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InkAnnotation="0"/>
  <mc:AlternateContent xmlns:mc="http://schemas.openxmlformats.org/markup-compatibility/2006">
    <mc:Choice Requires="x15">
      <x15ac:absPath xmlns:x15ac="http://schemas.microsoft.com/office/spreadsheetml/2010/11/ac" url="C:\Users\Santi\OneDrive\Escritorio\python\programaEscuela - copia\dist\~\Documentos\Cecati122\Polizas\Informe Real Egresos\"/>
    </mc:Choice>
  </mc:AlternateContent>
  <xr:revisionPtr revIDLastSave="0" documentId="8_{517B4C04-6524-4BCD-83E2-C010375BEDEA}" xr6:coauthVersionLast="47" xr6:coauthVersionMax="47" xr10:uidLastSave="{00000000-0000-0000-0000-000000000000}"/>
  <bookViews>
    <workbookView xWindow="-110" yWindow="-110" windowWidth="25820" windowHeight="15500" tabRatio="601" firstSheet="6" activeTab="6" xr2:uid="{54D693A4-AA45-4AFA-BC5B-5D598EB77C67}"/>
  </bookViews>
  <sheets>
    <sheet name=" abr 2025 " sheetId="31" r:id="rId1"/>
    <sheet name="INFORME-R-EGRESOS (UNA HOJA)" sheetId="28" r:id="rId2"/>
    <sheet name="INFORME-R-EGRESOS (DOS HOJAS) " sheetId="29" r:id="rId3"/>
    <sheet name="INFORME-R-EGRESOS INS" sheetId="9" r:id="rId4"/>
    <sheet name="INSTRUCTIVO" sheetId="27" r:id="rId5"/>
    <sheet name="PARTIDAS EGRESOS" sheetId="23" r:id="rId6"/>
    <sheet name="ago 2025" sheetId="32" r:id="rId7"/>
  </sheets>
  <definedNames>
    <definedName name="Print_Area" localSheetId="0">' abr 2025 '!$A$1:$BK$69</definedName>
    <definedName name="Print_Area" localSheetId="6">'ago 2025'!$A$1:$BK$69</definedName>
    <definedName name="Print_Area" localSheetId="2">'INFORME-R-EGRESOS (DOS HOJAS) '!$A$1:$BC$116</definedName>
    <definedName name="Print_Area" localSheetId="1">'INFORME-R-EGRESOS (UNA HOJA)'!$A$1:$BK$69</definedName>
    <definedName name="Print_Area" localSheetId="3">'INFORME-R-EGRESOS INS'!$A$1:$BK$69</definedName>
    <definedName name="Print_Area" localSheetId="4">INSTRUCTIVO!$A$1:$C$37</definedName>
    <definedName name="Print_Area" localSheetId="5">'PARTIDAS EGRESOS'!$A$1:$B$148</definedName>
    <definedName name="Print_Titles" localSheetId="2">'INFORME-R-EGRESOS (DOS HOJAS) '!$1:$7</definedName>
  </definedNames>
  <calcPr calcId="191029" fullCalcOnLoad="1"/>
</workbook>
</file>

<file path=xl/calcChain.xml><?xml version="1.0" encoding="utf-8"?>
<calcChain xmlns="http://schemas.openxmlformats.org/spreadsheetml/2006/main">
  <c r="BH52" i="32" l="1"/>
  <c r="BI52" i="32" s="1"/>
  <c r="AX52" i="32" s="1"/>
  <c r="BG52" i="32"/>
  <c r="BD52" i="32"/>
  <c r="G52" i="32"/>
  <c r="BH51" i="32"/>
  <c r="BI51" i="32" s="1"/>
  <c r="BG51" i="32"/>
  <c r="AX51" i="32"/>
  <c r="BH50" i="32"/>
  <c r="BI50" i="32" s="1"/>
  <c r="AX50" i="32" s="1"/>
  <c r="BG50" i="32"/>
  <c r="BH49" i="32"/>
  <c r="BI49" i="32" s="1"/>
  <c r="AX49" i="32" s="1"/>
  <c r="BG49" i="32"/>
  <c r="BI48" i="32"/>
  <c r="AX48" i="32" s="1"/>
  <c r="BH48" i="32"/>
  <c r="BG48" i="32"/>
  <c r="BH47" i="32"/>
  <c r="BI47" i="32" s="1"/>
  <c r="BG47" i="32"/>
  <c r="BD47" i="32"/>
  <c r="BI46" i="32"/>
  <c r="AX46" i="32" s="1"/>
  <c r="BH46" i="32"/>
  <c r="BG46" i="32"/>
  <c r="BD46" i="32"/>
  <c r="G46" i="32"/>
  <c r="BG45" i="32"/>
  <c r="BD45" i="32"/>
  <c r="BH45" i="32" s="1"/>
  <c r="BI45" i="32" s="1"/>
  <c r="AX45" i="32" s="1"/>
  <c r="G45" i="32"/>
  <c r="BI44" i="32"/>
  <c r="AX44" i="32" s="1"/>
  <c r="BH44" i="32"/>
  <c r="BG44" i="32"/>
  <c r="BD44" i="32"/>
  <c r="G44" i="32"/>
  <c r="BG43" i="32"/>
  <c r="BD43" i="32"/>
  <c r="BH43" i="32" s="1"/>
  <c r="BI43" i="32" s="1"/>
  <c r="AX43" i="32" s="1"/>
  <c r="G43" i="32"/>
  <c r="BH42" i="32"/>
  <c r="BI42" i="32" s="1"/>
  <c r="AX42" i="32" s="1"/>
  <c r="BG42" i="32"/>
  <c r="BD42" i="32"/>
  <c r="G42" i="32"/>
  <c r="BG41" i="32"/>
  <c r="BD41" i="32"/>
  <c r="BH41" i="32" s="1"/>
  <c r="BI41" i="32" s="1"/>
  <c r="AX41" i="32" s="1"/>
  <c r="G41" i="32"/>
  <c r="BG40" i="32"/>
  <c r="BD40" i="32"/>
  <c r="BH40" i="32" s="1"/>
  <c r="BI40" i="32" s="1"/>
  <c r="AX40" i="32" s="1"/>
  <c r="G40" i="32"/>
  <c r="BH39" i="32"/>
  <c r="BI39" i="32" s="1"/>
  <c r="AX39" i="32" s="1"/>
  <c r="BG39" i="32"/>
  <c r="BD39" i="32"/>
  <c r="G39" i="32"/>
  <c r="BH38" i="32"/>
  <c r="BI38" i="32" s="1"/>
  <c r="AX38" i="32" s="1"/>
  <c r="BG38" i="32"/>
  <c r="BD38" i="32"/>
  <c r="G38" i="32"/>
  <c r="BG37" i="32"/>
  <c r="BD37" i="32"/>
  <c r="BH37" i="32" s="1"/>
  <c r="BI37" i="32" s="1"/>
  <c r="AX37" i="32" s="1"/>
  <c r="G37" i="32"/>
  <c r="BI36" i="32"/>
  <c r="AX36" i="32" s="1"/>
  <c r="BH36" i="32"/>
  <c r="BG36" i="32"/>
  <c r="BD36" i="32"/>
  <c r="G36" i="32"/>
  <c r="BG35" i="32"/>
  <c r="BD35" i="32"/>
  <c r="BH35" i="32" s="1"/>
  <c r="BI35" i="32" s="1"/>
  <c r="AX35" i="32" s="1"/>
  <c r="G35" i="32"/>
  <c r="BH34" i="32"/>
  <c r="BI34" i="32" s="1"/>
  <c r="AX34" i="32" s="1"/>
  <c r="BG34" i="32"/>
  <c r="BD34" i="32"/>
  <c r="G34" i="32"/>
  <c r="BG33" i="32"/>
  <c r="BD33" i="32"/>
  <c r="BH33" i="32" s="1"/>
  <c r="BI33" i="32" s="1"/>
  <c r="AX33" i="32" s="1"/>
  <c r="G33" i="32"/>
  <c r="BG32" i="32"/>
  <c r="BD32" i="32"/>
  <c r="BH32" i="32" s="1"/>
  <c r="BI32" i="32" s="1"/>
  <c r="AX32" i="32" s="1"/>
  <c r="G32" i="32"/>
  <c r="BH31" i="32"/>
  <c r="BI31" i="32" s="1"/>
  <c r="AX31" i="32" s="1"/>
  <c r="BG31" i="32"/>
  <c r="BD31" i="32"/>
  <c r="G31" i="32"/>
  <c r="BH30" i="32"/>
  <c r="BI30" i="32" s="1"/>
  <c r="AX30" i="32" s="1"/>
  <c r="BD30" i="32"/>
  <c r="G30" i="32"/>
  <c r="BD29" i="32"/>
  <c r="BH29" i="32" s="1"/>
  <c r="BI29" i="32" s="1"/>
  <c r="AX29" i="32" s="1"/>
  <c r="G29" i="32"/>
  <c r="BD28" i="32"/>
  <c r="BH28" i="32" s="1"/>
  <c r="BI28" i="32" s="1"/>
  <c r="AX28" i="32" s="1"/>
  <c r="G28" i="32"/>
  <c r="BD27" i="32"/>
  <c r="BH27" i="32" s="1"/>
  <c r="BI27" i="32" s="1"/>
  <c r="AX27" i="32" s="1"/>
  <c r="G27" i="32"/>
  <c r="BI26" i="32"/>
  <c r="AX26" i="32" s="1"/>
  <c r="BH26" i="32"/>
  <c r="BD26" i="32"/>
  <c r="G26" i="32"/>
  <c r="BD25" i="32"/>
  <c r="BH25" i="32" s="1"/>
  <c r="BI25" i="32" s="1"/>
  <c r="AX25" i="32" s="1"/>
  <c r="G25" i="32"/>
  <c r="BH24" i="32"/>
  <c r="BI24" i="32" s="1"/>
  <c r="AX24" i="32" s="1"/>
  <c r="BD24" i="32"/>
  <c r="G24" i="32"/>
  <c r="BI23" i="32"/>
  <c r="AX23" i="32" s="1"/>
  <c r="BH23" i="32"/>
  <c r="BD23" i="32"/>
  <c r="G23" i="32"/>
  <c r="BD22" i="32"/>
  <c r="BH22" i="32" s="1"/>
  <c r="BI22" i="32" s="1"/>
  <c r="AX22" i="32" s="1"/>
  <c r="G22" i="32"/>
  <c r="BD21" i="32"/>
  <c r="BH21" i="32" s="1"/>
  <c r="BI21" i="32" s="1"/>
  <c r="AX21" i="32" s="1"/>
  <c r="G21" i="32"/>
  <c r="BH20" i="32"/>
  <c r="BI20" i="32" s="1"/>
  <c r="AX20" i="32" s="1"/>
  <c r="BD20" i="32"/>
  <c r="G20" i="32"/>
  <c r="BD19" i="32"/>
  <c r="BH19" i="32" s="1"/>
  <c r="BI19" i="32" s="1"/>
  <c r="AX19" i="32" s="1"/>
  <c r="G19" i="32"/>
  <c r="BD18" i="32"/>
  <c r="BH18" i="32" s="1"/>
  <c r="BI18" i="32" s="1"/>
  <c r="AX18" i="32" s="1"/>
  <c r="G18" i="32"/>
  <c r="BH17" i="32"/>
  <c r="BI17" i="32" s="1"/>
  <c r="AX17" i="32" s="1"/>
  <c r="BD17" i="32"/>
  <c r="G17" i="32"/>
  <c r="BI16" i="32"/>
  <c r="BH16" i="32"/>
  <c r="BD16" i="32"/>
  <c r="AX16" i="32"/>
  <c r="G16" i="32"/>
  <c r="BH15" i="32"/>
  <c r="BI15" i="32" s="1"/>
  <c r="AX15" i="32" s="1"/>
  <c r="BF15" i="32"/>
  <c r="BG15" i="32" s="1"/>
  <c r="BD15" i="32"/>
  <c r="G15" i="32"/>
  <c r="BH14" i="32"/>
  <c r="BI14" i="32" s="1"/>
  <c r="AX14" i="32" s="1"/>
  <c r="BD14" i="32"/>
  <c r="G14" i="32"/>
  <c r="BF13" i="32"/>
  <c r="BG13" i="32" s="1"/>
  <c r="BD13" i="32"/>
  <c r="BH13" i="32" s="1"/>
  <c r="BI13" i="32" s="1"/>
  <c r="AX13" i="32" s="1"/>
  <c r="G13" i="32"/>
  <c r="BD12" i="32"/>
  <c r="BH12" i="32" s="1"/>
  <c r="BI12" i="32" s="1"/>
  <c r="AX12" i="32" s="1"/>
  <c r="G12" i="32"/>
  <c r="BD11" i="32"/>
  <c r="BF21" i="32" s="1"/>
  <c r="BG21" i="32" s="1"/>
  <c r="G11" i="32"/>
  <c r="BG52" i="31"/>
  <c r="BD52" i="31"/>
  <c r="BH52" i="31"/>
  <c r="BI52" i="31"/>
  <c r="AX52" i="31"/>
  <c r="G52" i="31"/>
  <c r="BH51" i="31"/>
  <c r="BI51" i="31"/>
  <c r="BG51" i="31"/>
  <c r="AX51" i="31"/>
  <c r="BH50" i="31"/>
  <c r="BI50" i="31"/>
  <c r="AX50" i="31"/>
  <c r="BG50" i="31"/>
  <c r="BI49" i="31"/>
  <c r="AX49" i="31"/>
  <c r="BH49" i="31"/>
  <c r="BG49" i="31"/>
  <c r="BH48" i="31"/>
  <c r="BI48" i="31"/>
  <c r="AX48" i="31"/>
  <c r="BG48" i="31"/>
  <c r="BG47" i="31"/>
  <c r="BD47" i="31"/>
  <c r="BH47" i="31"/>
  <c r="BI47" i="31"/>
  <c r="BG46" i="31"/>
  <c r="BD46" i="31"/>
  <c r="BH46" i="31"/>
  <c r="BI46" i="31"/>
  <c r="AX46" i="31"/>
  <c r="G46" i="31"/>
  <c r="BG45" i="31"/>
  <c r="BD45" i="31"/>
  <c r="BH45" i="31"/>
  <c r="BI45" i="31"/>
  <c r="AX45" i="31"/>
  <c r="G45" i="31"/>
  <c r="BG44" i="31"/>
  <c r="BD44" i="31"/>
  <c r="BH44" i="31"/>
  <c r="BI44" i="31"/>
  <c r="AX44" i="31"/>
  <c r="G44" i="31"/>
  <c r="BG43" i="31"/>
  <c r="BD43" i="31"/>
  <c r="BH43" i="31"/>
  <c r="BI43" i="31"/>
  <c r="AX43" i="31"/>
  <c r="G43" i="31"/>
  <c r="BG42" i="31"/>
  <c r="BD42" i="31"/>
  <c r="BH42" i="31"/>
  <c r="BI42" i="31"/>
  <c r="AX42" i="31"/>
  <c r="G42" i="31"/>
  <c r="BG41" i="31"/>
  <c r="BD41" i="31"/>
  <c r="BH41" i="31"/>
  <c r="BI41" i="31"/>
  <c r="AX41" i="31"/>
  <c r="G41" i="31"/>
  <c r="BG40" i="31"/>
  <c r="BD40" i="31"/>
  <c r="BH40" i="31"/>
  <c r="BI40" i="31"/>
  <c r="AX40" i="31"/>
  <c r="G40" i="31"/>
  <c r="BG39" i="31"/>
  <c r="BD39" i="31"/>
  <c r="BH39" i="31"/>
  <c r="G39" i="31"/>
  <c r="BG38" i="31"/>
  <c r="BD38" i="31"/>
  <c r="BH38" i="31"/>
  <c r="BI38" i="31"/>
  <c r="AX38" i="31"/>
  <c r="G38" i="31"/>
  <c r="BG37" i="31"/>
  <c r="BD37" i="31"/>
  <c r="BH37" i="31"/>
  <c r="G37" i="31"/>
  <c r="BG36" i="31"/>
  <c r="BD36" i="31"/>
  <c r="BH36" i="31"/>
  <c r="BI36" i="31"/>
  <c r="AX36" i="31"/>
  <c r="G36" i="31"/>
  <c r="BG35" i="31"/>
  <c r="BD35" i="31"/>
  <c r="BH35" i="31"/>
  <c r="G35" i="31"/>
  <c r="BG34" i="31"/>
  <c r="BD34" i="31"/>
  <c r="BH34" i="31"/>
  <c r="BI34" i="31"/>
  <c r="AX34" i="31"/>
  <c r="G34" i="31"/>
  <c r="BG33" i="31"/>
  <c r="BD33" i="31"/>
  <c r="BH33" i="31"/>
  <c r="BI33" i="31"/>
  <c r="AX33" i="31"/>
  <c r="G33" i="31"/>
  <c r="BG32" i="31"/>
  <c r="BD32" i="31"/>
  <c r="BH32" i="31"/>
  <c r="G32" i="31"/>
  <c r="BG31" i="31"/>
  <c r="BD31" i="31"/>
  <c r="BH31" i="31"/>
  <c r="BI31" i="31"/>
  <c r="AX31" i="31"/>
  <c r="G31" i="31"/>
  <c r="BD30" i="31"/>
  <c r="BH30" i="31"/>
  <c r="G30" i="31"/>
  <c r="BD29" i="31"/>
  <c r="BH29" i="31"/>
  <c r="BI29" i="31"/>
  <c r="AX29" i="31"/>
  <c r="G29" i="31"/>
  <c r="BD28" i="31"/>
  <c r="BH28" i="31"/>
  <c r="BI28" i="31"/>
  <c r="AX28" i="31"/>
  <c r="G28" i="31"/>
  <c r="BD27" i="31"/>
  <c r="BH27" i="31"/>
  <c r="BI27" i="31"/>
  <c r="AX27" i="31"/>
  <c r="G27" i="31"/>
  <c r="BD26" i="31"/>
  <c r="BH26" i="31"/>
  <c r="G26" i="31"/>
  <c r="BD25" i="31"/>
  <c r="BH25" i="31"/>
  <c r="BI25" i="31"/>
  <c r="AX25" i="31"/>
  <c r="G25" i="31"/>
  <c r="BD24" i="31"/>
  <c r="BH24" i="31"/>
  <c r="G24" i="31"/>
  <c r="BD23" i="31"/>
  <c r="BH23" i="31"/>
  <c r="BI23" i="31"/>
  <c r="AX23" i="31"/>
  <c r="G23" i="31"/>
  <c r="BD22" i="31"/>
  <c r="BH22" i="31"/>
  <c r="BI22" i="31"/>
  <c r="AX22" i="31"/>
  <c r="G22" i="31"/>
  <c r="BD21" i="31"/>
  <c r="BH21" i="31"/>
  <c r="G21" i="31"/>
  <c r="BD20" i="31"/>
  <c r="BH20" i="31"/>
  <c r="BI20" i="31"/>
  <c r="AX20" i="31"/>
  <c r="G20" i="31"/>
  <c r="BD19" i="31"/>
  <c r="BH19" i="31"/>
  <c r="BI19" i="31"/>
  <c r="AX19" i="31"/>
  <c r="G19" i="31"/>
  <c r="BD18" i="31"/>
  <c r="BH18" i="31"/>
  <c r="BI18" i="31"/>
  <c r="AX18" i="31"/>
  <c r="G18" i="31"/>
  <c r="BD17" i="31"/>
  <c r="BH17" i="31"/>
  <c r="G17" i="31"/>
  <c r="BD16" i="31"/>
  <c r="BH16" i="31"/>
  <c r="BI16" i="31"/>
  <c r="AX16" i="31"/>
  <c r="G16" i="31"/>
  <c r="BD15" i="31"/>
  <c r="BH15" i="31"/>
  <c r="G15" i="31"/>
  <c r="BD14" i="31"/>
  <c r="BH14" i="31"/>
  <c r="BI14" i="31"/>
  <c r="AX14" i="31"/>
  <c r="G14" i="31"/>
  <c r="BD13" i="31"/>
  <c r="BH13" i="31"/>
  <c r="BI13" i="31"/>
  <c r="AX13" i="31"/>
  <c r="G13" i="31"/>
  <c r="BD12" i="31"/>
  <c r="G12" i="31"/>
  <c r="BD11" i="31"/>
  <c r="G11" i="31"/>
  <c r="G11" i="28"/>
  <c r="BD11" i="28"/>
  <c r="BH11" i="28"/>
  <c r="BI11" i="28"/>
  <c r="AX11" i="28"/>
  <c r="G12" i="28"/>
  <c r="BD12" i="28"/>
  <c r="G13" i="28"/>
  <c r="BD13" i="28"/>
  <c r="BH13" i="28"/>
  <c r="BI13" i="28"/>
  <c r="AX13" i="28"/>
  <c r="G14" i="28"/>
  <c r="BD14" i="28"/>
  <c r="BH14" i="28"/>
  <c r="BI14" i="28"/>
  <c r="AX14" i="28"/>
  <c r="G15" i="28"/>
  <c r="BD15" i="28"/>
  <c r="BH15" i="28"/>
  <c r="G16" i="28"/>
  <c r="BD16" i="28"/>
  <c r="BH16" i="28"/>
  <c r="BI16" i="28"/>
  <c r="AX16" i="28"/>
  <c r="G17" i="28"/>
  <c r="BD17" i="28"/>
  <c r="BH17" i="28"/>
  <c r="G18" i="28"/>
  <c r="BD18" i="28"/>
  <c r="BH18" i="28"/>
  <c r="BI18" i="28"/>
  <c r="AX18" i="28"/>
  <c r="G19" i="28"/>
  <c r="BD19" i="28"/>
  <c r="BH19" i="28"/>
  <c r="G20" i="28"/>
  <c r="BD20" i="28"/>
  <c r="BH20" i="28"/>
  <c r="BI20" i="28"/>
  <c r="AX20" i="28"/>
  <c r="G21" i="28"/>
  <c r="BD21" i="28"/>
  <c r="BH21" i="28"/>
  <c r="BI21" i="28"/>
  <c r="AX21" i="28"/>
  <c r="G22" i="28"/>
  <c r="BD22" i="28"/>
  <c r="BH22" i="28"/>
  <c r="BI22" i="28"/>
  <c r="AX22" i="28"/>
  <c r="G23" i="28"/>
  <c r="BD23" i="28"/>
  <c r="BH23" i="28"/>
  <c r="BI23" i="28"/>
  <c r="AX23" i="28"/>
  <c r="G24" i="28"/>
  <c r="BD24" i="28"/>
  <c r="BH24" i="28"/>
  <c r="BI24" i="28"/>
  <c r="AX24" i="28"/>
  <c r="G25" i="28"/>
  <c r="BD25" i="28"/>
  <c r="BH25" i="28"/>
  <c r="G26" i="28"/>
  <c r="BD26" i="28"/>
  <c r="BH26" i="28"/>
  <c r="BI26" i="28"/>
  <c r="AX26" i="28"/>
  <c r="G27" i="28"/>
  <c r="BD27" i="28"/>
  <c r="BH27" i="28"/>
  <c r="G28" i="28"/>
  <c r="BD28" i="28"/>
  <c r="BH28" i="28"/>
  <c r="BI28" i="28"/>
  <c r="AX28" i="28"/>
  <c r="G29" i="28"/>
  <c r="BD29" i="28"/>
  <c r="BH29" i="28"/>
  <c r="BI29" i="28"/>
  <c r="AX29" i="28"/>
  <c r="G30" i="28"/>
  <c r="BD30" i="28"/>
  <c r="BH30" i="28"/>
  <c r="G31" i="28"/>
  <c r="BD31" i="28"/>
  <c r="BG31" i="28"/>
  <c r="BH31" i="28"/>
  <c r="BI31" i="28"/>
  <c r="AX31" i="28"/>
  <c r="G32" i="28"/>
  <c r="BD32" i="28"/>
  <c r="BG32" i="28"/>
  <c r="BH32" i="28"/>
  <c r="BI32" i="28"/>
  <c r="AX32" i="28"/>
  <c r="G33" i="28"/>
  <c r="BD33" i="28"/>
  <c r="BH33" i="28"/>
  <c r="BI33" i="28"/>
  <c r="AX33" i="28"/>
  <c r="BG33" i="28"/>
  <c r="G34" i="28"/>
  <c r="BD34" i="28"/>
  <c r="BH34" i="28"/>
  <c r="BI34" i="28"/>
  <c r="AX34" i="28"/>
  <c r="BG34" i="28"/>
  <c r="G35" i="28"/>
  <c r="BD35" i="28"/>
  <c r="BG35" i="28"/>
  <c r="BH35" i="28"/>
  <c r="BI35" i="28"/>
  <c r="AX35" i="28"/>
  <c r="G36" i="28"/>
  <c r="BD36" i="28"/>
  <c r="BG36" i="28"/>
  <c r="BH36" i="28"/>
  <c r="BI36" i="28"/>
  <c r="AX36" i="28"/>
  <c r="G37" i="28"/>
  <c r="BD37" i="28"/>
  <c r="BH37" i="28"/>
  <c r="BI37" i="28"/>
  <c r="AX37" i="28"/>
  <c r="BG37" i="28"/>
  <c r="G38" i="28"/>
  <c r="BD38" i="28"/>
  <c r="BH38" i="28"/>
  <c r="BI38" i="28"/>
  <c r="AX38" i="28"/>
  <c r="BG38" i="28"/>
  <c r="G39" i="28"/>
  <c r="BD39" i="28"/>
  <c r="BG39" i="28"/>
  <c r="BH39" i="28"/>
  <c r="BI39" i="28"/>
  <c r="AX39" i="28"/>
  <c r="G40" i="28"/>
  <c r="BD40" i="28"/>
  <c r="BG40" i="28"/>
  <c r="BH40" i="28"/>
  <c r="BI40" i="28"/>
  <c r="AX40" i="28"/>
  <c r="G41" i="28"/>
  <c r="BD41" i="28"/>
  <c r="BH41" i="28"/>
  <c r="BI41" i="28"/>
  <c r="AX41" i="28"/>
  <c r="BG41" i="28"/>
  <c r="G42" i="28"/>
  <c r="BD42" i="28"/>
  <c r="BH42" i="28"/>
  <c r="BI42" i="28"/>
  <c r="AX42" i="28"/>
  <c r="BG42" i="28"/>
  <c r="G43" i="28"/>
  <c r="BD43" i="28"/>
  <c r="BG43" i="28"/>
  <c r="BH43" i="28"/>
  <c r="BI43" i="28"/>
  <c r="AX43" i="28"/>
  <c r="G44" i="28"/>
  <c r="BD44" i="28"/>
  <c r="BG44" i="28"/>
  <c r="BH44" i="28"/>
  <c r="BI44" i="28"/>
  <c r="AX44" i="28"/>
  <c r="G45" i="28"/>
  <c r="BD45" i="28"/>
  <c r="BH45" i="28"/>
  <c r="BI45" i="28"/>
  <c r="AX45" i="28"/>
  <c r="BG45" i="28"/>
  <c r="G46" i="28"/>
  <c r="BD46" i="28"/>
  <c r="BH46" i="28"/>
  <c r="BI46" i="28"/>
  <c r="AX46" i="28"/>
  <c r="BG46" i="28"/>
  <c r="BD47" i="28"/>
  <c r="BG47" i="28"/>
  <c r="BH47" i="28"/>
  <c r="BI47" i="28"/>
  <c r="BG48" i="28"/>
  <c r="BH48" i="28"/>
  <c r="BI48" i="28"/>
  <c r="AX48" i="28"/>
  <c r="BG49" i="28"/>
  <c r="BH49" i="28"/>
  <c r="BI49" i="28"/>
  <c r="AX49" i="28"/>
  <c r="BG50" i="28"/>
  <c r="BH50" i="28"/>
  <c r="BI50" i="28"/>
  <c r="AX50" i="28"/>
  <c r="AX51" i="28"/>
  <c r="BG51" i="28"/>
  <c r="BH51" i="28"/>
  <c r="BI51" i="28"/>
  <c r="G52" i="28"/>
  <c r="BD52" i="28"/>
  <c r="BH52" i="28"/>
  <c r="BI52" i="28"/>
  <c r="AX52" i="28"/>
  <c r="BG52" i="28"/>
  <c r="G11" i="29"/>
  <c r="BD11" i="29"/>
  <c r="BH11" i="29"/>
  <c r="BI11" i="29"/>
  <c r="AX11" i="29"/>
  <c r="BD12" i="29"/>
  <c r="BD13" i="29"/>
  <c r="BH13" i="29"/>
  <c r="BI13" i="29"/>
  <c r="BD14" i="29"/>
  <c r="BH14" i="29"/>
  <c r="BI14" i="29"/>
  <c r="BD15" i="29"/>
  <c r="BH15" i="29"/>
  <c r="BI15" i="29"/>
  <c r="BD16" i="29"/>
  <c r="BH16" i="29"/>
  <c r="BI16" i="29"/>
  <c r="BD17" i="29"/>
  <c r="BH17" i="29"/>
  <c r="BI17" i="29"/>
  <c r="BD18" i="29"/>
  <c r="BH18" i="29"/>
  <c r="BI18" i="29"/>
  <c r="BD19" i="29"/>
  <c r="BH19" i="29"/>
  <c r="BI19" i="29"/>
  <c r="BD20" i="29"/>
  <c r="BH20" i="29"/>
  <c r="BI20" i="29"/>
  <c r="BD21" i="29"/>
  <c r="BH21" i="29"/>
  <c r="BI21" i="29"/>
  <c r="BD22" i="29"/>
  <c r="BH22" i="29"/>
  <c r="BI22" i="29"/>
  <c r="BD23" i="29"/>
  <c r="BH23" i="29"/>
  <c r="BI23" i="29"/>
  <c r="BD24" i="29"/>
  <c r="BH24" i="29"/>
  <c r="BI24" i="29"/>
  <c r="BD25" i="29"/>
  <c r="BH25" i="29"/>
  <c r="BI25" i="29"/>
  <c r="BD26" i="29"/>
  <c r="BH26" i="29"/>
  <c r="BI26" i="29"/>
  <c r="BD27" i="29"/>
  <c r="BH27" i="29"/>
  <c r="BI27" i="29"/>
  <c r="BD28" i="29"/>
  <c r="BH28" i="29"/>
  <c r="BI28" i="29"/>
  <c r="BD29" i="29"/>
  <c r="BH29" i="29"/>
  <c r="BI29" i="29"/>
  <c r="BD30" i="29"/>
  <c r="BH30" i="29"/>
  <c r="BI30" i="29"/>
  <c r="BD31" i="29"/>
  <c r="BH31" i="29"/>
  <c r="BI31" i="29"/>
  <c r="BD32" i="29"/>
  <c r="BH32" i="29"/>
  <c r="BI32" i="29"/>
  <c r="BD33" i="29"/>
  <c r="BG33" i="29"/>
  <c r="BH33" i="29"/>
  <c r="BI33" i="29"/>
  <c r="BD34" i="29"/>
  <c r="BG34" i="29"/>
  <c r="BH34" i="29"/>
  <c r="BI34" i="29"/>
  <c r="BD35" i="29"/>
  <c r="BG35" i="29"/>
  <c r="BH35" i="29"/>
  <c r="BI35" i="29"/>
  <c r="BD36" i="29"/>
  <c r="BG36" i="29"/>
  <c r="BH36" i="29"/>
  <c r="BI36" i="29"/>
  <c r="BD37" i="29"/>
  <c r="BG37" i="29"/>
  <c r="BH37" i="29"/>
  <c r="BI37" i="29"/>
  <c r="BD38" i="29"/>
  <c r="BG38" i="29"/>
  <c r="BH38" i="29"/>
  <c r="BI38" i="29"/>
  <c r="BD39" i="29"/>
  <c r="BG39" i="29"/>
  <c r="BH39" i="29"/>
  <c r="BI39" i="29"/>
  <c r="BD40" i="29"/>
  <c r="BG40" i="29"/>
  <c r="BH40" i="29"/>
  <c r="BI40" i="29"/>
  <c r="BD41" i="29"/>
  <c r="BG41" i="29"/>
  <c r="BH41" i="29"/>
  <c r="BI41" i="29"/>
  <c r="BD42" i="29"/>
  <c r="BG42" i="29"/>
  <c r="BH42" i="29"/>
  <c r="BI42" i="29"/>
  <c r="BD43" i="29"/>
  <c r="BG43" i="29"/>
  <c r="BH43" i="29"/>
  <c r="BI43" i="29"/>
  <c r="BD44" i="29"/>
  <c r="BG44" i="29"/>
  <c r="BH44" i="29"/>
  <c r="BI44" i="29"/>
  <c r="G67" i="29"/>
  <c r="BD67" i="29"/>
  <c r="BH67" i="29"/>
  <c r="BI67" i="29"/>
  <c r="G68" i="29"/>
  <c r="BD68" i="29"/>
  <c r="G69" i="29"/>
  <c r="BD69" i="29"/>
  <c r="BH69" i="29"/>
  <c r="BI69" i="29"/>
  <c r="AX69" i="29"/>
  <c r="G70" i="29"/>
  <c r="BD70" i="29"/>
  <c r="BH70" i="29"/>
  <c r="BI70" i="29"/>
  <c r="AX70" i="29"/>
  <c r="G71" i="29"/>
  <c r="BD71" i="29"/>
  <c r="BH71" i="29"/>
  <c r="G72" i="29"/>
  <c r="BD72" i="29"/>
  <c r="BH72" i="29"/>
  <c r="BI72" i="29"/>
  <c r="AX72" i="29"/>
  <c r="G73" i="29"/>
  <c r="BD73" i="29"/>
  <c r="BH73" i="29"/>
  <c r="BI73" i="29"/>
  <c r="AX73" i="29"/>
  <c r="G74" i="29"/>
  <c r="BD74" i="29"/>
  <c r="BH74" i="29"/>
  <c r="BI74" i="29"/>
  <c r="AX74" i="29"/>
  <c r="G75" i="29"/>
  <c r="BD75" i="29"/>
  <c r="BH75" i="29"/>
  <c r="BI75" i="29"/>
  <c r="AX75" i="29"/>
  <c r="G76" i="29"/>
  <c r="BD76" i="29"/>
  <c r="BH76" i="29"/>
  <c r="BI76" i="29"/>
  <c r="AX76" i="29"/>
  <c r="G77" i="29"/>
  <c r="BD77" i="29"/>
  <c r="BH77" i="29"/>
  <c r="BI77" i="29"/>
  <c r="AX77" i="29"/>
  <c r="G78" i="29"/>
  <c r="BD78" i="29"/>
  <c r="BH78" i="29"/>
  <c r="BI78" i="29"/>
  <c r="AX78" i="29"/>
  <c r="G79" i="29"/>
  <c r="BD79" i="29"/>
  <c r="BH79" i="29"/>
  <c r="BI79" i="29"/>
  <c r="AX79" i="29"/>
  <c r="G80" i="29"/>
  <c r="BD80" i="29"/>
  <c r="BH80" i="29"/>
  <c r="BI80" i="29"/>
  <c r="AX80" i="29"/>
  <c r="G81" i="29"/>
  <c r="BD81" i="29"/>
  <c r="BH81" i="29"/>
  <c r="BI81" i="29"/>
  <c r="AX81" i="29"/>
  <c r="G82" i="29"/>
  <c r="BD82" i="29"/>
  <c r="BH82" i="29"/>
  <c r="BI82" i="29"/>
  <c r="AX82" i="29"/>
  <c r="G83" i="29"/>
  <c r="BD83" i="29"/>
  <c r="BH83" i="29"/>
  <c r="BI83" i="29"/>
  <c r="AX83" i="29"/>
  <c r="G84" i="29"/>
  <c r="BD84" i="29"/>
  <c r="G85" i="29"/>
  <c r="BD85" i="29"/>
  <c r="BH85" i="29"/>
  <c r="BI85" i="29"/>
  <c r="AX85" i="29"/>
  <c r="G86" i="29"/>
  <c r="BD86" i="29"/>
  <c r="BF85" i="29"/>
  <c r="BG85" i="29"/>
  <c r="G87" i="29"/>
  <c r="BD87" i="29"/>
  <c r="BH87" i="29"/>
  <c r="BI87" i="29"/>
  <c r="AX87" i="29"/>
  <c r="G88" i="29"/>
  <c r="BD88" i="29"/>
  <c r="BH88" i="29"/>
  <c r="BI88" i="29"/>
  <c r="AX88" i="29"/>
  <c r="BG88" i="29"/>
  <c r="G89" i="29"/>
  <c r="BD89" i="29"/>
  <c r="BH89" i="29"/>
  <c r="BI89" i="29"/>
  <c r="AX89" i="29"/>
  <c r="BG89" i="29"/>
  <c r="G90" i="29"/>
  <c r="BD90" i="29"/>
  <c r="BG90" i="29"/>
  <c r="BH90" i="29"/>
  <c r="BI90" i="29"/>
  <c r="AX90" i="29"/>
  <c r="G91" i="29"/>
  <c r="BD91" i="29"/>
  <c r="BH91" i="29"/>
  <c r="BI91" i="29"/>
  <c r="AX91" i="29"/>
  <c r="BG91" i="29"/>
  <c r="G92" i="29"/>
  <c r="BD92" i="29"/>
  <c r="BH92" i="29"/>
  <c r="BI92" i="29"/>
  <c r="AX92" i="29"/>
  <c r="BG92" i="29"/>
  <c r="G93" i="29"/>
  <c r="BD93" i="29"/>
  <c r="BH93" i="29"/>
  <c r="BI93" i="29"/>
  <c r="AX93" i="29"/>
  <c r="BG93" i="29"/>
  <c r="BD94" i="29"/>
  <c r="BG94" i="29"/>
  <c r="BH94" i="29"/>
  <c r="BI94" i="29"/>
  <c r="BG95" i="29"/>
  <c r="BH95" i="29"/>
  <c r="BI95" i="29"/>
  <c r="AX95" i="29"/>
  <c r="BG96" i="29"/>
  <c r="BH96" i="29"/>
  <c r="BI96" i="29"/>
  <c r="AX96" i="29"/>
  <c r="BG97" i="29"/>
  <c r="BH97" i="29"/>
  <c r="BI97" i="29"/>
  <c r="AX97" i="29"/>
  <c r="AX98" i="29"/>
  <c r="BG98" i="29"/>
  <c r="BH98" i="29"/>
  <c r="BI98" i="29"/>
  <c r="G99" i="29"/>
  <c r="BD99" i="29"/>
  <c r="BH99" i="29"/>
  <c r="BI99" i="29"/>
  <c r="AX99" i="29"/>
  <c r="BG99" i="29"/>
  <c r="G11" i="9"/>
  <c r="BD11" i="9"/>
  <c r="BF11" i="9"/>
  <c r="BG11" i="9"/>
  <c r="G12" i="9"/>
  <c r="BD12" i="9"/>
  <c r="BH12" i="9"/>
  <c r="BI12" i="9"/>
  <c r="AX12" i="9"/>
  <c r="G13" i="9"/>
  <c r="BD13" i="9"/>
  <c r="G14" i="9"/>
  <c r="BD14" i="9"/>
  <c r="BH14" i="9"/>
  <c r="BI14" i="9"/>
  <c r="AX14" i="9"/>
  <c r="G15" i="9"/>
  <c r="BD15" i="9"/>
  <c r="BH15" i="9"/>
  <c r="BI15" i="9"/>
  <c r="AX15" i="9"/>
  <c r="G16" i="9"/>
  <c r="BD16" i="9"/>
  <c r="BH16" i="9"/>
  <c r="BI16" i="9"/>
  <c r="AX16" i="9"/>
  <c r="G17" i="9"/>
  <c r="BD17" i="9"/>
  <c r="BH17" i="9"/>
  <c r="BI17" i="9"/>
  <c r="AX17" i="9"/>
  <c r="G18" i="9"/>
  <c r="BD18" i="9"/>
  <c r="BH18" i="9"/>
  <c r="BI18" i="9"/>
  <c r="AX18" i="9"/>
  <c r="G19" i="9"/>
  <c r="BD19" i="9"/>
  <c r="BH19" i="9"/>
  <c r="BI19" i="9"/>
  <c r="AX19" i="9"/>
  <c r="G20" i="9"/>
  <c r="BD20" i="9"/>
  <c r="BH20" i="9"/>
  <c r="BI20" i="9"/>
  <c r="AX20" i="9"/>
  <c r="G21" i="9"/>
  <c r="BD21" i="9"/>
  <c r="BH21" i="9"/>
  <c r="BI21" i="9"/>
  <c r="AX21" i="9"/>
  <c r="G22" i="9"/>
  <c r="BD22" i="9"/>
  <c r="BH22" i="9"/>
  <c r="BI22" i="9"/>
  <c r="AX22" i="9"/>
  <c r="G23" i="9"/>
  <c r="BD23" i="9"/>
  <c r="BH23" i="9"/>
  <c r="BI23" i="9"/>
  <c r="AX23" i="9"/>
  <c r="G24" i="9"/>
  <c r="BD24" i="9"/>
  <c r="BH24" i="9"/>
  <c r="BI24" i="9"/>
  <c r="AX24" i="9"/>
  <c r="G25" i="9"/>
  <c r="BD25" i="9"/>
  <c r="BH25" i="9"/>
  <c r="BI25" i="9"/>
  <c r="AX25" i="9"/>
  <c r="G26" i="9"/>
  <c r="BD26" i="9"/>
  <c r="BH26" i="9"/>
  <c r="BI26" i="9"/>
  <c r="AX26" i="9"/>
  <c r="G27" i="9"/>
  <c r="BD27" i="9"/>
  <c r="BH27" i="9"/>
  <c r="BI27" i="9"/>
  <c r="AX27" i="9"/>
  <c r="G28" i="9"/>
  <c r="BD28" i="9"/>
  <c r="BH28" i="9"/>
  <c r="BI28" i="9"/>
  <c r="AX28" i="9"/>
  <c r="G29" i="9"/>
  <c r="BD29" i="9"/>
  <c r="BH29" i="9"/>
  <c r="BI29" i="9"/>
  <c r="AX29" i="9"/>
  <c r="G30" i="9"/>
  <c r="BD30" i="9"/>
  <c r="BH30" i="9"/>
  <c r="BI30" i="9"/>
  <c r="AX30" i="9"/>
  <c r="G31" i="9"/>
  <c r="BD31" i="9"/>
  <c r="BH31" i="9"/>
  <c r="BI31" i="9"/>
  <c r="AX31" i="9"/>
  <c r="BG31" i="9"/>
  <c r="G32" i="9"/>
  <c r="BD32" i="9"/>
  <c r="BH32" i="9"/>
  <c r="BI32" i="9"/>
  <c r="AX32" i="9"/>
  <c r="BG32" i="9"/>
  <c r="G33" i="9"/>
  <c r="BD33" i="9"/>
  <c r="BH33" i="9"/>
  <c r="BI33" i="9"/>
  <c r="AX33" i="9"/>
  <c r="BG33" i="9"/>
  <c r="G34" i="9"/>
  <c r="BD34" i="9"/>
  <c r="BG34" i="9"/>
  <c r="BH34" i="9"/>
  <c r="BI34" i="9"/>
  <c r="AX34" i="9"/>
  <c r="G35" i="9"/>
  <c r="BD35" i="9"/>
  <c r="BH35" i="9"/>
  <c r="BI35" i="9"/>
  <c r="AX35" i="9"/>
  <c r="BG35" i="9"/>
  <c r="G36" i="9"/>
  <c r="BD36" i="9"/>
  <c r="BH36" i="9"/>
  <c r="BI36" i="9"/>
  <c r="AX36" i="9"/>
  <c r="BG36" i="9"/>
  <c r="G37" i="9"/>
  <c r="BD37" i="9"/>
  <c r="BH37" i="9"/>
  <c r="BI37" i="9"/>
  <c r="AX37" i="9"/>
  <c r="BG37" i="9"/>
  <c r="G38" i="9"/>
  <c r="BD38" i="9"/>
  <c r="BH38" i="9"/>
  <c r="BI38" i="9"/>
  <c r="AX38" i="9"/>
  <c r="BG38" i="9"/>
  <c r="G39" i="9"/>
  <c r="BD39" i="9"/>
  <c r="BH39" i="9"/>
  <c r="BI39" i="9"/>
  <c r="AX39" i="9"/>
  <c r="BG39" i="9"/>
  <c r="G40" i="9"/>
  <c r="BD40" i="9"/>
  <c r="BH40" i="9"/>
  <c r="BI40" i="9"/>
  <c r="AX40" i="9"/>
  <c r="BG40" i="9"/>
  <c r="G41" i="9"/>
  <c r="BD41" i="9"/>
  <c r="BH41" i="9"/>
  <c r="BI41" i="9"/>
  <c r="AX41" i="9"/>
  <c r="BG41" i="9"/>
  <c r="G42" i="9"/>
  <c r="BD42" i="9"/>
  <c r="BH42" i="9"/>
  <c r="BI42" i="9"/>
  <c r="AX42" i="9"/>
  <c r="BG42" i="9"/>
  <c r="G43" i="9"/>
  <c r="BD43" i="9"/>
  <c r="BH43" i="9"/>
  <c r="BI43" i="9"/>
  <c r="AX43" i="9"/>
  <c r="BG43" i="9"/>
  <c r="G44" i="9"/>
  <c r="BD44" i="9"/>
  <c r="BH44" i="9"/>
  <c r="BI44" i="9"/>
  <c r="AX44" i="9"/>
  <c r="BG44" i="9"/>
  <c r="G45" i="9"/>
  <c r="BD45" i="9"/>
  <c r="BH45" i="9"/>
  <c r="BI45" i="9"/>
  <c r="AX45" i="9"/>
  <c r="BG45" i="9"/>
  <c r="G46" i="9"/>
  <c r="BD46" i="9"/>
  <c r="BH46" i="9"/>
  <c r="BI46" i="9"/>
  <c r="AX46" i="9"/>
  <c r="BG46" i="9"/>
  <c r="G47" i="9"/>
  <c r="BD47" i="9"/>
  <c r="BH47" i="9"/>
  <c r="BI47" i="9"/>
  <c r="BG47" i="9"/>
  <c r="G48" i="9"/>
  <c r="BG48" i="9"/>
  <c r="BH48" i="9"/>
  <c r="BI48" i="9"/>
  <c r="AX48" i="9"/>
  <c r="BG49" i="9"/>
  <c r="BH49" i="9"/>
  <c r="BI49" i="9"/>
  <c r="AX49" i="9"/>
  <c r="BG50" i="9"/>
  <c r="BH50" i="9"/>
  <c r="BI50" i="9"/>
  <c r="AX50" i="9"/>
  <c r="AX51" i="9"/>
  <c r="BG51" i="9"/>
  <c r="BH51" i="9"/>
  <c r="BI51" i="9"/>
  <c r="G52" i="9"/>
  <c r="BD52" i="9"/>
  <c r="BH52" i="9"/>
  <c r="BI52" i="9"/>
  <c r="AX52" i="9"/>
  <c r="BG52" i="9"/>
  <c r="BF28" i="9"/>
  <c r="BG28" i="9"/>
  <c r="BF20" i="9"/>
  <c r="BG20" i="9"/>
  <c r="BF29" i="9"/>
  <c r="BG29" i="9"/>
  <c r="BF21" i="9"/>
  <c r="BG21" i="9"/>
  <c r="BF19" i="9"/>
  <c r="BG19" i="9"/>
  <c r="BH13" i="9"/>
  <c r="BI13" i="9"/>
  <c r="AX13" i="9"/>
  <c r="BH86" i="29"/>
  <c r="BI86" i="29"/>
  <c r="AX86" i="29"/>
  <c r="BF86" i="29"/>
  <c r="BG86" i="29"/>
  <c r="BH84" i="29"/>
  <c r="BI84" i="29"/>
  <c r="AX84" i="29"/>
  <c r="BF84" i="29"/>
  <c r="BG84" i="29"/>
  <c r="BF77" i="29"/>
  <c r="BG77" i="29"/>
  <c r="BF73" i="29"/>
  <c r="BG73" i="29"/>
  <c r="BF69" i="29"/>
  <c r="BG69" i="29"/>
  <c r="BF68" i="29"/>
  <c r="BG68" i="29"/>
  <c r="BH68" i="29"/>
  <c r="BF70" i="29"/>
  <c r="BG70" i="29"/>
  <c r="BF74" i="29"/>
  <c r="BG74" i="29"/>
  <c r="BF76" i="29"/>
  <c r="BG76" i="29"/>
  <c r="BF78" i="29"/>
  <c r="BG78" i="29"/>
  <c r="BF82" i="29"/>
  <c r="BG82" i="29"/>
  <c r="BF31" i="29"/>
  <c r="BG31" i="29"/>
  <c r="BF29" i="29"/>
  <c r="BG29" i="29"/>
  <c r="BF27" i="29"/>
  <c r="BG27" i="29"/>
  <c r="BF25" i="29"/>
  <c r="BG25" i="29"/>
  <c r="BF23" i="29"/>
  <c r="BG23" i="29"/>
  <c r="BF21" i="29"/>
  <c r="BG21" i="29"/>
  <c r="BF19" i="29"/>
  <c r="BG19" i="29"/>
  <c r="BF17" i="29"/>
  <c r="BG17" i="29"/>
  <c r="BF15" i="29"/>
  <c r="BG15" i="29"/>
  <c r="BF13" i="29"/>
  <c r="BG13" i="29"/>
  <c r="BF12" i="29"/>
  <c r="BG12" i="29"/>
  <c r="BH12" i="29"/>
  <c r="BI12" i="29"/>
  <c r="BF14" i="29"/>
  <c r="BG14" i="29"/>
  <c r="BF16" i="29"/>
  <c r="BG16" i="29"/>
  <c r="BF18" i="29"/>
  <c r="BG18" i="29"/>
  <c r="BF20" i="29"/>
  <c r="BG20" i="29"/>
  <c r="BF22" i="29"/>
  <c r="BG22" i="29"/>
  <c r="BF24" i="29"/>
  <c r="BG24" i="29"/>
  <c r="BF26" i="29"/>
  <c r="BG26" i="29"/>
  <c r="BF28" i="29"/>
  <c r="BG28" i="29"/>
  <c r="BF30" i="29"/>
  <c r="BG30" i="29"/>
  <c r="BF32" i="29"/>
  <c r="BG32" i="29"/>
  <c r="BF11" i="29"/>
  <c r="BG11" i="29"/>
  <c r="BF29" i="28"/>
  <c r="BG29" i="28"/>
  <c r="BF25" i="28"/>
  <c r="BG25" i="28"/>
  <c r="BF21" i="28"/>
  <c r="BG21" i="28"/>
  <c r="BF17" i="28"/>
  <c r="BG17" i="28"/>
  <c r="BF13" i="28"/>
  <c r="BG13" i="28"/>
  <c r="BF12" i="28"/>
  <c r="BG12" i="28"/>
  <c r="BH12" i="28"/>
  <c r="BF14" i="28"/>
  <c r="BG14" i="28"/>
  <c r="BF16" i="28"/>
  <c r="BG16" i="28"/>
  <c r="BF18" i="28"/>
  <c r="BG18" i="28"/>
  <c r="BF20" i="28"/>
  <c r="BG20" i="28"/>
  <c r="BF22" i="28"/>
  <c r="BG22" i="28"/>
  <c r="BF24" i="28"/>
  <c r="BG24" i="28"/>
  <c r="BF26" i="28"/>
  <c r="BG26" i="28"/>
  <c r="BI30" i="28"/>
  <c r="AX30" i="28"/>
  <c r="BF28" i="28"/>
  <c r="BG28" i="28"/>
  <c r="BF30" i="28"/>
  <c r="BG30" i="28"/>
  <c r="BF79" i="29"/>
  <c r="BG79" i="29"/>
  <c r="BF75" i="29"/>
  <c r="BG75" i="29"/>
  <c r="BF71" i="29"/>
  <c r="BG71" i="29"/>
  <c r="BF67" i="29"/>
  <c r="BG67" i="29"/>
  <c r="BF27" i="28"/>
  <c r="BG27" i="28"/>
  <c r="BF23" i="28"/>
  <c r="BG23" i="28"/>
  <c r="BF19" i="28"/>
  <c r="BG19" i="28"/>
  <c r="BF15" i="28"/>
  <c r="BG15" i="28"/>
  <c r="BF11" i="28"/>
  <c r="BG11" i="28"/>
  <c r="BI12" i="28"/>
  <c r="AX12" i="28"/>
  <c r="BH11" i="31"/>
  <c r="BI11" i="31"/>
  <c r="AX11" i="31"/>
  <c r="BF16" i="31"/>
  <c r="BG16" i="31"/>
  <c r="BF17" i="31"/>
  <c r="BG17" i="31"/>
  <c r="BI26" i="31"/>
  <c r="AX26" i="31"/>
  <c r="BH12" i="31"/>
  <c r="BF21" i="31"/>
  <c r="BG21" i="31"/>
  <c r="BF27" i="31"/>
  <c r="BG27" i="31"/>
  <c r="BF18" i="31"/>
  <c r="BG18" i="31"/>
  <c r="BI30" i="31"/>
  <c r="AX30" i="31"/>
  <c r="BF15" i="31"/>
  <c r="BG15" i="31"/>
  <c r="BI24" i="31"/>
  <c r="AX24" i="31"/>
  <c r="BF14" i="31"/>
  <c r="BG14" i="31"/>
  <c r="BI21" i="31"/>
  <c r="AX21" i="31"/>
  <c r="BF19" i="31"/>
  <c r="BG19" i="31"/>
  <c r="BF29" i="31"/>
  <c r="BG29" i="31"/>
  <c r="BF30" i="31"/>
  <c r="BG30" i="31"/>
  <c r="BF12" i="31"/>
  <c r="BG12" i="31"/>
  <c r="BI15" i="31"/>
  <c r="AX15" i="31"/>
  <c r="BF24" i="31"/>
  <c r="BG24" i="31"/>
  <c r="BI39" i="31"/>
  <c r="AX39" i="31"/>
  <c r="BF11" i="31"/>
  <c r="BG11" i="31"/>
  <c r="BF23" i="31"/>
  <c r="BG23" i="31"/>
  <c r="BF20" i="31"/>
  <c r="BG20" i="31"/>
  <c r="BI32" i="31"/>
  <c r="AX32" i="31"/>
  <c r="BF26" i="31"/>
  <c r="BG26" i="31"/>
  <c r="BF28" i="31"/>
  <c r="BG28" i="31"/>
  <c r="BF13" i="31"/>
  <c r="BG13" i="31"/>
  <c r="BI17" i="31"/>
  <c r="AX17" i="31"/>
  <c r="BF22" i="31"/>
  <c r="BG22" i="31"/>
  <c r="BI37" i="31"/>
  <c r="AX37" i="31"/>
  <c r="BF25" i="31"/>
  <c r="BG25" i="31"/>
  <c r="AW46" i="29"/>
  <c r="BI25" i="28"/>
  <c r="AX25" i="28"/>
  <c r="BI19" i="28"/>
  <c r="AX19" i="28"/>
  <c r="BI15" i="28"/>
  <c r="AX15" i="28"/>
  <c r="AX47" i="28"/>
  <c r="AW54" i="28"/>
  <c r="AH58" i="28"/>
  <c r="AH59" i="28"/>
  <c r="BI27" i="28"/>
  <c r="AX27" i="28"/>
  <c r="BI35" i="31"/>
  <c r="AX35" i="31"/>
  <c r="BI17" i="28"/>
  <c r="AX17" i="28"/>
  <c r="BF83" i="29"/>
  <c r="BG83" i="29"/>
  <c r="BI71" i="29"/>
  <c r="AX71" i="29"/>
  <c r="BF81" i="29"/>
  <c r="BG81" i="29"/>
  <c r="BF15" i="9"/>
  <c r="BG15" i="9"/>
  <c r="BF23" i="9"/>
  <c r="BG23" i="9"/>
  <c r="BF14" i="9"/>
  <c r="BG14" i="9"/>
  <c r="BF22" i="9"/>
  <c r="BG22" i="9"/>
  <c r="BF80" i="29"/>
  <c r="BG80" i="29"/>
  <c r="BI68" i="29"/>
  <c r="AX68" i="29"/>
  <c r="AW101" i="29"/>
  <c r="AH105" i="29"/>
  <c r="AH106" i="29"/>
  <c r="BF72" i="29"/>
  <c r="BG72" i="29"/>
  <c r="BH11" i="9"/>
  <c r="BI11" i="9"/>
  <c r="AX11" i="9"/>
  <c r="AX47" i="9"/>
  <c r="AW54" i="9"/>
  <c r="AH58" i="9"/>
  <c r="AH59" i="9"/>
  <c r="BF17" i="9"/>
  <c r="BG17" i="9"/>
  <c r="BF25" i="9"/>
  <c r="BG25" i="9"/>
  <c r="BF16" i="9"/>
  <c r="BG16" i="9"/>
  <c r="BF24" i="9"/>
  <c r="BG24" i="9"/>
  <c r="BF13" i="9"/>
  <c r="BG13" i="9"/>
  <c r="BF30" i="9"/>
  <c r="BG30" i="9"/>
  <c r="BF27" i="9"/>
  <c r="BG27" i="9"/>
  <c r="BF18" i="9"/>
  <c r="BG18" i="9"/>
  <c r="BF26" i="9"/>
  <c r="BG26" i="9"/>
  <c r="BF12" i="9"/>
  <c r="BG12" i="9"/>
  <c r="BF87" i="29"/>
  <c r="BG87" i="29"/>
  <c r="BI12" i="31"/>
  <c r="AX12" i="31"/>
  <c r="AX47" i="31"/>
  <c r="AW54" i="31"/>
  <c r="AH58" i="31"/>
  <c r="AH59" i="31"/>
  <c r="AX94" i="29"/>
  <c r="BF12" i="32" l="1"/>
  <c r="BG12" i="32" s="1"/>
  <c r="BF28" i="32"/>
  <c r="BG28" i="32" s="1"/>
  <c r="BF19" i="32"/>
  <c r="BG19" i="32" s="1"/>
  <c r="BF20" i="32"/>
  <c r="BG20" i="32" s="1"/>
  <c r="BF26" i="32"/>
  <c r="BG26" i="32" s="1"/>
  <c r="BF17" i="32"/>
  <c r="BG17" i="32" s="1"/>
  <c r="BF24" i="32"/>
  <c r="BG24" i="32" s="1"/>
  <c r="BF22" i="32"/>
  <c r="BG22" i="32" s="1"/>
  <c r="BF29" i="32"/>
  <c r="BG29" i="32" s="1"/>
  <c r="BF11" i="32"/>
  <c r="BG11" i="32" s="1"/>
  <c r="BF27" i="32"/>
  <c r="BG27" i="32" s="1"/>
  <c r="BH11" i="32"/>
  <c r="BI11" i="32" s="1"/>
  <c r="AX11" i="32" s="1"/>
  <c r="AX47" i="32" s="1"/>
  <c r="AW54" i="32" s="1"/>
  <c r="AH58" i="32" s="1"/>
  <c r="AH59" i="32" s="1"/>
  <c r="BF25" i="32"/>
  <c r="BG25" i="32" s="1"/>
  <c r="BF16" i="32"/>
  <c r="BG16" i="32" s="1"/>
  <c r="BF18" i="32"/>
  <c r="BG18" i="32" s="1"/>
  <c r="BF23" i="32"/>
  <c r="BG23" i="32" s="1"/>
  <c r="BF14" i="32"/>
  <c r="BG14" i="32" s="1"/>
  <c r="BF30" i="32"/>
  <c r="BG30" i="32" s="1"/>
</calcChain>
</file>

<file path=xl/sharedStrings.xml><?xml version="1.0" encoding="utf-8"?>
<sst xmlns="http://schemas.openxmlformats.org/spreadsheetml/2006/main" count="655" uniqueCount="206">
  <si>
    <t>QUERETARO,QRO</t>
  </si>
  <si>
    <t>CECATI N°</t>
  </si>
  <si>
    <t>INFORME REAL DE EGRESOS</t>
  </si>
  <si>
    <t>CLAVE DEL CECATI</t>
  </si>
  <si>
    <t>FECHA DE ELABORACION</t>
  </si>
  <si>
    <t>PERIODO DE INFORME</t>
  </si>
  <si>
    <t>22DBT0005P</t>
  </si>
  <si>
    <t>PARTIDA</t>
  </si>
  <si>
    <t>D  E  S  C  R  I  P C  I  O  N</t>
  </si>
  <si>
    <t>I   M   P   O   R   T   E   S</t>
  </si>
  <si>
    <t>CONCEPTO</t>
  </si>
  <si>
    <t xml:space="preserve"> </t>
  </si>
  <si>
    <t>SUBTOTAL</t>
  </si>
  <si>
    <t>Deudores Diversos</t>
  </si>
  <si>
    <t>Acreedores Diversos</t>
  </si>
  <si>
    <t>TOTAL</t>
  </si>
  <si>
    <t>TOTAL DISPONBLE</t>
  </si>
  <si>
    <t>GASTOS EFECTUADOS</t>
  </si>
  <si>
    <t>-</t>
  </si>
  <si>
    <t>SALDO BANCARIO AL FINAL DEL MES</t>
  </si>
  <si>
    <t>=</t>
  </si>
  <si>
    <t>LIC. J. CUPERTINO SARMIENTO MERCADO</t>
  </si>
  <si>
    <t>EL SELLO SERA LEGIBLE Y EL QUE SE EMPLEA EN LOS R.O.C.</t>
  </si>
  <si>
    <t>NOMBRE Y FIRMA</t>
  </si>
  <si>
    <t>03 01 2023</t>
  </si>
  <si>
    <t>diciembre 2022</t>
  </si>
  <si>
    <t xml:space="preserve">    </t>
  </si>
  <si>
    <t>FECHA DE ELABORACIÓN</t>
  </si>
  <si>
    <t>07 09 2018</t>
  </si>
  <si>
    <t>agosto 2018</t>
  </si>
  <si>
    <t>D  E  S  C  R  I  P C  I  Ó  N</t>
  </si>
  <si>
    <t/>
  </si>
  <si>
    <t>TOTAL DISPONIBLE</t>
  </si>
  <si>
    <t>LIC. MARIA DOLORES GUTIERREZ SOLIS</t>
  </si>
  <si>
    <t>Acreedores diversos</t>
  </si>
  <si>
    <t>DIRECCIÓN GENERAL DE CENTROS DE FORMACIÓN PARA EL TRABAJO</t>
  </si>
  <si>
    <t>COORDINACIÓN ADMINISTRATIVA</t>
  </si>
  <si>
    <t>INGRESOS PROPIOS</t>
  </si>
  <si>
    <t>INSTRUCTIVO DE LLENADO DEL FORMATO</t>
  </si>
  <si>
    <t>I N F O R M E   R E A L   D E   E G R E S O S</t>
  </si>
  <si>
    <t>NOMBRE DEL ESTADO</t>
  </si>
  <si>
    <t xml:space="preserve">LA CLAVE ASIGNADA AL CECATI </t>
  </si>
  <si>
    <t>NÚMERO DEL CECATI</t>
  </si>
  <si>
    <t xml:space="preserve"> DÍA, MES Y  AÑO</t>
  </si>
  <si>
    <t>LA CLAVE ASIGNADA DEL CECATI</t>
  </si>
  <si>
    <t>FECHA DE ELABORACIÓN DEL INFORME:</t>
  </si>
  <si>
    <t>DOS DÍGITOS CORRESPONDIENTES AL DÍA</t>
  </si>
  <si>
    <t>DOS DÍGITOS CORRESPONDIENTES AL MES</t>
  </si>
  <si>
    <t>LOS DOS ÚLTIMOS DÍGITOS DEL AÑO</t>
  </si>
  <si>
    <t>PERÍODO DE INFORME</t>
  </si>
  <si>
    <t>EL MES Y AÑO A QUE CORRESPONDE EL INFORME</t>
  </si>
  <si>
    <t>MES  Y AÑO AL QUE CORRESPONDE EL INFORME</t>
  </si>
  <si>
    <t>EN CUATRO DÍGITOS LA PARTIDA DE GASTO QUE CORRESPONDA DE ACUERDO CON EL "CATALOGO DE PARTIDAS"</t>
  </si>
  <si>
    <t xml:space="preserve">LA CLAVE QUE CORRESPONDE DE ACUERDO AL “CATALOGO DE CONCEPTOS DE INGRESO” </t>
  </si>
  <si>
    <t>NOTA: EL TIPO DE LETRA ES ARIAL Y EL TAMAÑO ES 10 EL CUAL NO DEBE SER MODIFICADO.</t>
  </si>
  <si>
    <t>DESCRIPCIÓN</t>
  </si>
  <si>
    <t>EL NOMBRE DE LA PARTIDA DE GASTO, DE ACUERDO CON EL "CATALOGO DE PARTIDAS"</t>
  </si>
  <si>
    <t>NOTA: EL TIPO DE LETRA ES TAHOMA Y EL TAMAÑO ES 10 EL CUAL NO DEBE SER MODIFICADO.</t>
  </si>
  <si>
    <t>IMPORTES</t>
  </si>
  <si>
    <t>IMPORTE PARCIAL POR CONCEPTO DE INGRESO</t>
  </si>
  <si>
    <t xml:space="preserve">IMPORTE PARCIAL DEL EGRESO </t>
  </si>
  <si>
    <t>LA SUMA DE LOS IMPORTES PARCIALES DE LOS CONCEPTOS DE EGRESO</t>
  </si>
  <si>
    <t>NOTA: LA SUMA DEL CONCEPTO SE DA AUTOMÁTICAMENTE</t>
  </si>
  <si>
    <t>LA SUMA DE LOS IMPORTES DE LOS CONCEPTOS</t>
  </si>
  <si>
    <t xml:space="preserve">DEUDORES DIVERSOS </t>
  </si>
  <si>
    <t>EL IMPORTE QUE CORRESPONDA EN EL MES</t>
  </si>
  <si>
    <t>ACREEDORES DIVERSOS</t>
  </si>
  <si>
    <t>LA SUMA DE LOS IMPORTES DE LOS CONCEPTOS MAS DEUDORES Y ACREEDORES</t>
  </si>
  <si>
    <t>MOVIMIENTO DE LA CUENTA DE CHEQUES</t>
  </si>
  <si>
    <t>A</t>
  </si>
  <si>
    <t>LA DISPONIBILIDAD EN LA CUENTA DE CHEQUES, DEL MES QUE SE INFORMA, SU MONTO ES EL MISMO AL CONSOLIDADO EN EL INICIO D DEL APARTADO 14 DEL "INFORME REAL DE INGRESOS"</t>
  </si>
  <si>
    <t>B</t>
  </si>
  <si>
    <t>EL MONTO DEL GASTO TOTAL EFECTUADO DURANTE EL PERIODO DEL INFORME</t>
  </si>
  <si>
    <t>C</t>
  </si>
  <si>
    <t>LA CANTIDAD QUE RESULTE DE RESTAR AL IMPORTE DEL INCISO "A", EL DEL INCISO "B".</t>
  </si>
  <si>
    <t>SELLO DEL CECATI</t>
  </si>
  <si>
    <t>EL SELLO DEL CECATI QUE SERÁ EL MISMO QUE SE UTILIZA EN LOS RECIBOS OFICIALES DE COBRO</t>
  </si>
  <si>
    <t>EL SELLO DEL CECATI, QUE SERÁ EL MISMO QUE SE UTILIZA EN LOS RECIBOS OFICIALES DE COBRO</t>
  </si>
  <si>
    <t>EL DIRECTOR DEL CECATI</t>
  </si>
  <si>
    <t>EL NOMBRE Y FIRMA DEL DIRECTOR DEL CECATI</t>
  </si>
  <si>
    <t>NOMBRE Y FIRMA AUTÓGRAFA DEL DIRECTOR DEL CECATI</t>
  </si>
  <si>
    <t>SUBSECRETARÍA DE EDUCACIÓN MEDIA SUPERIOR</t>
  </si>
  <si>
    <t>CRITERIO</t>
  </si>
  <si>
    <t>MATERIALES Y ÚTILES DE OFICINA</t>
  </si>
  <si>
    <t>MATERIALES Y ÚTILES DE IMPRESIÓN Y REPRODUCCIÓN</t>
  </si>
  <si>
    <t>MATERIAL ESTADÍSTICO Y GEOGRÁFICO</t>
  </si>
  <si>
    <t>MATERIALES Y ÚTILES CONSUMIBLES PARA EL PROCESAMIENTO EN EQUIPOS Y BIENES INFORMÁTICOS</t>
  </si>
  <si>
    <t>MATERIAL DE APOYO INFORMATIVO</t>
  </si>
  <si>
    <t>MATERIAL PARA INFORMACIÓN EN ACTIVIDADES DE INVESTIGACIÓN CIENTÍFICA Y TECNOLÓGICA</t>
  </si>
  <si>
    <t>MATERIAL DE LIMPIEZA</t>
  </si>
  <si>
    <t>MATERIALES DE ADMINISTRACIÓN, EMISIÓN DE DOCUMENTOS Y ARTÍCULOS OFICIALES</t>
  </si>
  <si>
    <t>PRODUCTOS ALIMENTICIOS PARA EL PERSONAL EN LAS INSTALACIONES DE LAS DEPENDENCIAS Y ENTIDADES</t>
  </si>
  <si>
    <t>UTENSILIOS PARA EL SERVICIO DE ALIMENTACIÓN</t>
  </si>
  <si>
    <t xml:space="preserve"> ALIMENTOS Y UTENSILIOS</t>
  </si>
  <si>
    <t>PRODUCTOS MINERALES NO METÁLICOS</t>
  </si>
  <si>
    <t>CEMENTO Y PRODUCTOS DE CONCRETO</t>
  </si>
  <si>
    <t>CAL, YESO Y PRODUCTOS DE YESO</t>
  </si>
  <si>
    <t>MADERA Y PRODUCTOS DE MADERA</t>
  </si>
  <si>
    <t>VIDRIO Y PRODUCTOS DE VIDRIO</t>
  </si>
  <si>
    <t>MATERIAL ELÉCTRICO Y ELECTRÓNICO</t>
  </si>
  <si>
    <t>ARTÍCULOS METÁLICOS PARA LA CONSTRUCCIÓN</t>
  </si>
  <si>
    <t>MATERIALES COMPLEMENTARIOS</t>
  </si>
  <si>
    <t>OTROS MATERIALES Y ARTÍCULOS DE CONSTRUCCIÓN Y REPARACIÓN</t>
  </si>
  <si>
    <t>MATERIALES Y ARTÍCULOS DE CONSTRUCCIÓN Y DE REPARACIÓN</t>
  </si>
  <si>
    <t>PRODUCTOS QUÍMICOS BÁSICOS</t>
  </si>
  <si>
    <t>PLAGUICIDAS, ABONOS Y FERTILIZANTES</t>
  </si>
  <si>
    <t>MEDICINAS Y PRODUCTOS FARMACÉUTICOS</t>
  </si>
  <si>
    <t>MATERIALES, ACCESORIOS Y SUMINISTROS MÉDICOS</t>
  </si>
  <si>
    <t>MATERIALES, ACCESORIOS Y SUMINISTROS DE LABORATORIO</t>
  </si>
  <si>
    <t>PRODUCTOS QUÍMICOS, FARMACÉUTICOS Y DE LABORATORIO</t>
  </si>
  <si>
    <t>COMBUSTIBLES LUBRICANTES Y AD. PARA VEHIC. TERR., AÉR, MARÍT., LACUS. Y FLUV. DES. A SER., PÚB., Y LA ÓP.., DE PROG. PÚBL.</t>
  </si>
  <si>
    <t>COMBUSTIBLES LUBRICANTES Y AD. PARA VEH.C. TERR., AÉR., MARÍT., LACUS. Y FLUV. DES. A SERVICIOS ADMINISTRATIVOS</t>
  </si>
  <si>
    <t>COMBUSTIBLES LUBRICANTES Y AD. PARA MAQUINARIA, EQUIPO DE PRODUCCIÓN Y SERVICIOS ADMINISTRATIVOS</t>
  </si>
  <si>
    <t>COMBUSTIBLES, LUBRICANTES Y ADITIVOS</t>
  </si>
  <si>
    <t>VESTUARIO Y UNIFORMES</t>
  </si>
  <si>
    <t>PRENDAS DE PROTECCIÓN PERSONAL</t>
  </si>
  <si>
    <t>ARTÍCULOS DEPORTIVOS</t>
  </si>
  <si>
    <t>PRODUCTOS TEXTILES</t>
  </si>
  <si>
    <t>BLANCOS Y OTROS PRODUCTOS TEXTILES, EXCEPTO PRENDAS DE VESTIR</t>
  </si>
  <si>
    <t>VESTUARIO, BLANCOS, PRENDAS DE PROTECCIÓN Y ARTÍCULOS DEPORTIVOS</t>
  </si>
  <si>
    <t>HERRAMIENTAS MENORES</t>
  </si>
  <si>
    <t>REFACCIONES Y ACCESORIOS MENORES DE EDIFICIOS</t>
  </si>
  <si>
    <t>REFACCIONES Y ACCESORIOS MENORES DE MOB. Y EQPO. DE ADMO., EDU. Y RECREATIVO</t>
  </si>
  <si>
    <t>REFACCIONES Y ACCESORIOS PARA EQUIPO DE CÓMPUTO Y TELECOMUNICACIONES</t>
  </si>
  <si>
    <t>REFACCIONES Y ACCESORIOS MENORES DE EQUIPO DE TRANSPORTE</t>
  </si>
  <si>
    <t>REFACCIONES Y ACCESORIOS MENORES DE MAQUINARIA Y OTROS EQUIPOS</t>
  </si>
  <si>
    <t>REFACCIONES Y ACCESORIOS MENORES OTROS BIENES MUEBLES</t>
  </si>
  <si>
    <t>HERRAMIENTAS, REFACCIONES Y ACCESORIOS MENORES</t>
  </si>
  <si>
    <t>SERVICIO DE ENERGÍA ELÉCTRICA</t>
  </si>
  <si>
    <t>SERVICIO DE GAS</t>
  </si>
  <si>
    <t>SERVICIO DE AGUA</t>
  </si>
  <si>
    <t>SERVICIO TELEFÓNICO CONVENCIONAL</t>
  </si>
  <si>
    <t>SERVICIOS DE CONDUCCIÓN DE SEÑALES ANALÓGICAS Y DIGITALES</t>
  </si>
  <si>
    <t>SERVICIO POSTAL</t>
  </si>
  <si>
    <t>SERVICIO TELEGRÁFICO</t>
  </si>
  <si>
    <t>31802</t>
  </si>
  <si>
    <t xml:space="preserve"> Servicio telegráfico</t>
  </si>
  <si>
    <t>SERVICIOS BÁSICOS</t>
  </si>
  <si>
    <t>PATENTES, DERECHOS DE AUTOR, REGALÍAS Y OTROS</t>
  </si>
  <si>
    <t>SERVICIOS DE ARRENDAMIENTO</t>
  </si>
  <si>
    <t>OTRAS ASESORÍAS PARA LA OPERACIÓN DE PROGRAMAS</t>
  </si>
  <si>
    <t>SERVICIOS RELACIONADOS CON CERTIFICACIÓN DE PROCESOS</t>
  </si>
  <si>
    <t>SERVICIOS PARA CAPACITACIÓN A SERVIDORES PÚBLICOS</t>
  </si>
  <si>
    <t>OTROS SERVICIOS COMERCIALES</t>
  </si>
  <si>
    <t>IMPRESIÓN DE DOCUMENTOS OF. PARA LA PREST. DE SER. PÚB., ID., FMTOS.  ADMVOS. Y FIS., FORMAS VLDAS., CERT. Y TÍT.</t>
  </si>
  <si>
    <t>IMPRESIÓN Y ELABORACIÓN DE MAT. INFMTIVO DERIVADO DE LA OP. Y ADMÓN.. DE LAS DEP. Y ENT.</t>
  </si>
  <si>
    <t>SERVICIOS DE VIGILANCIA</t>
  </si>
  <si>
    <t>SERVICIOS PROFESIONALES, CIENTÍFICOS, TÉCNICOS Y OTROS SERVICIOS</t>
  </si>
  <si>
    <t>SERVICIOS BANCARIOS Y FINANCIEROS</t>
  </si>
  <si>
    <t>SEGUROS DE BIENES PATRIMONIALES</t>
  </si>
  <si>
    <t>ALMACENAJE, EMBALAJE Y ENVASE</t>
  </si>
  <si>
    <t>FLETES Y MANIOBRAS</t>
  </si>
  <si>
    <t>SERVICIOS FINANCIEROS, BANCARIOS Y COMERCIALES</t>
  </si>
  <si>
    <t>MANTENIMIENTO Y CONSERVACIÓN DE INMUEBLES PARA LA PRESTACIÓN DE SERVICIOS ADMINISTRATIVOS</t>
  </si>
  <si>
    <t>MANTENIMIENTO Y CONSERVACIÓN DE INMUEBLES PARA LA PRESTACIÓN DE SERVICIOS PÚBLICOS</t>
  </si>
  <si>
    <t>MANTENIMIENTO Y CONSERVACIÓN DE MOBILIARIO Y EQUIPO DE ADMINISTRACIÓN</t>
  </si>
  <si>
    <t>MANTENIMIENTO Y CONSERVACIÓN DE BIENES INFORMÁTICOS</t>
  </si>
  <si>
    <t>MANTENIMIENTO Y CONSERVACIÓN DE VEHÍCULOS TERRESTRES, AÉREOS, MARÍTIMOS, LACUSTRES Y FLUVIALES</t>
  </si>
  <si>
    <t>MANTENIMIENTO Y CONSERVACIÓN DE MAQUINARIA Y EQUIPO</t>
  </si>
  <si>
    <t>SERVICIOS DE LAVANDERÍA, LIMPIEZA E HIGIENE</t>
  </si>
  <si>
    <t>SERVICIOS DE JARDINERÍA Y FUMIGACIÓN</t>
  </si>
  <si>
    <t>SERVICIOS DE INSTALACIÓN, REPARACIÓN, MANTENIMIENTO Y CONSERVACIÓN</t>
  </si>
  <si>
    <t>DIFUSIÓN DE MENSAJES SOBRE PROGRAMAS Y ACTIVIDADES GUBERNAMENTALES</t>
  </si>
  <si>
    <t>SERVICIOS DE COMUNICACIÓN SOCIAL Y PUBLICIDAD</t>
  </si>
  <si>
    <t>PASAJES AÉREOS NACIONALES PARA LABORES EN CAMPO Y DE SUPERVISIÓN</t>
  </si>
  <si>
    <t>PASAJES AÉREOS NACIONALES PARA SER. PUB. DE MANDO EN EL DESEMPEÑO DE COMISIONES Y FUN. OFIC.</t>
  </si>
  <si>
    <t>PASAJES TERRESTRES NACIONALES PARA LABORES EN CAMPO Y DE SUPERVISIÓN</t>
  </si>
  <si>
    <t>PASAJES TERRESTRES NACIONALES PARA SERVIDORES PUB. DE MANDO EN EL DESEM. DE COM. Y FUN. OFIC.</t>
  </si>
  <si>
    <t>VIÁTICOS NACIONALES PARA LABORES EN CAMPO Y DE SUPERVISIÓN</t>
  </si>
  <si>
    <t>VIÁTICOS NACIONALES PARA SERVIDORES PÚBLICOS EN EL DESEMPEÑO DE FUNCIONES OFICIALES</t>
  </si>
  <si>
    <t>GASTOS PARA OPERATIVOS Y TRABAJOS DE CAMPO EN ÁREAS RURALES</t>
  </si>
  <si>
    <t>SERVICIOS DE TRASLADO Y VIÁTICOS</t>
  </si>
  <si>
    <t>GASTOS DE ORDEN SOCIAL</t>
  </si>
  <si>
    <t>CONGRESOS Y CONVENCIONES</t>
  </si>
  <si>
    <t>EXPOSICIONES</t>
  </si>
  <si>
    <t>SERVICIOS OFICIALES</t>
  </si>
  <si>
    <t>OTROS IMPUESTOS Y DERECHOS</t>
  </si>
  <si>
    <t>OTROS SERVICIOS GENERALES</t>
  </si>
  <si>
    <t>GASTOS RELACIONADOS CON ACTIVIDADES CULTURALES, DEPORTIVAS Y DE AYUDA EXTRAORDINARIA</t>
  </si>
  <si>
    <t>GASTOS POR SERVICIOS DE TRASLADO DE PERSONAS</t>
  </si>
  <si>
    <t>AYUDAS SOCIALES</t>
  </si>
  <si>
    <t>MOBILIARIO</t>
  </si>
  <si>
    <t>BIENES ARTÍSTICOS Y CULTURALES</t>
  </si>
  <si>
    <t>BIENES INFORMÁTICOS</t>
  </si>
  <si>
    <t>EQUIPO DE ADMINISTRACIÓN</t>
  </si>
  <si>
    <t>MOBILIARIO Y EQUIPO DE ADMINISTRACIÓN</t>
  </si>
  <si>
    <t>EQUIPOS Y APARATOS AUDIOVISUALES</t>
  </si>
  <si>
    <t>APARATOS DEPORTIVOS</t>
  </si>
  <si>
    <t>CÁMARAS FOTOGRÁFICAS Y DE VIDEO</t>
  </si>
  <si>
    <t>OTRO MOBILIARIO Y EQUIPO EDUCACIONAL Y RECREATIVO</t>
  </si>
  <si>
    <t>MOBILIARIO Y EQUIPO EDUCACIONAL Y RECREATIVO</t>
  </si>
  <si>
    <t>EQUIPO MEDICO Y DE LABORATORIO</t>
  </si>
  <si>
    <t>INSTRUMENTAL MEDICO Y DE LABORATORIO</t>
  </si>
  <si>
    <t>EQUIPO E INSTRUMENTAL MEDICO Y DE LABORATORIO</t>
  </si>
  <si>
    <t>MAQUINARIA Y EQUIPO AGROPECUARIO</t>
  </si>
  <si>
    <t>MAQUINARIA Y EQUIPO INDUSTRIAL</t>
  </si>
  <si>
    <t>EQUIPOS Y APARATOS DE COMUNICACIONES Y TELECOMUNICACIONES</t>
  </si>
  <si>
    <t>MAQUINARIA Y EQUIPO ELÉCTRICO Y ELECTRÓNICO</t>
  </si>
  <si>
    <t>HERRAMIENTAS Y MAQUINAS HERRAMIENTA</t>
  </si>
  <si>
    <t>MAQUINARIA, OTROS EQUIPOS Y HERRAMIENTAS</t>
  </si>
  <si>
    <t>SOFTWARE</t>
  </si>
  <si>
    <t>ACTIVOS INTANGIBLES</t>
  </si>
  <si>
    <t>07 05 2025</t>
  </si>
  <si>
    <t>abril 2025</t>
  </si>
  <si>
    <t>04 08 2025</t>
  </si>
  <si>
    <t>agosto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</si>
</sst>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70" formatCode="_(&quot;$&quot;* #,##0.00_);_(&quot;$&quot;* \(#,##0.00\);_(&quot;$&quot;* &quot;-&quot;??_);_(@_)"/>
  </numFmts>
  <fonts count="23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b/>
      <sz val="9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8.5"/>
      <name val="Arial"/>
      <family val="2"/>
    </font>
    <font>
      <b/>
      <sz val="14"/>
      <name val="Arial"/>
      <family val="2"/>
    </font>
    <font>
      <b/>
      <sz val="5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b/>
      <sz val="6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lightGray">
        <fgColor indexed="8"/>
        <bgColor indexed="22"/>
      </patternFill>
    </fill>
    <fill>
      <patternFill patternType="gray0625">
        <fgColor indexed="8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ck">
        <color indexed="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170" fontId="6" fillId="0" borderId="0" applyFont="0" applyFill="0" applyBorder="0" applyAlignment="0" applyProtection="0"/>
  </cellStyleXfs>
  <cellXfs count="221">
    <xf numFmtId="0" fontId="0" fillId="0" borderId="0" xfId="0"/>
    <xf numFmtId="0" fontId="1" fillId="0" borderId="0" xfId="0" applyFont="1" applyAlignment="1">
      <alignment horizontal="center"/>
    </xf>
    <xf numFmtId="0" fontId="1" fillId="7" borderId="0" xfId="0" applyFont="1" applyFill="1" applyBorder="1"/>
    <xf numFmtId="0" fontId="1" fillId="0" borderId="0" xfId="0" applyFont="1" applyAlignment="1">
      <alignment shrinkToFit="1"/>
    </xf>
    <xf numFmtId="0" fontId="1" fillId="0" borderId="0" xfId="0" applyFont="1"/>
    <xf numFmtId="0" fontId="1" fillId="7" borderId="0" xfId="0" applyFont="1" applyFill="1"/>
    <xf numFmtId="0" fontId="2" fillId="7" borderId="0" xfId="0" applyFont="1" applyFill="1" applyAlignment="1">
      <alignment horizontal="center"/>
    </xf>
    <xf numFmtId="0" fontId="3" fillId="8" borderId="1" xfId="0" applyFont="1" applyFill="1" applyBorder="1" applyAlignment="1" applyProtection="1">
      <alignment horizontal="center" vertical="center" wrapText="1"/>
      <protection hidden="1"/>
    </xf>
    <xf numFmtId="170" fontId="3" fillId="8" borderId="1" xfId="2" applyFont="1" applyFill="1" applyBorder="1" applyAlignment="1" applyProtection="1">
      <alignment horizontal="center" vertical="center" wrapText="1"/>
      <protection hidden="1"/>
    </xf>
    <xf numFmtId="1" fontId="4" fillId="2" borderId="2" xfId="2" applyNumberFormat="1" applyFont="1" applyFill="1" applyBorder="1" applyAlignment="1">
      <alignment horizontal="center" vertical="center" shrinkToFit="1"/>
    </xf>
    <xf numFmtId="0" fontId="1" fillId="0" borderId="3" xfId="0" applyFont="1" applyBorder="1" applyAlignment="1" applyProtection="1">
      <alignment horizontal="center"/>
      <protection hidden="1"/>
    </xf>
    <xf numFmtId="170" fontId="1" fillId="0" borderId="4" xfId="2" applyFont="1" applyBorder="1" applyAlignment="1" applyProtection="1">
      <alignment shrinkToFit="1"/>
      <protection hidden="1"/>
    </xf>
    <xf numFmtId="1" fontId="4" fillId="0" borderId="5" xfId="2" applyNumberFormat="1" applyFont="1" applyFill="1" applyBorder="1" applyAlignment="1">
      <alignment horizontal="center" vertical="center" shrinkToFit="1"/>
    </xf>
    <xf numFmtId="0" fontId="20" fillId="0" borderId="1" xfId="0" applyFont="1" applyBorder="1" applyAlignment="1">
      <alignment horizontal="center"/>
    </xf>
    <xf numFmtId="0" fontId="1" fillId="9" borderId="1" xfId="0" applyFont="1" applyFill="1" applyBorder="1"/>
    <xf numFmtId="1" fontId="1" fillId="0" borderId="6" xfId="2" applyNumberFormat="1" applyFont="1" applyBorder="1" applyAlignment="1">
      <alignment horizontal="center" shrinkToFit="1"/>
    </xf>
    <xf numFmtId="0" fontId="2" fillId="3" borderId="1" xfId="0" applyNumberFormat="1" applyFont="1" applyFill="1" applyBorder="1" applyAlignment="1" applyProtection="1">
      <alignment horizontal="center"/>
      <protection hidden="1"/>
    </xf>
    <xf numFmtId="0" fontId="2" fillId="0" borderId="0" xfId="0" applyFont="1"/>
    <xf numFmtId="1" fontId="2" fillId="0" borderId="6" xfId="2" applyNumberFormat="1" applyFont="1" applyBorder="1" applyAlignment="1">
      <alignment horizontal="center" shrinkToFit="1"/>
    </xf>
    <xf numFmtId="0" fontId="1" fillId="8" borderId="1" xfId="0" applyNumberFormat="1" applyFont="1" applyFill="1" applyBorder="1" applyAlignment="1" applyProtection="1">
      <alignment horizontal="center"/>
      <protection hidden="1"/>
    </xf>
    <xf numFmtId="0" fontId="2" fillId="10" borderId="1" xfId="0" applyFont="1" applyFill="1" applyBorder="1"/>
    <xf numFmtId="0" fontId="1" fillId="3" borderId="1" xfId="0" applyNumberFormat="1" applyFont="1" applyFill="1" applyBorder="1" applyAlignment="1" applyProtection="1">
      <alignment horizontal="center"/>
      <protection hidden="1"/>
    </xf>
    <xf numFmtId="0" fontId="1" fillId="10" borderId="1" xfId="0" applyFont="1" applyFill="1" applyBorder="1"/>
    <xf numFmtId="0" fontId="5" fillId="0" borderId="0" xfId="0" applyFont="1"/>
    <xf numFmtId="0" fontId="21" fillId="0" borderId="1" xfId="0" applyFont="1" applyBorder="1"/>
    <xf numFmtId="1" fontId="2" fillId="0" borderId="6" xfId="2" applyNumberFormat="1" applyFont="1" applyBorder="1" applyAlignment="1">
      <alignment horizontal="center" wrapText="1" shrinkToFit="1"/>
    </xf>
    <xf numFmtId="0" fontId="1" fillId="3" borderId="1" xfId="2" applyNumberFormat="1" applyFont="1" applyFill="1" applyBorder="1" applyAlignment="1" applyProtection="1">
      <alignment horizontal="center" shrinkToFit="1"/>
      <protection hidden="1"/>
    </xf>
    <xf numFmtId="0" fontId="5" fillId="0" borderId="0" xfId="0" applyFont="1" applyAlignment="1">
      <alignment horizontal="left" vertical="center"/>
    </xf>
    <xf numFmtId="1" fontId="1" fillId="0" borderId="6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1" fillId="7" borderId="0" xfId="0" applyFont="1" applyFill="1" applyAlignment="1">
      <alignment horizontal="left"/>
    </xf>
    <xf numFmtId="0" fontId="22" fillId="7" borderId="0" xfId="0" applyNumberFormat="1" applyFont="1" applyFill="1"/>
    <xf numFmtId="0" fontId="20" fillId="7" borderId="0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/>
      <protection hidden="1"/>
    </xf>
    <xf numFmtId="0" fontId="1" fillId="0" borderId="1" xfId="0" applyFont="1" applyFill="1" applyBorder="1"/>
    <xf numFmtId="0" fontId="20" fillId="7" borderId="0" xfId="0" applyFont="1" applyFill="1" applyBorder="1" applyAlignment="1">
      <alignment horizontal="center"/>
    </xf>
    <xf numFmtId="0" fontId="2" fillId="0" borderId="1" xfId="0" applyNumberFormat="1" applyFont="1" applyFill="1" applyBorder="1" applyAlignment="1" applyProtection="1">
      <alignment horizontal="center"/>
      <protection hidden="1"/>
    </xf>
    <xf numFmtId="0" fontId="2" fillId="0" borderId="1" xfId="0" applyFont="1" applyFill="1" applyBorder="1"/>
    <xf numFmtId="0" fontId="1" fillId="0" borderId="0" xfId="0" applyFont="1" applyFill="1"/>
    <xf numFmtId="0" fontId="1" fillId="10" borderId="7" xfId="0" applyFont="1" applyFill="1" applyBorder="1"/>
    <xf numFmtId="0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6" fillId="0" borderId="0" xfId="0" applyFont="1" applyBorder="1"/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3" borderId="0" xfId="0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justify"/>
    </xf>
    <xf numFmtId="0" fontId="6" fillId="0" borderId="0" xfId="0" applyFont="1"/>
    <xf numFmtId="0" fontId="6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  <protection hidden="1"/>
    </xf>
    <xf numFmtId="0" fontId="6" fillId="0" borderId="0" xfId="0" applyFont="1" applyFill="1" applyBorder="1"/>
    <xf numFmtId="0" fontId="5" fillId="0" borderId="0" xfId="0" applyFont="1" applyAlignment="1" applyProtection="1">
      <alignment horizontal="center"/>
      <protection hidden="1"/>
    </xf>
    <xf numFmtId="0" fontId="6" fillId="0" borderId="8" xfId="0" applyFont="1" applyFill="1" applyBorder="1" applyAlignment="1" applyProtection="1">
      <alignment horizontal="center" wrapText="1"/>
      <protection hidden="1"/>
    </xf>
    <xf numFmtId="0" fontId="6" fillId="0" borderId="4" xfId="0" applyFont="1" applyFill="1" applyBorder="1" applyAlignment="1" applyProtection="1">
      <alignment horizontal="justify" wrapText="1"/>
      <protection hidden="1"/>
    </xf>
    <xf numFmtId="0" fontId="6" fillId="0" borderId="9" xfId="0" applyFont="1" applyFill="1" applyBorder="1" applyAlignment="1" applyProtection="1">
      <alignment horizontal="justify" wrapText="1"/>
      <protection hidden="1"/>
    </xf>
    <xf numFmtId="0" fontId="6" fillId="5" borderId="10" xfId="0" applyFont="1" applyFill="1" applyBorder="1" applyAlignment="1">
      <alignment horizontal="center" wrapText="1"/>
    </xf>
    <xf numFmtId="0" fontId="6" fillId="0" borderId="8" xfId="1" applyFont="1" applyFill="1" applyBorder="1" applyAlignment="1" applyProtection="1">
      <alignment horizontal="center" vertical="center" wrapText="1"/>
      <protection hidden="1"/>
    </xf>
    <xf numFmtId="0" fontId="6" fillId="0" borderId="4" xfId="1" applyFont="1" applyFill="1" applyBorder="1" applyAlignment="1" applyProtection="1">
      <alignment horizontal="center" vertical="center" wrapText="1"/>
      <protection hidden="1"/>
    </xf>
    <xf numFmtId="0" fontId="6" fillId="0" borderId="9" xfId="1" applyFont="1" applyFill="1" applyBorder="1" applyAlignment="1" applyProtection="1">
      <alignment horizontal="justify" vertical="center" wrapText="1"/>
      <protection hidden="1"/>
    </xf>
    <xf numFmtId="0" fontId="6" fillId="6" borderId="1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11" xfId="1" applyFont="1" applyFill="1" applyBorder="1" applyAlignment="1" applyProtection="1">
      <alignment horizontal="center" vertical="center" wrapText="1"/>
      <protection hidden="1"/>
    </xf>
    <xf numFmtId="0" fontId="6" fillId="0" borderId="0" xfId="1" applyFont="1" applyFill="1" applyBorder="1" applyAlignment="1" applyProtection="1">
      <alignment horizontal="center" vertical="center" wrapText="1"/>
      <protection hidden="1"/>
    </xf>
    <xf numFmtId="0" fontId="6" fillId="0" borderId="12" xfId="1" applyFont="1" applyFill="1" applyBorder="1" applyAlignment="1" applyProtection="1">
      <alignment horizontal="justify" vertical="center" wrapText="1"/>
      <protection hidden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vertical="top" wrapText="1"/>
    </xf>
    <xf numFmtId="0" fontId="6" fillId="5" borderId="10" xfId="0" applyFont="1" applyFill="1" applyBorder="1" applyAlignment="1">
      <alignment vertical="top" wrapText="1"/>
    </xf>
    <xf numFmtId="0" fontId="6" fillId="0" borderId="12" xfId="1" applyFont="1" applyFill="1" applyBorder="1" applyAlignment="1" applyProtection="1">
      <alignment vertical="center" wrapText="1"/>
      <protection hidden="1"/>
    </xf>
    <xf numFmtId="0" fontId="6" fillId="5" borderId="13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1" xfId="1" applyFont="1" applyFill="1" applyBorder="1" applyAlignment="1" applyProtection="1">
      <alignment horizontal="right" vertical="center" wrapText="1"/>
      <protection hidden="1"/>
    </xf>
    <xf numFmtId="0" fontId="6" fillId="0" borderId="14" xfId="1" applyFont="1" applyFill="1" applyBorder="1" applyAlignment="1" applyProtection="1">
      <alignment horizontal="center" vertical="center" wrapText="1"/>
      <protection hidden="1"/>
    </xf>
    <xf numFmtId="0" fontId="6" fillId="0" borderId="5" xfId="1" applyFont="1" applyFill="1" applyBorder="1" applyAlignment="1" applyProtection="1">
      <alignment horizontal="center" vertical="center" wrapText="1"/>
      <protection hidden="1"/>
    </xf>
    <xf numFmtId="0" fontId="6" fillId="0" borderId="15" xfId="1" applyFont="1" applyFill="1" applyBorder="1" applyAlignment="1" applyProtection="1">
      <alignment horizontal="justify"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justify" vertical="center" wrapText="1"/>
      <protection hidden="1"/>
    </xf>
    <xf numFmtId="0" fontId="6" fillId="5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justify"/>
      <protection hidden="1"/>
    </xf>
    <xf numFmtId="0" fontId="6" fillId="0" borderId="0" xfId="0" applyFont="1" applyBorder="1" applyProtection="1">
      <protection hidden="1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justify"/>
    </xf>
    <xf numFmtId="0" fontId="9" fillId="0" borderId="0" xfId="0" applyFont="1"/>
    <xf numFmtId="0" fontId="6" fillId="0" borderId="0" xfId="0" applyFont="1" applyProtection="1"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6" fillId="0" borderId="7" xfId="0" applyFont="1" applyBorder="1" applyProtection="1">
      <protection hidden="1"/>
    </xf>
    <xf numFmtId="0" fontId="5" fillId="0" borderId="7" xfId="0" applyFont="1" applyBorder="1" applyProtection="1">
      <protection hidden="1"/>
    </xf>
    <xf numFmtId="0" fontId="5" fillId="0" borderId="0" xfId="0" applyFont="1" applyProtection="1"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11" fillId="0" borderId="0" xfId="0" applyFont="1" applyProtection="1">
      <protection hidden="1"/>
    </xf>
    <xf numFmtId="44" fontId="12" fillId="0" borderId="0" xfId="0" applyNumberFormat="1" applyFont="1" applyAlignment="1" applyProtection="1">
      <alignment horizontal="left"/>
      <protection hidden="1"/>
    </xf>
    <xf numFmtId="0" fontId="9" fillId="0" borderId="0" xfId="0" applyFont="1" applyProtection="1">
      <protection hidden="1"/>
    </xf>
    <xf numFmtId="0" fontId="6" fillId="0" borderId="5" xfId="0" applyFont="1" applyBorder="1" applyProtection="1">
      <protection hidden="1"/>
    </xf>
    <xf numFmtId="0" fontId="14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11" fillId="0" borderId="0" xfId="0" applyFont="1" applyBorder="1" applyProtection="1">
      <protection hidden="1"/>
    </xf>
    <xf numFmtId="4" fontId="11" fillId="0" borderId="16" xfId="0" applyNumberFormat="1" applyFont="1" applyBorder="1" applyAlignment="1" applyProtection="1">
      <protection hidden="1"/>
    </xf>
    <xf numFmtId="4" fontId="11" fillId="0" borderId="7" xfId="0" applyNumberFormat="1" applyFont="1" applyBorder="1" applyAlignment="1" applyProtection="1">
      <protection hidden="1"/>
    </xf>
    <xf numFmtId="0" fontId="7" fillId="0" borderId="0" xfId="0" applyFont="1" applyBorder="1" applyProtection="1">
      <protection hidden="1"/>
    </xf>
    <xf numFmtId="0" fontId="6" fillId="0" borderId="7" xfId="0" applyFont="1" applyBorder="1" applyAlignment="1" applyProtection="1">
      <protection hidden="1"/>
    </xf>
    <xf numFmtId="170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4" fontId="11" fillId="0" borderId="0" xfId="0" applyNumberFormat="1" applyFont="1" applyAlignment="1" applyProtection="1">
      <protection hidden="1"/>
    </xf>
    <xf numFmtId="4" fontId="11" fillId="0" borderId="0" xfId="0" applyNumberFormat="1" applyFont="1" applyBorder="1" applyAlignme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4" fontId="7" fillId="0" borderId="16" xfId="0" applyNumberFormat="1" applyFont="1" applyBorder="1" applyAlignment="1" applyProtection="1">
      <protection hidden="1"/>
    </xf>
    <xf numFmtId="1" fontId="1" fillId="0" borderId="0" xfId="0" applyNumberFormat="1" applyFont="1" applyProtection="1">
      <protection hidden="1"/>
    </xf>
    <xf numFmtId="4" fontId="11" fillId="11" borderId="16" xfId="0" applyNumberFormat="1" applyFont="1" applyFill="1" applyBorder="1" applyAlignment="1" applyProtection="1">
      <protection hidden="1"/>
    </xf>
    <xf numFmtId="4" fontId="11" fillId="11" borderId="0" xfId="0" applyNumberFormat="1" applyFont="1" applyFill="1" applyAlignment="1" applyProtection="1">
      <protection hidden="1"/>
    </xf>
    <xf numFmtId="170" fontId="2" fillId="0" borderId="0" xfId="0" applyNumberFormat="1" applyFont="1" applyAlignment="1" applyProtection="1">
      <alignment horizontal="center"/>
      <protection hidden="1"/>
    </xf>
    <xf numFmtId="0" fontId="1" fillId="0" borderId="0" xfId="0" applyFont="1" applyProtection="1">
      <protection hidden="1"/>
    </xf>
    <xf numFmtId="170" fontId="1" fillId="0" borderId="0" xfId="2" applyFont="1" applyFill="1" applyBorder="1" applyAlignment="1" applyProtection="1">
      <alignment vertical="center" wrapText="1"/>
      <protection hidden="1"/>
    </xf>
    <xf numFmtId="170" fontId="1" fillId="0" borderId="0" xfId="2" applyFont="1" applyFill="1" applyAlignment="1" applyProtection="1">
      <alignment vertical="center" wrapText="1"/>
      <protection hidden="1"/>
    </xf>
    <xf numFmtId="4" fontId="1" fillId="0" borderId="0" xfId="0" applyNumberFormat="1" applyFont="1" applyBorder="1" applyAlignment="1" applyProtection="1"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6" fillId="0" borderId="17" xfId="0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6" fillId="0" borderId="0" xfId="0" applyFont="1" applyProtection="1">
      <protection locked="0" hidden="1"/>
    </xf>
    <xf numFmtId="0" fontId="1" fillId="0" borderId="0" xfId="0" applyNumberFormat="1" applyFont="1" applyAlignment="1" applyProtection="1">
      <alignment horizontal="center"/>
      <protection hidden="1"/>
    </xf>
    <xf numFmtId="0" fontId="1" fillId="0" borderId="0" xfId="0" applyNumberFormat="1" applyFont="1" applyBorder="1" applyAlignment="1" applyProtection="1">
      <alignment horizontal="center"/>
      <protection hidden="1"/>
    </xf>
    <xf numFmtId="4" fontId="11" fillId="8" borderId="16" xfId="0" applyNumberFormat="1" applyFont="1" applyFill="1" applyBorder="1" applyAlignment="1" applyProtection="1">
      <protection hidden="1"/>
    </xf>
    <xf numFmtId="4" fontId="11" fillId="8" borderId="0" xfId="0" applyNumberFormat="1" applyFont="1" applyFill="1" applyAlignment="1" applyProtection="1">
      <protection hidden="1"/>
    </xf>
    <xf numFmtId="0" fontId="5" fillId="0" borderId="0" xfId="0" quotePrefix="1" applyFont="1" applyAlignment="1" applyProtection="1">
      <alignment horizontal="center"/>
      <protection hidden="1"/>
    </xf>
    <xf numFmtId="0" fontId="13" fillId="0" borderId="0" xfId="0" applyFont="1" applyAlignment="1" applyProtection="1">
      <alignment horizontal="center"/>
      <protection locked="0" hidden="1"/>
    </xf>
    <xf numFmtId="0" fontId="13" fillId="0" borderId="0" xfId="0" applyFont="1" applyAlignment="1" applyProtection="1">
      <alignment horizontal="right"/>
      <protection hidden="1"/>
    </xf>
    <xf numFmtId="0" fontId="13" fillId="0" borderId="0" xfId="0" applyFont="1" applyProtection="1">
      <protection locked="0" hidden="1"/>
    </xf>
    <xf numFmtId="0" fontId="10" fillId="0" borderId="0" xfId="0" applyFont="1" applyAlignment="1" applyProtection="1">
      <alignment horizontal="center"/>
      <protection hidden="1"/>
    </xf>
    <xf numFmtId="0" fontId="14" fillId="8" borderId="17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 wrapText="1"/>
      <protection locked="0" hidden="1"/>
    </xf>
    <xf numFmtId="0" fontId="5" fillId="0" borderId="0" xfId="0" applyFont="1" applyAlignment="1" applyProtection="1">
      <alignment horizontal="center" vertical="center" wrapText="1"/>
      <protection locked="0" hidden="1"/>
    </xf>
    <xf numFmtId="14" fontId="2" fillId="0" borderId="18" xfId="0" applyNumberFormat="1" applyFont="1" applyBorder="1" applyAlignment="1" applyProtection="1">
      <alignment horizontal="center" vertical="center" wrapText="1"/>
      <protection locked="0" hidden="1"/>
    </xf>
    <xf numFmtId="0" fontId="2" fillId="0" borderId="18" xfId="0" applyFont="1" applyBorder="1" applyAlignment="1" applyProtection="1">
      <alignment horizontal="center" vertical="center" wrapText="1"/>
      <protection locked="0" hidden="1"/>
    </xf>
    <xf numFmtId="0" fontId="2" fillId="0" borderId="0" xfId="0" applyFont="1" applyAlignment="1" applyProtection="1">
      <alignment horizontal="center" vertical="center" wrapText="1"/>
      <protection locked="0" hidden="1"/>
    </xf>
    <xf numFmtId="49" fontId="2" fillId="0" borderId="18" xfId="0" applyNumberFormat="1" applyFont="1" applyBorder="1" applyAlignment="1" applyProtection="1">
      <alignment horizontal="center" vertical="center" wrapText="1"/>
      <protection locked="0" hidden="1"/>
    </xf>
    <xf numFmtId="49" fontId="2" fillId="0" borderId="0" xfId="0" applyNumberFormat="1" applyFont="1" applyAlignment="1" applyProtection="1">
      <alignment horizontal="center" vertical="center" wrapText="1"/>
      <protection locked="0" hidden="1"/>
    </xf>
    <xf numFmtId="0" fontId="2" fillId="8" borderId="0" xfId="0" applyFont="1" applyFill="1" applyBorder="1" applyAlignment="1" applyProtection="1">
      <alignment horizontal="center" vertical="center"/>
      <protection hidden="1"/>
    </xf>
    <xf numFmtId="0" fontId="2" fillId="8" borderId="7" xfId="0" applyFont="1" applyFill="1" applyBorder="1" applyAlignment="1" applyProtection="1">
      <alignment horizontal="center" vertical="center"/>
      <protection hidden="1"/>
    </xf>
    <xf numFmtId="0" fontId="2" fillId="8" borderId="17" xfId="0" applyFont="1" applyFill="1" applyBorder="1" applyAlignment="1" applyProtection="1">
      <alignment horizontal="center" vertical="center"/>
      <protection hidden="1"/>
    </xf>
    <xf numFmtId="0" fontId="2" fillId="8" borderId="21" xfId="0" applyFont="1" applyFill="1" applyBorder="1" applyAlignment="1" applyProtection="1">
      <alignment horizontal="center" vertical="center"/>
      <protection hidden="1"/>
    </xf>
    <xf numFmtId="0" fontId="2" fillId="8" borderId="16" xfId="0" applyFont="1" applyFill="1" applyBorder="1" applyAlignment="1" applyProtection="1">
      <alignment horizontal="center" vertical="center"/>
      <protection hidden="1"/>
    </xf>
    <xf numFmtId="0" fontId="2" fillId="8" borderId="22" xfId="0" applyFont="1" applyFill="1" applyBorder="1" applyAlignment="1" applyProtection="1">
      <alignment horizontal="center" vertical="center"/>
      <protection hidden="1"/>
    </xf>
    <xf numFmtId="0" fontId="2" fillId="8" borderId="23" xfId="0" applyFont="1" applyFill="1" applyBorder="1" applyAlignment="1" applyProtection="1">
      <alignment horizontal="center" vertical="center"/>
      <protection hidden="1"/>
    </xf>
    <xf numFmtId="0" fontId="2" fillId="8" borderId="24" xfId="0" applyFont="1" applyFill="1" applyBorder="1" applyAlignment="1" applyProtection="1">
      <alignment horizontal="center" vertical="center"/>
      <protection hidden="1"/>
    </xf>
    <xf numFmtId="0" fontId="6" fillId="0" borderId="18" xfId="0" applyFont="1" applyBorder="1" applyProtection="1">
      <protection hidden="1"/>
    </xf>
    <xf numFmtId="0" fontId="6" fillId="0" borderId="19" xfId="0" applyFont="1" applyBorder="1" applyProtection="1">
      <protection hidden="1"/>
    </xf>
    <xf numFmtId="0" fontId="6" fillId="0" borderId="20" xfId="0" applyFont="1" applyBorder="1" applyProtection="1">
      <protection hidden="1"/>
    </xf>
    <xf numFmtId="0" fontId="11" fillId="0" borderId="20" xfId="0" applyFont="1" applyBorder="1" applyProtection="1">
      <protection hidden="1"/>
    </xf>
    <xf numFmtId="0" fontId="11" fillId="0" borderId="18" xfId="0" applyFont="1" applyBorder="1" applyProtection="1">
      <protection hidden="1"/>
    </xf>
    <xf numFmtId="0" fontId="11" fillId="0" borderId="19" xfId="0" applyFont="1" applyBorder="1" applyProtection="1">
      <protection hidden="1"/>
    </xf>
    <xf numFmtId="0" fontId="6" fillId="0" borderId="0" xfId="0" applyFont="1" applyBorder="1" applyAlignment="1" applyProtection="1">
      <alignment horizontal="center" vertical="center" wrapText="1"/>
      <protection locked="0" hidden="1"/>
    </xf>
    <xf numFmtId="44" fontId="6" fillId="0" borderId="0" xfId="0" applyNumberFormat="1" applyFont="1" applyAlignment="1" applyProtection="1">
      <alignment horizontal="left" vertical="center"/>
      <protection hidden="1"/>
    </xf>
    <xf numFmtId="170" fontId="1" fillId="0" borderId="0" xfId="2" applyFont="1" applyFill="1" applyBorder="1" applyAlignment="1" applyProtection="1">
      <alignment horizontal="center" vertical="center" wrapText="1"/>
      <protection locked="0" hidden="1"/>
    </xf>
    <xf numFmtId="170" fontId="1" fillId="0" borderId="0" xfId="2" applyFont="1" applyFill="1" applyAlignment="1" applyProtection="1">
      <alignment horizontal="center" vertical="center" wrapText="1"/>
      <protection locked="0" hidden="1"/>
    </xf>
    <xf numFmtId="170" fontId="2" fillId="0" borderId="0" xfId="0" applyNumberFormat="1" applyFont="1" applyAlignment="1" applyProtection="1">
      <alignment horizontal="right" wrapText="1"/>
      <protection hidden="1"/>
    </xf>
    <xf numFmtId="0" fontId="6" fillId="0" borderId="0" xfId="0" applyFont="1" applyAlignment="1" applyProtection="1">
      <alignment horizontal="right" wrapText="1"/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44" fontId="12" fillId="0" borderId="0" xfId="0" applyNumberFormat="1" applyFont="1" applyAlignment="1" applyProtection="1">
      <alignment horizontal="left" vertical="center"/>
      <protection hidden="1"/>
    </xf>
    <xf numFmtId="170" fontId="2" fillId="0" borderId="0" xfId="2" applyFont="1" applyFill="1" applyBorder="1" applyAlignment="1" applyProtection="1">
      <alignment horizontal="right" vertical="center" wrapText="1"/>
      <protection hidden="1"/>
    </xf>
    <xf numFmtId="170" fontId="2" fillId="8" borderId="0" xfId="0" applyNumberFormat="1" applyFont="1" applyFill="1" applyBorder="1" applyAlignment="1" applyProtection="1">
      <alignment horizontal="right" vertical="center" wrapText="1"/>
      <protection hidden="1"/>
    </xf>
    <xf numFmtId="170" fontId="1" fillId="0" borderId="0" xfId="2" applyFont="1" applyFill="1" applyBorder="1" applyAlignment="1" applyProtection="1">
      <alignment horizontal="center" vertical="center" wrapText="1"/>
      <protection hidden="1"/>
    </xf>
    <xf numFmtId="170" fontId="1" fillId="0" borderId="0" xfId="2" applyFont="1" applyFill="1" applyAlignment="1" applyProtection="1">
      <alignment horizontal="center" vertical="center" wrapText="1"/>
      <protection hidden="1"/>
    </xf>
    <xf numFmtId="170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center" vertical="center" wrapText="1"/>
      <protection hidden="1"/>
    </xf>
    <xf numFmtId="170" fontId="1" fillId="0" borderId="0" xfId="0" applyNumberFormat="1" applyFont="1" applyAlignment="1" applyProtection="1">
      <alignment horizontal="center"/>
      <protection locked="0" hidden="1"/>
    </xf>
    <xf numFmtId="0" fontId="1" fillId="0" borderId="0" xfId="0" applyFont="1" applyAlignment="1" applyProtection="1">
      <alignment horizontal="center"/>
      <protection locked="0" hidden="1"/>
    </xf>
    <xf numFmtId="0" fontId="2" fillId="0" borderId="0" xfId="0" applyFont="1" applyAlignment="1" applyProtection="1">
      <alignment horizontal="right" wrapText="1"/>
      <protection hidden="1"/>
    </xf>
    <xf numFmtId="170" fontId="5" fillId="0" borderId="5" xfId="2" applyFont="1" applyBorder="1" applyAlignment="1" applyProtection="1">
      <alignment horizontal="center" vertical="center" wrapText="1"/>
      <protection locked="0" hidden="1"/>
    </xf>
    <xf numFmtId="170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43" fontId="2" fillId="0" borderId="0" xfId="0" applyNumberFormat="1" applyFont="1" applyAlignment="1" applyProtection="1">
      <alignment horizontal="right" wrapText="1"/>
      <protection hidden="1"/>
    </xf>
    <xf numFmtId="170" fontId="5" fillId="0" borderId="3" xfId="2" applyFont="1" applyBorder="1" applyAlignment="1" applyProtection="1">
      <alignment horizontal="center" vertical="center" wrapText="1"/>
      <protection hidden="1"/>
    </xf>
    <xf numFmtId="0" fontId="5" fillId="0" borderId="17" xfId="0" applyFont="1" applyBorder="1" applyAlignment="1" applyProtection="1">
      <alignment horizontal="center" vertical="center" wrapText="1"/>
      <protection locked="0" hidden="1"/>
    </xf>
    <xf numFmtId="0" fontId="15" fillId="0" borderId="0" xfId="0" applyFont="1" applyAlignment="1" applyProtection="1">
      <alignment horizontal="center" vertical="center" wrapText="1"/>
      <protection hidden="1"/>
    </xf>
    <xf numFmtId="44" fontId="12" fillId="0" borderId="0" xfId="0" applyNumberFormat="1" applyFont="1" applyAlignment="1" applyProtection="1">
      <alignment horizontal="left"/>
      <protection hidden="1"/>
    </xf>
    <xf numFmtId="170" fontId="5" fillId="8" borderId="0" xfId="2" applyFont="1" applyFill="1" applyBorder="1" applyAlignment="1" applyProtection="1">
      <alignment horizontal="right" vertical="center" wrapText="1" indent="1"/>
      <protection hidden="1"/>
    </xf>
    <xf numFmtId="170" fontId="5" fillId="8" borderId="0" xfId="2" applyFont="1" applyFill="1" applyAlignment="1" applyProtection="1">
      <alignment horizontal="right" vertical="center" wrapText="1" indent="1"/>
      <protection hidden="1"/>
    </xf>
    <xf numFmtId="0" fontId="18" fillId="0" borderId="0" xfId="0" applyFont="1" applyProtection="1">
      <protection locked="0" hidden="1"/>
    </xf>
    <xf numFmtId="0" fontId="16" fillId="11" borderId="17" xfId="0" applyFont="1" applyFill="1" applyBorder="1" applyAlignment="1" applyProtection="1">
      <alignment horizontal="center" vertical="center" wrapText="1"/>
      <protection hidden="1"/>
    </xf>
    <xf numFmtId="0" fontId="17" fillId="11" borderId="17" xfId="0" applyFont="1" applyFill="1" applyBorder="1" applyAlignment="1" applyProtection="1">
      <alignment horizontal="center" vertical="center" wrapText="1"/>
      <protection hidden="1"/>
    </xf>
    <xf numFmtId="0" fontId="2" fillId="11" borderId="22" xfId="0" applyFont="1" applyFill="1" applyBorder="1" applyAlignment="1" applyProtection="1">
      <alignment horizontal="center" vertical="center"/>
      <protection hidden="1"/>
    </xf>
    <xf numFmtId="0" fontId="2" fillId="11" borderId="17" xfId="0" applyFont="1" applyFill="1" applyBorder="1" applyAlignment="1" applyProtection="1">
      <alignment horizontal="center" vertical="center"/>
      <protection hidden="1"/>
    </xf>
    <xf numFmtId="0" fontId="2" fillId="11" borderId="23" xfId="0" applyFont="1" applyFill="1" applyBorder="1" applyAlignment="1" applyProtection="1">
      <alignment horizontal="center" vertical="center"/>
      <protection hidden="1"/>
    </xf>
    <xf numFmtId="0" fontId="2" fillId="11" borderId="24" xfId="0" applyFont="1" applyFill="1" applyBorder="1" applyAlignment="1" applyProtection="1">
      <alignment horizontal="center" vertical="center"/>
      <protection hidden="1"/>
    </xf>
    <xf numFmtId="170" fontId="5" fillId="11" borderId="0" xfId="2" applyFont="1" applyFill="1" applyBorder="1" applyAlignment="1" applyProtection="1">
      <alignment horizontal="right" vertical="center" wrapText="1" indent="1"/>
      <protection hidden="1"/>
    </xf>
    <xf numFmtId="170" fontId="5" fillId="11" borderId="0" xfId="2" applyFont="1" applyFill="1" applyAlignment="1" applyProtection="1">
      <alignment horizontal="right" vertical="center" wrapText="1" indent="1"/>
      <protection hidden="1"/>
    </xf>
    <xf numFmtId="170" fontId="5" fillId="0" borderId="5" xfId="2" applyFont="1" applyBorder="1" applyAlignment="1" applyProtection="1">
      <alignment horizontal="center" vertical="center" wrapText="1"/>
      <protection hidden="1"/>
    </xf>
    <xf numFmtId="170" fontId="2" fillId="11" borderId="0" xfId="0" applyNumberFormat="1" applyFont="1" applyFill="1" applyBorder="1" applyAlignment="1" applyProtection="1">
      <alignment horizontal="right" vertical="center" wrapText="1"/>
      <protection hidden="1"/>
    </xf>
    <xf numFmtId="49" fontId="5" fillId="0" borderId="17" xfId="0" applyNumberFormat="1" applyFont="1" applyBorder="1" applyAlignment="1" applyProtection="1">
      <alignment horizontal="center" vertical="center" wrapText="1"/>
      <protection locked="0" hidden="1"/>
    </xf>
    <xf numFmtId="0" fontId="2" fillId="11" borderId="0" xfId="0" applyFont="1" applyFill="1" applyBorder="1" applyAlignment="1" applyProtection="1">
      <alignment horizontal="center" vertical="center"/>
      <protection hidden="1"/>
    </xf>
    <xf numFmtId="0" fontId="2" fillId="11" borderId="7" xfId="0" applyFont="1" applyFill="1" applyBorder="1" applyAlignment="1" applyProtection="1">
      <alignment horizontal="center" vertical="center"/>
      <protection hidden="1"/>
    </xf>
    <xf numFmtId="0" fontId="2" fillId="11" borderId="21" xfId="0" applyFont="1" applyFill="1" applyBorder="1" applyAlignment="1" applyProtection="1">
      <alignment horizontal="center" vertical="center"/>
      <protection hidden="1"/>
    </xf>
    <xf numFmtId="0" fontId="2" fillId="11" borderId="16" xfId="0" applyFont="1" applyFill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/>
      <protection hidden="1"/>
    </xf>
    <xf numFmtId="0" fontId="13" fillId="0" borderId="0" xfId="0" applyFont="1" applyProtection="1">
      <protection hidden="1"/>
    </xf>
    <xf numFmtId="0" fontId="14" fillId="11" borderId="17" xfId="0" applyFont="1" applyFill="1" applyBorder="1" applyAlignment="1" applyProtection="1">
      <alignment horizontal="center" vertical="center" wrapText="1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14" fontId="2" fillId="0" borderId="18" xfId="0" applyNumberFormat="1" applyFont="1" applyBorder="1" applyAlignment="1" applyProtection="1">
      <alignment horizontal="center" vertical="center" wrapText="1"/>
      <protection hidden="1"/>
    </xf>
    <xf numFmtId="0" fontId="2" fillId="0" borderId="18" xfId="0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center" vertical="center" wrapText="1"/>
      <protection hidden="1"/>
    </xf>
    <xf numFmtId="49" fontId="2" fillId="0" borderId="18" xfId="0" applyNumberFormat="1" applyFont="1" applyBorder="1" applyAlignment="1" applyProtection="1">
      <alignment horizontal="center" vertical="center" wrapText="1"/>
      <protection hidden="1"/>
    </xf>
    <xf numFmtId="49" fontId="2" fillId="0" borderId="0" xfId="0" applyNumberFormat="1" applyFont="1" applyAlignment="1" applyProtection="1">
      <alignment horizontal="center" vertical="center" wrapText="1"/>
      <protection hidden="1"/>
    </xf>
    <xf numFmtId="0" fontId="6" fillId="0" borderId="0" xfId="0" applyFont="1" applyFill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7" fillId="0" borderId="0" xfId="0" applyFont="1" applyAlignment="1" applyProtection="1">
      <alignment horizontal="center"/>
      <protection hidden="1"/>
    </xf>
    <xf numFmtId="0" fontId="8" fillId="11" borderId="25" xfId="0" applyFont="1" applyFill="1" applyBorder="1" applyAlignment="1" applyProtection="1">
      <alignment horizontal="center" vertical="center" wrapText="1"/>
      <protection hidden="1"/>
    </xf>
    <xf numFmtId="0" fontId="8" fillId="11" borderId="3" xfId="0" applyFont="1" applyFill="1" applyBorder="1" applyAlignment="1" applyProtection="1">
      <alignment horizontal="center" vertical="center" wrapText="1"/>
      <protection hidden="1"/>
    </xf>
    <xf numFmtId="0" fontId="8" fillId="11" borderId="6" xfId="0" applyFont="1" applyFill="1" applyBorder="1" applyAlignment="1" applyProtection="1">
      <alignment horizontal="center" vertical="center" wrapText="1"/>
      <protection hidden="1"/>
    </xf>
    <xf numFmtId="0" fontId="6" fillId="0" borderId="11" xfId="1" applyFont="1" applyFill="1" applyBorder="1" applyAlignment="1" applyProtection="1">
      <alignment horizontal="center" vertical="center" wrapText="1"/>
      <protection hidden="1"/>
    </xf>
    <xf numFmtId="0" fontId="6" fillId="0" borderId="0" xfId="1" applyFont="1" applyFill="1" applyBorder="1" applyAlignment="1" applyProtection="1">
      <alignment horizontal="center" vertical="top" wrapText="1"/>
      <protection hidden="1"/>
    </xf>
    <xf numFmtId="0" fontId="6" fillId="0" borderId="0" xfId="1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>
      <alignment horizontal="center" vertical="center" wrapText="1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INSTRUCTIVO!A16"/><Relationship Id="rId13" Type="http://schemas.openxmlformats.org/officeDocument/2006/relationships/hyperlink" Target="#INSTRUCTIVO!A31"/><Relationship Id="rId18" Type="http://schemas.openxmlformats.org/officeDocument/2006/relationships/image" Target="../media/image5.jpeg"/><Relationship Id="rId3" Type="http://schemas.openxmlformats.org/officeDocument/2006/relationships/hyperlink" Target="#INSTRUCTIVO!A13"/><Relationship Id="rId7" Type="http://schemas.openxmlformats.org/officeDocument/2006/relationships/hyperlink" Target="#INSTRUCTIVO!A14"/><Relationship Id="rId12" Type="http://schemas.openxmlformats.org/officeDocument/2006/relationships/hyperlink" Target="#INSTRUCTIVO!A30"/><Relationship Id="rId17" Type="http://schemas.openxmlformats.org/officeDocument/2006/relationships/hyperlink" Target="../RESPALDO/Respaldo%20User%20357/ERIKA/FORMATO%20N&#176;.%202%20INFORME%20REAL%20DE%20EGRESOS.xls" TargetMode="External"/><Relationship Id="rId2" Type="http://schemas.openxmlformats.org/officeDocument/2006/relationships/hyperlink" Target="#INSTRUCTIVO!A12"/><Relationship Id="rId16" Type="http://schemas.openxmlformats.org/officeDocument/2006/relationships/hyperlink" Target="#INSTRUCTIVO!A37"/><Relationship Id="rId1" Type="http://schemas.openxmlformats.org/officeDocument/2006/relationships/image" Target="../media/image1.png"/><Relationship Id="rId6" Type="http://schemas.openxmlformats.org/officeDocument/2006/relationships/hyperlink" Target="#INSTRUCTIVO!A24"/><Relationship Id="rId11" Type="http://schemas.openxmlformats.org/officeDocument/2006/relationships/hyperlink" Target="#INSTRUCTIVO!A29"/><Relationship Id="rId5" Type="http://schemas.openxmlformats.org/officeDocument/2006/relationships/hyperlink" Target="#INSTRUCTIVO!A22"/><Relationship Id="rId15" Type="http://schemas.openxmlformats.org/officeDocument/2006/relationships/hyperlink" Target="#INSTRUCTIVO!A36"/><Relationship Id="rId10" Type="http://schemas.openxmlformats.org/officeDocument/2006/relationships/hyperlink" Target="#INSTRUCTIVO!A28"/><Relationship Id="rId4" Type="http://schemas.openxmlformats.org/officeDocument/2006/relationships/hyperlink" Target="#INSTRUCTIVO!A20"/><Relationship Id="rId9" Type="http://schemas.openxmlformats.org/officeDocument/2006/relationships/hyperlink" Target="#INSTRUCTIVO!A19"/><Relationship Id="rId14" Type="http://schemas.openxmlformats.org/officeDocument/2006/relationships/hyperlink" Target="#INSTRUCTIVO!A32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5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63500</xdr:colOff>
      <xdr:row>0</xdr:row>
      <xdr:rowOff>0</xdr:rowOff>
    </xdr:to>
    <xdr:pic>
      <xdr:nvPicPr>
        <xdr:cNvPr id="92201" name="Picture 1">
          <a:extLst>
            <a:ext uri="{FF2B5EF4-FFF2-40B4-BE49-F238E27FC236}">
              <a16:creationId xmlns:a16="http://schemas.microsoft.com/office/drawing/2014/main" id="{025C240F-0638-F951-B7F0-03F29471A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9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</xdr:col>
      <xdr:colOff>0</xdr:colOff>
      <xdr:row>3</xdr:row>
      <xdr:rowOff>0</xdr:rowOff>
    </xdr:from>
    <xdr:to>
      <xdr:col>54</xdr:col>
      <xdr:colOff>158750</xdr:colOff>
      <xdr:row>6</xdr:row>
      <xdr:rowOff>0</xdr:rowOff>
    </xdr:to>
    <xdr:sp macro="" textlink="">
      <xdr:nvSpPr>
        <xdr:cNvPr id="92202" name="AutoShape 2">
          <a:extLst>
            <a:ext uri="{FF2B5EF4-FFF2-40B4-BE49-F238E27FC236}">
              <a16:creationId xmlns:a16="http://schemas.microsoft.com/office/drawing/2014/main" id="{F7FCF933-CC38-2F59-225F-FE841FC2192B}"/>
            </a:ext>
          </a:extLst>
        </xdr:cNvPr>
        <xdr:cNvSpPr>
          <a:spLocks noChangeArrowheads="1"/>
        </xdr:cNvSpPr>
      </xdr:nvSpPr>
      <xdr:spPr bwMode="auto">
        <a:xfrm>
          <a:off x="8223250" y="654050"/>
          <a:ext cx="1130300" cy="5588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42</xdr:col>
      <xdr:colOff>0</xdr:colOff>
      <xdr:row>3</xdr:row>
      <xdr:rowOff>0</xdr:rowOff>
    </xdr:from>
    <xdr:to>
      <xdr:col>48</xdr:col>
      <xdr:colOff>0</xdr:colOff>
      <xdr:row>6</xdr:row>
      <xdr:rowOff>0</xdr:rowOff>
    </xdr:to>
    <xdr:sp macro="" textlink="">
      <xdr:nvSpPr>
        <xdr:cNvPr id="92203" name="AutoShape 3">
          <a:extLst>
            <a:ext uri="{FF2B5EF4-FFF2-40B4-BE49-F238E27FC236}">
              <a16:creationId xmlns:a16="http://schemas.microsoft.com/office/drawing/2014/main" id="{7BBA46E3-EFCE-DFBF-754D-75EB164082C0}"/>
            </a:ext>
          </a:extLst>
        </xdr:cNvPr>
        <xdr:cNvSpPr>
          <a:spLocks noChangeArrowheads="1"/>
        </xdr:cNvSpPr>
      </xdr:nvSpPr>
      <xdr:spPr bwMode="auto">
        <a:xfrm>
          <a:off x="6921500" y="654050"/>
          <a:ext cx="1136650" cy="5588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55</xdr:row>
      <xdr:rowOff>0</xdr:rowOff>
    </xdr:from>
    <xdr:to>
      <xdr:col>54</xdr:col>
      <xdr:colOff>158750</xdr:colOff>
      <xdr:row>60</xdr:row>
      <xdr:rowOff>0</xdr:rowOff>
    </xdr:to>
    <xdr:sp macro="" textlink="">
      <xdr:nvSpPr>
        <xdr:cNvPr id="92204" name="AutoShape 5">
          <a:extLst>
            <a:ext uri="{FF2B5EF4-FFF2-40B4-BE49-F238E27FC236}">
              <a16:creationId xmlns:a16="http://schemas.microsoft.com/office/drawing/2014/main" id="{0AFD72F5-09D6-E6F4-6221-5FA1B0C93511}"/>
            </a:ext>
          </a:extLst>
        </xdr:cNvPr>
        <xdr:cNvSpPr>
          <a:spLocks noChangeArrowheads="1"/>
        </xdr:cNvSpPr>
      </xdr:nvSpPr>
      <xdr:spPr bwMode="auto">
        <a:xfrm>
          <a:off x="0" y="9950450"/>
          <a:ext cx="9353550" cy="10604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62</xdr:row>
      <xdr:rowOff>0</xdr:rowOff>
    </xdr:from>
    <xdr:to>
      <xdr:col>27</xdr:col>
      <xdr:colOff>25400</xdr:colOff>
      <xdr:row>69</xdr:row>
      <xdr:rowOff>0</xdr:rowOff>
    </xdr:to>
    <xdr:sp macro="" textlink="">
      <xdr:nvSpPr>
        <xdr:cNvPr id="92205" name="AutoShape 6">
          <a:extLst>
            <a:ext uri="{FF2B5EF4-FFF2-40B4-BE49-F238E27FC236}">
              <a16:creationId xmlns:a16="http://schemas.microsoft.com/office/drawing/2014/main" id="{798453DC-6E65-1BB7-B4DD-BCA31F433E5B}"/>
            </a:ext>
          </a:extLst>
        </xdr:cNvPr>
        <xdr:cNvSpPr>
          <a:spLocks noChangeArrowheads="1"/>
        </xdr:cNvSpPr>
      </xdr:nvSpPr>
      <xdr:spPr bwMode="auto">
        <a:xfrm>
          <a:off x="0" y="11283950"/>
          <a:ext cx="4387850" cy="1123950"/>
        </a:xfrm>
        <a:prstGeom prst="roundRect">
          <a:avLst>
            <a:gd name="adj" fmla="val 1456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28</xdr:col>
      <xdr:colOff>6350</xdr:colOff>
      <xdr:row>62</xdr:row>
      <xdr:rowOff>0</xdr:rowOff>
    </xdr:from>
    <xdr:to>
      <xdr:col>54</xdr:col>
      <xdr:colOff>158750</xdr:colOff>
      <xdr:row>69</xdr:row>
      <xdr:rowOff>0</xdr:rowOff>
    </xdr:to>
    <xdr:sp macro="" textlink="">
      <xdr:nvSpPr>
        <xdr:cNvPr id="92206" name="AutoShape 7">
          <a:extLst>
            <a:ext uri="{FF2B5EF4-FFF2-40B4-BE49-F238E27FC236}">
              <a16:creationId xmlns:a16="http://schemas.microsoft.com/office/drawing/2014/main" id="{E3761BAF-DCEB-2263-C1E5-302D950BDD43}"/>
            </a:ext>
          </a:extLst>
        </xdr:cNvPr>
        <xdr:cNvSpPr>
          <a:spLocks noChangeArrowheads="1"/>
        </xdr:cNvSpPr>
      </xdr:nvSpPr>
      <xdr:spPr bwMode="auto">
        <a:xfrm>
          <a:off x="4533900" y="11283950"/>
          <a:ext cx="4819650" cy="1123950"/>
        </a:xfrm>
        <a:prstGeom prst="roundRect">
          <a:avLst>
            <a:gd name="adj" fmla="val 13593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27001</xdr:colOff>
      <xdr:row>61</xdr:row>
      <xdr:rowOff>95250</xdr:rowOff>
    </xdr:from>
    <xdr:to>
      <xdr:col>48</xdr:col>
      <xdr:colOff>74626</xdr:colOff>
      <xdr:row>63</xdr:row>
      <xdr:rowOff>125436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411542E8-D9DC-E0F6-38A9-089D1D075EDC}"/>
            </a:ext>
          </a:extLst>
        </xdr:cNvPr>
        <xdr:cNvSpPr txBox="1">
          <a:spLocks noChangeArrowheads="1"/>
        </xdr:cNvSpPr>
      </xdr:nvSpPr>
      <xdr:spPr>
        <a:xfrm>
          <a:off x="5267325" y="11363325"/>
          <a:ext cx="2257425" cy="36195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Tahoma" panose="020B0604030504040204"/>
              <a:ea typeface="Tahoma" panose="020B0604030504040204"/>
              <a:cs typeface="Tahoma" panose="020B0604030504040204"/>
            </a:rPr>
            <a:t>EL DIRECTOR DEL CECATI</a:t>
          </a:r>
        </a:p>
      </xdr:txBody>
    </xdr:sp>
    <xdr:clientData/>
  </xdr:twoCellAnchor>
  <xdr:twoCellAnchor editAs="oneCell">
    <xdr:from>
      <xdr:col>6</xdr:col>
      <xdr:colOff>28575</xdr:colOff>
      <xdr:row>61</xdr:row>
      <xdr:rowOff>98425</xdr:rowOff>
    </xdr:from>
    <xdr:to>
      <xdr:col>21</xdr:col>
      <xdr:colOff>9525</xdr:colOff>
      <xdr:row>63</xdr:row>
      <xdr:rowOff>125481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75460445-68DB-25D7-C888-3F44AE549664}"/>
            </a:ext>
          </a:extLst>
        </xdr:cNvPr>
        <xdr:cNvSpPr txBox="1">
          <a:spLocks noChangeArrowheads="1"/>
        </xdr:cNvSpPr>
      </xdr:nvSpPr>
      <xdr:spPr>
        <a:xfrm>
          <a:off x="857250" y="11372850"/>
          <a:ext cx="2266950" cy="35242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Tahoma" panose="020B0604030504040204"/>
              <a:ea typeface="Tahoma" panose="020B0604030504040204"/>
              <a:cs typeface="Tahoma" panose="020B0604030504040204"/>
            </a:rPr>
            <a:t>SELLO CON LOS DATOS DEL CECATI</a:t>
          </a:r>
        </a:p>
      </xdr:txBody>
    </xdr:sp>
    <xdr:clientData/>
  </xdr:twoCellAnchor>
  <xdr:twoCellAnchor>
    <xdr:from>
      <xdr:col>0</xdr:col>
      <xdr:colOff>0</xdr:colOff>
      <xdr:row>7</xdr:row>
      <xdr:rowOff>6350</xdr:rowOff>
    </xdr:from>
    <xdr:to>
      <xdr:col>54</xdr:col>
      <xdr:colOff>158750</xdr:colOff>
      <xdr:row>52</xdr:row>
      <xdr:rowOff>6350</xdr:rowOff>
    </xdr:to>
    <xdr:sp macro="" textlink="">
      <xdr:nvSpPr>
        <xdr:cNvPr id="92209" name="AutoShape 10">
          <a:extLst>
            <a:ext uri="{FF2B5EF4-FFF2-40B4-BE49-F238E27FC236}">
              <a16:creationId xmlns:a16="http://schemas.microsoft.com/office/drawing/2014/main" id="{8633B42A-C084-DE2D-E71B-942A1D4DB666}"/>
            </a:ext>
          </a:extLst>
        </xdr:cNvPr>
        <xdr:cNvSpPr>
          <a:spLocks noChangeArrowheads="1"/>
        </xdr:cNvSpPr>
      </xdr:nvSpPr>
      <xdr:spPr bwMode="auto">
        <a:xfrm>
          <a:off x="0" y="1314450"/>
          <a:ext cx="9353550" cy="8013700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48</xdr:col>
      <xdr:colOff>6350</xdr:colOff>
      <xdr:row>53</xdr:row>
      <xdr:rowOff>6350</xdr:rowOff>
    </xdr:from>
    <xdr:to>
      <xdr:col>54</xdr:col>
      <xdr:colOff>158750</xdr:colOff>
      <xdr:row>54</xdr:row>
      <xdr:rowOff>6350</xdr:rowOff>
    </xdr:to>
    <xdr:sp macro="" textlink="">
      <xdr:nvSpPr>
        <xdr:cNvPr id="92210" name="AutoShape 11">
          <a:extLst>
            <a:ext uri="{FF2B5EF4-FFF2-40B4-BE49-F238E27FC236}">
              <a16:creationId xmlns:a16="http://schemas.microsoft.com/office/drawing/2014/main" id="{DC6AD1A6-B1CC-704C-BC1C-74B45F121AFD}"/>
            </a:ext>
          </a:extLst>
        </xdr:cNvPr>
        <xdr:cNvSpPr>
          <a:spLocks noChangeArrowheads="1"/>
        </xdr:cNvSpPr>
      </xdr:nvSpPr>
      <xdr:spPr bwMode="auto">
        <a:xfrm>
          <a:off x="8064500" y="9442450"/>
          <a:ext cx="1289050" cy="28575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0</xdr:colOff>
      <xdr:row>46</xdr:row>
      <xdr:rowOff>31750</xdr:rowOff>
    </xdr:from>
    <xdr:to>
      <xdr:col>20</xdr:col>
      <xdr:colOff>0</xdr:colOff>
      <xdr:row>52</xdr:row>
      <xdr:rowOff>0</xdr:rowOff>
    </xdr:to>
    <xdr:sp macro="" textlink="">
      <xdr:nvSpPr>
        <xdr:cNvPr id="92211" name="AutoShape 12">
          <a:extLst>
            <a:ext uri="{FF2B5EF4-FFF2-40B4-BE49-F238E27FC236}">
              <a16:creationId xmlns:a16="http://schemas.microsoft.com/office/drawing/2014/main" id="{99DFBDB2-E8C2-D9F7-7EEC-8F4FC0B072A3}"/>
            </a:ext>
          </a:extLst>
        </xdr:cNvPr>
        <xdr:cNvSpPr>
          <a:spLocks noChangeArrowheads="1"/>
        </xdr:cNvSpPr>
      </xdr:nvSpPr>
      <xdr:spPr bwMode="auto">
        <a:xfrm>
          <a:off x="2216150" y="8210550"/>
          <a:ext cx="990600" cy="1111250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107950</xdr:colOff>
      <xdr:row>20</xdr:row>
      <xdr:rowOff>82550</xdr:rowOff>
    </xdr:from>
    <xdr:to>
      <xdr:col>20</xdr:col>
      <xdr:colOff>107950</xdr:colOff>
      <xdr:row>25</xdr:row>
      <xdr:rowOff>38100</xdr:rowOff>
    </xdr:to>
    <xdr:sp macro="" textlink="">
      <xdr:nvSpPr>
        <xdr:cNvPr id="92212" name="Oval 13">
          <a:extLst>
            <a:ext uri="{FF2B5EF4-FFF2-40B4-BE49-F238E27FC236}">
              <a16:creationId xmlns:a16="http://schemas.microsoft.com/office/drawing/2014/main" id="{A6A1E2D3-344F-E022-C62E-F8003A0DC26E}"/>
            </a:ext>
          </a:extLst>
        </xdr:cNvPr>
        <xdr:cNvSpPr>
          <a:spLocks noChangeArrowheads="1"/>
        </xdr:cNvSpPr>
      </xdr:nvSpPr>
      <xdr:spPr bwMode="auto">
        <a:xfrm>
          <a:off x="2324100" y="3638550"/>
          <a:ext cx="990600" cy="84455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0</xdr:colOff>
      <xdr:row>3</xdr:row>
      <xdr:rowOff>0</xdr:rowOff>
    </xdr:from>
    <xdr:to>
      <xdr:col>48</xdr:col>
      <xdr:colOff>0</xdr:colOff>
      <xdr:row>6</xdr:row>
      <xdr:rowOff>0</xdr:rowOff>
    </xdr:to>
    <xdr:sp macro="" textlink="">
      <xdr:nvSpPr>
        <xdr:cNvPr id="92213" name="AutoShape 14">
          <a:extLst>
            <a:ext uri="{FF2B5EF4-FFF2-40B4-BE49-F238E27FC236}">
              <a16:creationId xmlns:a16="http://schemas.microsoft.com/office/drawing/2014/main" id="{8E24A964-7F47-5496-FA17-A3DAD758FF98}"/>
            </a:ext>
          </a:extLst>
        </xdr:cNvPr>
        <xdr:cNvSpPr>
          <a:spLocks noChangeArrowheads="1"/>
        </xdr:cNvSpPr>
      </xdr:nvSpPr>
      <xdr:spPr bwMode="auto">
        <a:xfrm>
          <a:off x="6921500" y="654050"/>
          <a:ext cx="1136650" cy="5588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49</xdr:col>
      <xdr:colOff>0</xdr:colOff>
      <xdr:row>3</xdr:row>
      <xdr:rowOff>0</xdr:rowOff>
    </xdr:from>
    <xdr:to>
      <xdr:col>54</xdr:col>
      <xdr:colOff>158750</xdr:colOff>
      <xdr:row>6</xdr:row>
      <xdr:rowOff>0</xdr:rowOff>
    </xdr:to>
    <xdr:sp macro="" textlink="">
      <xdr:nvSpPr>
        <xdr:cNvPr id="92214" name="AutoShape 15">
          <a:extLst>
            <a:ext uri="{FF2B5EF4-FFF2-40B4-BE49-F238E27FC236}">
              <a16:creationId xmlns:a16="http://schemas.microsoft.com/office/drawing/2014/main" id="{DDD961F7-DAE6-C351-55D2-41B99854529A}"/>
            </a:ext>
          </a:extLst>
        </xdr:cNvPr>
        <xdr:cNvSpPr>
          <a:spLocks noChangeArrowheads="1"/>
        </xdr:cNvSpPr>
      </xdr:nvSpPr>
      <xdr:spPr bwMode="auto">
        <a:xfrm>
          <a:off x="8223250" y="654050"/>
          <a:ext cx="1130300" cy="5588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0</xdr:colOff>
      <xdr:row>37</xdr:row>
      <xdr:rowOff>31750</xdr:rowOff>
    </xdr:from>
    <xdr:to>
      <xdr:col>20</xdr:col>
      <xdr:colOff>0</xdr:colOff>
      <xdr:row>48</xdr:row>
      <xdr:rowOff>0</xdr:rowOff>
    </xdr:to>
    <xdr:sp macro="" textlink="">
      <xdr:nvSpPr>
        <xdr:cNvPr id="92215" name="AutoShape 16">
          <a:extLst>
            <a:ext uri="{FF2B5EF4-FFF2-40B4-BE49-F238E27FC236}">
              <a16:creationId xmlns:a16="http://schemas.microsoft.com/office/drawing/2014/main" id="{540627AA-24F7-8512-3AE5-160552BF5822}"/>
            </a:ext>
          </a:extLst>
        </xdr:cNvPr>
        <xdr:cNvSpPr>
          <a:spLocks noChangeArrowheads="1"/>
        </xdr:cNvSpPr>
      </xdr:nvSpPr>
      <xdr:spPr bwMode="auto">
        <a:xfrm>
          <a:off x="2216150" y="6610350"/>
          <a:ext cx="990600" cy="2000250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48</xdr:col>
      <xdr:colOff>6350</xdr:colOff>
      <xdr:row>46</xdr:row>
      <xdr:rowOff>0</xdr:rowOff>
    </xdr:from>
    <xdr:to>
      <xdr:col>54</xdr:col>
      <xdr:colOff>158750</xdr:colOff>
      <xdr:row>47</xdr:row>
      <xdr:rowOff>0</xdr:rowOff>
    </xdr:to>
    <xdr:sp macro="" textlink="">
      <xdr:nvSpPr>
        <xdr:cNvPr id="92216" name="AutoShape 18">
          <a:extLst>
            <a:ext uri="{FF2B5EF4-FFF2-40B4-BE49-F238E27FC236}">
              <a16:creationId xmlns:a16="http://schemas.microsoft.com/office/drawing/2014/main" id="{34DBD41C-370E-ADD5-B97B-C5BC8F0FDC4F}"/>
            </a:ext>
          </a:extLst>
        </xdr:cNvPr>
        <xdr:cNvSpPr>
          <a:spLocks noChangeArrowheads="1"/>
        </xdr:cNvSpPr>
      </xdr:nvSpPr>
      <xdr:spPr bwMode="auto">
        <a:xfrm>
          <a:off x="8064500" y="8178800"/>
          <a:ext cx="1289050" cy="2540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34</xdr:col>
      <xdr:colOff>0</xdr:colOff>
      <xdr:row>3</xdr:row>
      <xdr:rowOff>0</xdr:rowOff>
    </xdr:from>
    <xdr:to>
      <xdr:col>41</xdr:col>
      <xdr:colOff>6350</xdr:colOff>
      <xdr:row>6</xdr:row>
      <xdr:rowOff>0</xdr:rowOff>
    </xdr:to>
    <xdr:sp macro="" textlink="">
      <xdr:nvSpPr>
        <xdr:cNvPr id="92217" name="AutoShape 19">
          <a:extLst>
            <a:ext uri="{FF2B5EF4-FFF2-40B4-BE49-F238E27FC236}">
              <a16:creationId xmlns:a16="http://schemas.microsoft.com/office/drawing/2014/main" id="{B96B1C50-1E22-2DEC-91B4-D42A5211C6A6}"/>
            </a:ext>
          </a:extLst>
        </xdr:cNvPr>
        <xdr:cNvSpPr>
          <a:spLocks noChangeArrowheads="1"/>
        </xdr:cNvSpPr>
      </xdr:nvSpPr>
      <xdr:spPr bwMode="auto">
        <a:xfrm>
          <a:off x="5518150" y="654050"/>
          <a:ext cx="1244600" cy="5588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158778</xdr:colOff>
      <xdr:row>54</xdr:row>
      <xdr:rowOff>57150</xdr:rowOff>
    </xdr:from>
    <xdr:to>
      <xdr:col>36</xdr:col>
      <xdr:colOff>90515</xdr:colOff>
      <xdr:row>55</xdr:row>
      <xdr:rowOff>47625</xdr:rowOff>
    </xdr:to>
    <xdr:sp macro="" textlink="">
      <xdr:nvSpPr>
        <xdr:cNvPr id="19" name="Text Box 20">
          <a:extLst>
            <a:ext uri="{FF2B5EF4-FFF2-40B4-BE49-F238E27FC236}">
              <a16:creationId xmlns:a16="http://schemas.microsoft.com/office/drawing/2014/main" id="{F2BA265D-CFFC-C05C-0DE4-7106391A39DC}"/>
            </a:ext>
          </a:extLst>
        </xdr:cNvPr>
        <xdr:cNvSpPr txBox="1">
          <a:spLocks noChangeArrowheads="1"/>
        </xdr:cNvSpPr>
      </xdr:nvSpPr>
      <xdr:spPr>
        <a:xfrm>
          <a:off x="2800350" y="9915525"/>
          <a:ext cx="2676525" cy="219075"/>
        </a:xfrm>
        <a:prstGeom prst="rect">
          <a:avLst/>
        </a:prstGeom>
        <a:solidFill>
          <a:srgbClr val="FFFFFF"/>
        </a:solidFill>
        <a:ln w="3175">
          <a:pattFill prst="pct5">
            <a:fgClr>
              <a:srgbClr val="FFFFFF"/>
            </a:fgClr>
            <a:bgClr>
              <a:srgbClr val="FFFFFF"/>
            </a:bgClr>
          </a:pattFill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Tahoma" panose="020B0604030504040204"/>
              <a:ea typeface="Tahoma" panose="020B0604030504040204"/>
              <a:cs typeface="Tahoma" panose="020B0604030504040204"/>
            </a:rPr>
            <a:t>MOVIMIENTO DE LA CUENTA DE CHEQUES</a:t>
          </a:r>
        </a:p>
      </xdr:txBody>
    </xdr:sp>
    <xdr:clientData/>
  </xdr:twoCellAnchor>
  <xdr:twoCellAnchor>
    <xdr:from>
      <xdr:col>0</xdr:col>
      <xdr:colOff>0</xdr:colOff>
      <xdr:row>7</xdr:row>
      <xdr:rowOff>6350</xdr:rowOff>
    </xdr:from>
    <xdr:to>
      <xdr:col>54</xdr:col>
      <xdr:colOff>158750</xdr:colOff>
      <xdr:row>52</xdr:row>
      <xdr:rowOff>6350</xdr:rowOff>
    </xdr:to>
    <xdr:sp macro="" textlink="">
      <xdr:nvSpPr>
        <xdr:cNvPr id="92219" name="AutoShape 10">
          <a:extLst>
            <a:ext uri="{FF2B5EF4-FFF2-40B4-BE49-F238E27FC236}">
              <a16:creationId xmlns:a16="http://schemas.microsoft.com/office/drawing/2014/main" id="{D62C1FDF-2D75-B9C3-D38C-19AEC2D45E18}"/>
            </a:ext>
          </a:extLst>
        </xdr:cNvPr>
        <xdr:cNvSpPr>
          <a:spLocks noChangeArrowheads="1"/>
        </xdr:cNvSpPr>
      </xdr:nvSpPr>
      <xdr:spPr bwMode="auto">
        <a:xfrm>
          <a:off x="0" y="1314450"/>
          <a:ext cx="9353550" cy="8013700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6350</xdr:colOff>
      <xdr:row>0</xdr:row>
      <xdr:rowOff>6350</xdr:rowOff>
    </xdr:from>
    <xdr:to>
      <xdr:col>18</xdr:col>
      <xdr:colOff>127000</xdr:colOff>
      <xdr:row>3</xdr:row>
      <xdr:rowOff>82550</xdr:rowOff>
    </xdr:to>
    <xdr:pic>
      <xdr:nvPicPr>
        <xdr:cNvPr id="92220" name="Imagen 14" descr="C:\Users\arturo.lozano\AppData\Local\Microsoft\Windows\INetCache\Content.Word\membretada_DGCFT_2020.jpg">
          <a:extLst>
            <a:ext uri="{FF2B5EF4-FFF2-40B4-BE49-F238E27FC236}">
              <a16:creationId xmlns:a16="http://schemas.microsoft.com/office/drawing/2014/main" id="{A1C6090D-D4F7-83EA-6892-615C3B8A3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87" t="53200" r="54388" b="8237"/>
        <a:stretch>
          <a:fillRect/>
        </a:stretch>
      </xdr:blipFill>
      <xdr:spPr bwMode="auto">
        <a:xfrm>
          <a:off x="6350" y="6350"/>
          <a:ext cx="2997200" cy="73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63500</xdr:colOff>
      <xdr:row>0</xdr:row>
      <xdr:rowOff>0</xdr:rowOff>
    </xdr:to>
    <xdr:pic>
      <xdr:nvPicPr>
        <xdr:cNvPr id="85721" name="Picture 1">
          <a:extLst>
            <a:ext uri="{FF2B5EF4-FFF2-40B4-BE49-F238E27FC236}">
              <a16:creationId xmlns:a16="http://schemas.microsoft.com/office/drawing/2014/main" id="{7AE75EC2-EB70-3497-BDA4-2DDFCDD2D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9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</xdr:col>
      <xdr:colOff>0</xdr:colOff>
      <xdr:row>3</xdr:row>
      <xdr:rowOff>0</xdr:rowOff>
    </xdr:from>
    <xdr:to>
      <xdr:col>54</xdr:col>
      <xdr:colOff>158750</xdr:colOff>
      <xdr:row>6</xdr:row>
      <xdr:rowOff>0</xdr:rowOff>
    </xdr:to>
    <xdr:sp macro="" textlink="">
      <xdr:nvSpPr>
        <xdr:cNvPr id="85722" name="AutoShape 2">
          <a:extLst>
            <a:ext uri="{FF2B5EF4-FFF2-40B4-BE49-F238E27FC236}">
              <a16:creationId xmlns:a16="http://schemas.microsoft.com/office/drawing/2014/main" id="{B173EAF8-89F4-72A3-7C47-EEADB3BFA755}"/>
            </a:ext>
          </a:extLst>
        </xdr:cNvPr>
        <xdr:cNvSpPr>
          <a:spLocks noChangeArrowheads="1"/>
        </xdr:cNvSpPr>
      </xdr:nvSpPr>
      <xdr:spPr bwMode="auto">
        <a:xfrm>
          <a:off x="8223250" y="654050"/>
          <a:ext cx="1130300" cy="5588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42</xdr:col>
      <xdr:colOff>0</xdr:colOff>
      <xdr:row>3</xdr:row>
      <xdr:rowOff>0</xdr:rowOff>
    </xdr:from>
    <xdr:to>
      <xdr:col>48</xdr:col>
      <xdr:colOff>0</xdr:colOff>
      <xdr:row>6</xdr:row>
      <xdr:rowOff>0</xdr:rowOff>
    </xdr:to>
    <xdr:sp macro="" textlink="">
      <xdr:nvSpPr>
        <xdr:cNvPr id="85723" name="AutoShape 3">
          <a:extLst>
            <a:ext uri="{FF2B5EF4-FFF2-40B4-BE49-F238E27FC236}">
              <a16:creationId xmlns:a16="http://schemas.microsoft.com/office/drawing/2014/main" id="{446E2C8E-0FB9-AF7C-BB87-28C5ABD30DC1}"/>
            </a:ext>
          </a:extLst>
        </xdr:cNvPr>
        <xdr:cNvSpPr>
          <a:spLocks noChangeArrowheads="1"/>
        </xdr:cNvSpPr>
      </xdr:nvSpPr>
      <xdr:spPr bwMode="auto">
        <a:xfrm>
          <a:off x="6921500" y="654050"/>
          <a:ext cx="1136650" cy="5588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55</xdr:row>
      <xdr:rowOff>0</xdr:rowOff>
    </xdr:from>
    <xdr:to>
      <xdr:col>54</xdr:col>
      <xdr:colOff>158750</xdr:colOff>
      <xdr:row>60</xdr:row>
      <xdr:rowOff>0</xdr:rowOff>
    </xdr:to>
    <xdr:sp macro="" textlink="">
      <xdr:nvSpPr>
        <xdr:cNvPr id="85724" name="AutoShape 5">
          <a:extLst>
            <a:ext uri="{FF2B5EF4-FFF2-40B4-BE49-F238E27FC236}">
              <a16:creationId xmlns:a16="http://schemas.microsoft.com/office/drawing/2014/main" id="{B5D2552A-D2E5-DE7B-C3A4-6BFAA2340E6B}"/>
            </a:ext>
          </a:extLst>
        </xdr:cNvPr>
        <xdr:cNvSpPr>
          <a:spLocks noChangeArrowheads="1"/>
        </xdr:cNvSpPr>
      </xdr:nvSpPr>
      <xdr:spPr bwMode="auto">
        <a:xfrm>
          <a:off x="0" y="9950450"/>
          <a:ext cx="9353550" cy="10604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62</xdr:row>
      <xdr:rowOff>0</xdr:rowOff>
    </xdr:from>
    <xdr:to>
      <xdr:col>27</xdr:col>
      <xdr:colOff>25400</xdr:colOff>
      <xdr:row>69</xdr:row>
      <xdr:rowOff>0</xdr:rowOff>
    </xdr:to>
    <xdr:sp macro="" textlink="">
      <xdr:nvSpPr>
        <xdr:cNvPr id="85725" name="AutoShape 6">
          <a:extLst>
            <a:ext uri="{FF2B5EF4-FFF2-40B4-BE49-F238E27FC236}">
              <a16:creationId xmlns:a16="http://schemas.microsoft.com/office/drawing/2014/main" id="{1300F5D6-7C0A-3DA2-C56C-01DC0E59B80A}"/>
            </a:ext>
          </a:extLst>
        </xdr:cNvPr>
        <xdr:cNvSpPr>
          <a:spLocks noChangeArrowheads="1"/>
        </xdr:cNvSpPr>
      </xdr:nvSpPr>
      <xdr:spPr bwMode="auto">
        <a:xfrm>
          <a:off x="0" y="11283950"/>
          <a:ext cx="4387850" cy="1117600"/>
        </a:xfrm>
        <a:prstGeom prst="roundRect">
          <a:avLst>
            <a:gd name="adj" fmla="val 1456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28</xdr:col>
      <xdr:colOff>6350</xdr:colOff>
      <xdr:row>62</xdr:row>
      <xdr:rowOff>0</xdr:rowOff>
    </xdr:from>
    <xdr:to>
      <xdr:col>54</xdr:col>
      <xdr:colOff>158750</xdr:colOff>
      <xdr:row>69</xdr:row>
      <xdr:rowOff>0</xdr:rowOff>
    </xdr:to>
    <xdr:sp macro="" textlink="">
      <xdr:nvSpPr>
        <xdr:cNvPr id="85726" name="AutoShape 7">
          <a:extLst>
            <a:ext uri="{FF2B5EF4-FFF2-40B4-BE49-F238E27FC236}">
              <a16:creationId xmlns:a16="http://schemas.microsoft.com/office/drawing/2014/main" id="{F72E0912-59FC-8AD6-9F51-2FDDF289898D}"/>
            </a:ext>
          </a:extLst>
        </xdr:cNvPr>
        <xdr:cNvSpPr>
          <a:spLocks noChangeArrowheads="1"/>
        </xdr:cNvSpPr>
      </xdr:nvSpPr>
      <xdr:spPr bwMode="auto">
        <a:xfrm>
          <a:off x="4533900" y="11283950"/>
          <a:ext cx="4819650" cy="1117600"/>
        </a:xfrm>
        <a:prstGeom prst="roundRect">
          <a:avLst>
            <a:gd name="adj" fmla="val 13593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27001</xdr:colOff>
      <xdr:row>61</xdr:row>
      <xdr:rowOff>95250</xdr:rowOff>
    </xdr:from>
    <xdr:to>
      <xdr:col>48</xdr:col>
      <xdr:colOff>74626</xdr:colOff>
      <xdr:row>63</xdr:row>
      <xdr:rowOff>125436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583D02D5-100D-579B-E30B-8BFA66CCBB5E}"/>
            </a:ext>
          </a:extLst>
        </xdr:cNvPr>
        <xdr:cNvSpPr txBox="1">
          <a:spLocks noChangeArrowheads="1"/>
        </xdr:cNvSpPr>
      </xdr:nvSpPr>
      <xdr:spPr>
        <a:xfrm>
          <a:off x="5267325" y="11368405"/>
          <a:ext cx="2257425" cy="36195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Tahoma" panose="020B0604030504040204"/>
              <a:ea typeface="Tahoma" panose="020B0604030504040204"/>
              <a:cs typeface="Tahoma" panose="020B0604030504040204"/>
            </a:rPr>
            <a:t>EL DIRECTOR DEL CECATI</a:t>
          </a:r>
        </a:p>
      </xdr:txBody>
    </xdr:sp>
    <xdr:clientData/>
  </xdr:twoCellAnchor>
  <xdr:twoCellAnchor editAs="oneCell">
    <xdr:from>
      <xdr:col>6</xdr:col>
      <xdr:colOff>28575</xdr:colOff>
      <xdr:row>61</xdr:row>
      <xdr:rowOff>104775</xdr:rowOff>
    </xdr:from>
    <xdr:to>
      <xdr:col>21</xdr:col>
      <xdr:colOff>9525</xdr:colOff>
      <xdr:row>63</xdr:row>
      <xdr:rowOff>125472</xdr:rowOff>
    </xdr:to>
    <xdr:sp macro="" textlink="">
      <xdr:nvSpPr>
        <xdr:cNvPr id="3" name="Text Box 9">
          <a:extLst>
            <a:ext uri="{FF2B5EF4-FFF2-40B4-BE49-F238E27FC236}">
              <a16:creationId xmlns:a16="http://schemas.microsoft.com/office/drawing/2014/main" id="{6100ED13-FC5D-AE58-9C7C-F77A5ED24FE1}"/>
            </a:ext>
          </a:extLst>
        </xdr:cNvPr>
        <xdr:cNvSpPr txBox="1">
          <a:spLocks noChangeArrowheads="1"/>
        </xdr:cNvSpPr>
      </xdr:nvSpPr>
      <xdr:spPr>
        <a:xfrm>
          <a:off x="857250" y="11377930"/>
          <a:ext cx="2266950" cy="35242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Tahoma" panose="020B0604030504040204"/>
              <a:ea typeface="Tahoma" panose="020B0604030504040204"/>
              <a:cs typeface="Tahoma" panose="020B0604030504040204"/>
            </a:rPr>
            <a:t>SELLO CON LOS DATOS DEL CECATI</a:t>
          </a:r>
        </a:p>
      </xdr:txBody>
    </xdr:sp>
    <xdr:clientData/>
  </xdr:twoCellAnchor>
  <xdr:twoCellAnchor>
    <xdr:from>
      <xdr:col>0</xdr:col>
      <xdr:colOff>0</xdr:colOff>
      <xdr:row>7</xdr:row>
      <xdr:rowOff>6350</xdr:rowOff>
    </xdr:from>
    <xdr:to>
      <xdr:col>54</xdr:col>
      <xdr:colOff>158750</xdr:colOff>
      <xdr:row>52</xdr:row>
      <xdr:rowOff>6350</xdr:rowOff>
    </xdr:to>
    <xdr:sp macro="" textlink="">
      <xdr:nvSpPr>
        <xdr:cNvPr id="85729" name="AutoShape 10">
          <a:extLst>
            <a:ext uri="{FF2B5EF4-FFF2-40B4-BE49-F238E27FC236}">
              <a16:creationId xmlns:a16="http://schemas.microsoft.com/office/drawing/2014/main" id="{436BBDBA-93BB-5189-ED57-E3EE257FEA76}"/>
            </a:ext>
          </a:extLst>
        </xdr:cNvPr>
        <xdr:cNvSpPr>
          <a:spLocks noChangeArrowheads="1"/>
        </xdr:cNvSpPr>
      </xdr:nvSpPr>
      <xdr:spPr bwMode="auto">
        <a:xfrm>
          <a:off x="0" y="1314450"/>
          <a:ext cx="9353550" cy="8013700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48</xdr:col>
      <xdr:colOff>6350</xdr:colOff>
      <xdr:row>53</xdr:row>
      <xdr:rowOff>6350</xdr:rowOff>
    </xdr:from>
    <xdr:to>
      <xdr:col>54</xdr:col>
      <xdr:colOff>158750</xdr:colOff>
      <xdr:row>54</xdr:row>
      <xdr:rowOff>6350</xdr:rowOff>
    </xdr:to>
    <xdr:sp macro="" textlink="">
      <xdr:nvSpPr>
        <xdr:cNvPr id="85730" name="AutoShape 11">
          <a:extLst>
            <a:ext uri="{FF2B5EF4-FFF2-40B4-BE49-F238E27FC236}">
              <a16:creationId xmlns:a16="http://schemas.microsoft.com/office/drawing/2014/main" id="{A0421F2B-FC26-9D9C-4A14-4B529E60E950}"/>
            </a:ext>
          </a:extLst>
        </xdr:cNvPr>
        <xdr:cNvSpPr>
          <a:spLocks noChangeArrowheads="1"/>
        </xdr:cNvSpPr>
      </xdr:nvSpPr>
      <xdr:spPr bwMode="auto">
        <a:xfrm>
          <a:off x="8064500" y="9442450"/>
          <a:ext cx="1289050" cy="28575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0</xdr:colOff>
      <xdr:row>46</xdr:row>
      <xdr:rowOff>31750</xdr:rowOff>
    </xdr:from>
    <xdr:to>
      <xdr:col>20</xdr:col>
      <xdr:colOff>0</xdr:colOff>
      <xdr:row>52</xdr:row>
      <xdr:rowOff>0</xdr:rowOff>
    </xdr:to>
    <xdr:sp macro="" textlink="">
      <xdr:nvSpPr>
        <xdr:cNvPr id="85731" name="AutoShape 12">
          <a:extLst>
            <a:ext uri="{FF2B5EF4-FFF2-40B4-BE49-F238E27FC236}">
              <a16:creationId xmlns:a16="http://schemas.microsoft.com/office/drawing/2014/main" id="{E4A72815-6F38-3532-9C56-C62B44851A35}"/>
            </a:ext>
          </a:extLst>
        </xdr:cNvPr>
        <xdr:cNvSpPr>
          <a:spLocks noChangeArrowheads="1"/>
        </xdr:cNvSpPr>
      </xdr:nvSpPr>
      <xdr:spPr bwMode="auto">
        <a:xfrm>
          <a:off x="2216150" y="8210550"/>
          <a:ext cx="990600" cy="1111250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107950</xdr:colOff>
      <xdr:row>20</xdr:row>
      <xdr:rowOff>82550</xdr:rowOff>
    </xdr:from>
    <xdr:to>
      <xdr:col>20</xdr:col>
      <xdr:colOff>107950</xdr:colOff>
      <xdr:row>25</xdr:row>
      <xdr:rowOff>38100</xdr:rowOff>
    </xdr:to>
    <xdr:sp macro="" textlink="">
      <xdr:nvSpPr>
        <xdr:cNvPr id="85732" name="Oval 13">
          <a:extLst>
            <a:ext uri="{FF2B5EF4-FFF2-40B4-BE49-F238E27FC236}">
              <a16:creationId xmlns:a16="http://schemas.microsoft.com/office/drawing/2014/main" id="{0FA74BEC-CAAF-977C-8C85-7057885BA577}"/>
            </a:ext>
          </a:extLst>
        </xdr:cNvPr>
        <xdr:cNvSpPr>
          <a:spLocks noChangeArrowheads="1"/>
        </xdr:cNvSpPr>
      </xdr:nvSpPr>
      <xdr:spPr bwMode="auto">
        <a:xfrm>
          <a:off x="2324100" y="3638550"/>
          <a:ext cx="990600" cy="84455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0</xdr:colOff>
      <xdr:row>3</xdr:row>
      <xdr:rowOff>0</xdr:rowOff>
    </xdr:from>
    <xdr:to>
      <xdr:col>48</xdr:col>
      <xdr:colOff>0</xdr:colOff>
      <xdr:row>6</xdr:row>
      <xdr:rowOff>0</xdr:rowOff>
    </xdr:to>
    <xdr:sp macro="" textlink="">
      <xdr:nvSpPr>
        <xdr:cNvPr id="85733" name="AutoShape 14">
          <a:extLst>
            <a:ext uri="{FF2B5EF4-FFF2-40B4-BE49-F238E27FC236}">
              <a16:creationId xmlns:a16="http://schemas.microsoft.com/office/drawing/2014/main" id="{56D400DD-F70B-226C-EAA7-66BE4725183C}"/>
            </a:ext>
          </a:extLst>
        </xdr:cNvPr>
        <xdr:cNvSpPr>
          <a:spLocks noChangeArrowheads="1"/>
        </xdr:cNvSpPr>
      </xdr:nvSpPr>
      <xdr:spPr bwMode="auto">
        <a:xfrm>
          <a:off x="6921500" y="654050"/>
          <a:ext cx="1136650" cy="5588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49</xdr:col>
      <xdr:colOff>0</xdr:colOff>
      <xdr:row>3</xdr:row>
      <xdr:rowOff>0</xdr:rowOff>
    </xdr:from>
    <xdr:to>
      <xdr:col>54</xdr:col>
      <xdr:colOff>158750</xdr:colOff>
      <xdr:row>6</xdr:row>
      <xdr:rowOff>0</xdr:rowOff>
    </xdr:to>
    <xdr:sp macro="" textlink="">
      <xdr:nvSpPr>
        <xdr:cNvPr id="85734" name="AutoShape 15">
          <a:extLst>
            <a:ext uri="{FF2B5EF4-FFF2-40B4-BE49-F238E27FC236}">
              <a16:creationId xmlns:a16="http://schemas.microsoft.com/office/drawing/2014/main" id="{61C6EFA5-8E8C-75CA-67EB-B1D9CE87611E}"/>
            </a:ext>
          </a:extLst>
        </xdr:cNvPr>
        <xdr:cNvSpPr>
          <a:spLocks noChangeArrowheads="1"/>
        </xdr:cNvSpPr>
      </xdr:nvSpPr>
      <xdr:spPr bwMode="auto">
        <a:xfrm>
          <a:off x="8223250" y="654050"/>
          <a:ext cx="1130300" cy="5588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0</xdr:colOff>
      <xdr:row>37</xdr:row>
      <xdr:rowOff>31750</xdr:rowOff>
    </xdr:from>
    <xdr:to>
      <xdr:col>20</xdr:col>
      <xdr:colOff>0</xdr:colOff>
      <xdr:row>48</xdr:row>
      <xdr:rowOff>0</xdr:rowOff>
    </xdr:to>
    <xdr:sp macro="" textlink="">
      <xdr:nvSpPr>
        <xdr:cNvPr id="85735" name="AutoShape 16">
          <a:extLst>
            <a:ext uri="{FF2B5EF4-FFF2-40B4-BE49-F238E27FC236}">
              <a16:creationId xmlns:a16="http://schemas.microsoft.com/office/drawing/2014/main" id="{CF8BE6A5-BB81-E6CA-4531-1776E0E9B205}"/>
            </a:ext>
          </a:extLst>
        </xdr:cNvPr>
        <xdr:cNvSpPr>
          <a:spLocks noChangeArrowheads="1"/>
        </xdr:cNvSpPr>
      </xdr:nvSpPr>
      <xdr:spPr bwMode="auto">
        <a:xfrm>
          <a:off x="2216150" y="6610350"/>
          <a:ext cx="990600" cy="2000250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48</xdr:col>
      <xdr:colOff>6350</xdr:colOff>
      <xdr:row>46</xdr:row>
      <xdr:rowOff>0</xdr:rowOff>
    </xdr:from>
    <xdr:to>
      <xdr:col>54</xdr:col>
      <xdr:colOff>158750</xdr:colOff>
      <xdr:row>47</xdr:row>
      <xdr:rowOff>0</xdr:rowOff>
    </xdr:to>
    <xdr:sp macro="" textlink="">
      <xdr:nvSpPr>
        <xdr:cNvPr id="85736" name="AutoShape 18">
          <a:extLst>
            <a:ext uri="{FF2B5EF4-FFF2-40B4-BE49-F238E27FC236}">
              <a16:creationId xmlns:a16="http://schemas.microsoft.com/office/drawing/2014/main" id="{4CF94C32-12FB-FF36-527C-A6D1D5B4CFAF}"/>
            </a:ext>
          </a:extLst>
        </xdr:cNvPr>
        <xdr:cNvSpPr>
          <a:spLocks noChangeArrowheads="1"/>
        </xdr:cNvSpPr>
      </xdr:nvSpPr>
      <xdr:spPr bwMode="auto">
        <a:xfrm>
          <a:off x="8064500" y="8178800"/>
          <a:ext cx="1289050" cy="2540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34</xdr:col>
      <xdr:colOff>0</xdr:colOff>
      <xdr:row>3</xdr:row>
      <xdr:rowOff>0</xdr:rowOff>
    </xdr:from>
    <xdr:to>
      <xdr:col>41</xdr:col>
      <xdr:colOff>6350</xdr:colOff>
      <xdr:row>6</xdr:row>
      <xdr:rowOff>0</xdr:rowOff>
    </xdr:to>
    <xdr:sp macro="" textlink="">
      <xdr:nvSpPr>
        <xdr:cNvPr id="85737" name="AutoShape 19">
          <a:extLst>
            <a:ext uri="{FF2B5EF4-FFF2-40B4-BE49-F238E27FC236}">
              <a16:creationId xmlns:a16="http://schemas.microsoft.com/office/drawing/2014/main" id="{77738B4B-92AC-8CD7-9CC1-B9BC354E17E9}"/>
            </a:ext>
          </a:extLst>
        </xdr:cNvPr>
        <xdr:cNvSpPr>
          <a:spLocks noChangeArrowheads="1"/>
        </xdr:cNvSpPr>
      </xdr:nvSpPr>
      <xdr:spPr bwMode="auto">
        <a:xfrm>
          <a:off x="5518150" y="654050"/>
          <a:ext cx="1244600" cy="5588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158778</xdr:colOff>
      <xdr:row>54</xdr:row>
      <xdr:rowOff>57150</xdr:rowOff>
    </xdr:from>
    <xdr:to>
      <xdr:col>36</xdr:col>
      <xdr:colOff>84160</xdr:colOff>
      <xdr:row>55</xdr:row>
      <xdr:rowOff>47625</xdr:rowOff>
    </xdr:to>
    <xdr:sp macro="" textlink="">
      <xdr:nvSpPr>
        <xdr:cNvPr id="4" name="Text Box 20">
          <a:extLst>
            <a:ext uri="{FF2B5EF4-FFF2-40B4-BE49-F238E27FC236}">
              <a16:creationId xmlns:a16="http://schemas.microsoft.com/office/drawing/2014/main" id="{F518CA2B-04A7-4BEE-4FD5-6B321BB6EE18}"/>
            </a:ext>
          </a:extLst>
        </xdr:cNvPr>
        <xdr:cNvSpPr txBox="1">
          <a:spLocks noChangeArrowheads="1"/>
        </xdr:cNvSpPr>
      </xdr:nvSpPr>
      <xdr:spPr>
        <a:xfrm>
          <a:off x="2800350" y="9920605"/>
          <a:ext cx="2676525" cy="219075"/>
        </a:xfrm>
        <a:prstGeom prst="rect">
          <a:avLst/>
        </a:prstGeom>
        <a:solidFill>
          <a:srgbClr val="FFFFFF"/>
        </a:solidFill>
        <a:ln w="3175">
          <a:pattFill prst="pct5">
            <a:fgClr>
              <a:srgbClr val="FFFFFF"/>
            </a:fgClr>
            <a:bgClr>
              <a:srgbClr val="FFFFFF"/>
            </a:bgClr>
          </a:pattFill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Tahoma" panose="020B0604030504040204"/>
              <a:ea typeface="Tahoma" panose="020B0604030504040204"/>
              <a:cs typeface="Tahoma" panose="020B0604030504040204"/>
            </a:rPr>
            <a:t>MOVIMIENTO DE LA CUENTA DE CHEQUES</a:t>
          </a:r>
        </a:p>
      </xdr:txBody>
    </xdr:sp>
    <xdr:clientData/>
  </xdr:twoCellAnchor>
  <xdr:twoCellAnchor>
    <xdr:from>
      <xdr:col>0</xdr:col>
      <xdr:colOff>0</xdr:colOff>
      <xdr:row>7</xdr:row>
      <xdr:rowOff>6350</xdr:rowOff>
    </xdr:from>
    <xdr:to>
      <xdr:col>54</xdr:col>
      <xdr:colOff>158750</xdr:colOff>
      <xdr:row>52</xdr:row>
      <xdr:rowOff>6350</xdr:rowOff>
    </xdr:to>
    <xdr:sp macro="" textlink="">
      <xdr:nvSpPr>
        <xdr:cNvPr id="85739" name="AutoShape 10">
          <a:extLst>
            <a:ext uri="{FF2B5EF4-FFF2-40B4-BE49-F238E27FC236}">
              <a16:creationId xmlns:a16="http://schemas.microsoft.com/office/drawing/2014/main" id="{CD191317-88A6-940E-5473-957465FA0649}"/>
            </a:ext>
          </a:extLst>
        </xdr:cNvPr>
        <xdr:cNvSpPr>
          <a:spLocks noChangeArrowheads="1"/>
        </xdr:cNvSpPr>
      </xdr:nvSpPr>
      <xdr:spPr bwMode="auto">
        <a:xfrm>
          <a:off x="0" y="1314450"/>
          <a:ext cx="9353550" cy="8013700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31750</xdr:colOff>
      <xdr:row>0</xdr:row>
      <xdr:rowOff>184150</xdr:rowOff>
    </xdr:from>
    <xdr:to>
      <xdr:col>16</xdr:col>
      <xdr:colOff>133350</xdr:colOff>
      <xdr:row>4</xdr:row>
      <xdr:rowOff>63500</xdr:rowOff>
    </xdr:to>
    <xdr:pic>
      <xdr:nvPicPr>
        <xdr:cNvPr id="85740" name="Imagen 1">
          <a:extLst>
            <a:ext uri="{FF2B5EF4-FFF2-40B4-BE49-F238E27FC236}">
              <a16:creationId xmlns:a16="http://schemas.microsoft.com/office/drawing/2014/main" id="{5275BAE1-D139-B74B-2BEB-9518DA794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184150"/>
          <a:ext cx="26479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63500</xdr:colOff>
      <xdr:row>0</xdr:row>
      <xdr:rowOff>0</xdr:rowOff>
    </xdr:to>
    <xdr:pic>
      <xdr:nvPicPr>
        <xdr:cNvPr id="90715" name="Picture 1">
          <a:extLst>
            <a:ext uri="{FF2B5EF4-FFF2-40B4-BE49-F238E27FC236}">
              <a16:creationId xmlns:a16="http://schemas.microsoft.com/office/drawing/2014/main" id="{C4AD8B5A-EA34-8B17-C8D1-94BC7192E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9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</xdr:col>
      <xdr:colOff>0</xdr:colOff>
      <xdr:row>3</xdr:row>
      <xdr:rowOff>0</xdr:rowOff>
    </xdr:from>
    <xdr:to>
      <xdr:col>54</xdr:col>
      <xdr:colOff>158750</xdr:colOff>
      <xdr:row>6</xdr:row>
      <xdr:rowOff>0</xdr:rowOff>
    </xdr:to>
    <xdr:sp macro="" textlink="">
      <xdr:nvSpPr>
        <xdr:cNvPr id="90716" name="AutoShape 2">
          <a:extLst>
            <a:ext uri="{FF2B5EF4-FFF2-40B4-BE49-F238E27FC236}">
              <a16:creationId xmlns:a16="http://schemas.microsoft.com/office/drawing/2014/main" id="{AE79FB64-B31A-BA15-E267-33BEC083E59E}"/>
            </a:ext>
          </a:extLst>
        </xdr:cNvPr>
        <xdr:cNvSpPr>
          <a:spLocks noChangeArrowheads="1"/>
        </xdr:cNvSpPr>
      </xdr:nvSpPr>
      <xdr:spPr bwMode="auto">
        <a:xfrm>
          <a:off x="8223250" y="647700"/>
          <a:ext cx="1130300" cy="5588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42</xdr:col>
      <xdr:colOff>0</xdr:colOff>
      <xdr:row>3</xdr:row>
      <xdr:rowOff>0</xdr:rowOff>
    </xdr:from>
    <xdr:to>
      <xdr:col>48</xdr:col>
      <xdr:colOff>0</xdr:colOff>
      <xdr:row>6</xdr:row>
      <xdr:rowOff>0</xdr:rowOff>
    </xdr:to>
    <xdr:sp macro="" textlink="">
      <xdr:nvSpPr>
        <xdr:cNvPr id="90717" name="AutoShape 3">
          <a:extLst>
            <a:ext uri="{FF2B5EF4-FFF2-40B4-BE49-F238E27FC236}">
              <a16:creationId xmlns:a16="http://schemas.microsoft.com/office/drawing/2014/main" id="{FC2FCFAE-E594-2278-C670-C9C02553CAF2}"/>
            </a:ext>
          </a:extLst>
        </xdr:cNvPr>
        <xdr:cNvSpPr>
          <a:spLocks noChangeArrowheads="1"/>
        </xdr:cNvSpPr>
      </xdr:nvSpPr>
      <xdr:spPr bwMode="auto">
        <a:xfrm>
          <a:off x="6921500" y="647700"/>
          <a:ext cx="1136650" cy="5588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47</xdr:row>
      <xdr:rowOff>0</xdr:rowOff>
    </xdr:from>
    <xdr:to>
      <xdr:col>54</xdr:col>
      <xdr:colOff>158750</xdr:colOff>
      <xdr:row>52</xdr:row>
      <xdr:rowOff>0</xdr:rowOff>
    </xdr:to>
    <xdr:sp macro="" textlink="">
      <xdr:nvSpPr>
        <xdr:cNvPr id="90718" name="AutoShape 4">
          <a:extLst>
            <a:ext uri="{FF2B5EF4-FFF2-40B4-BE49-F238E27FC236}">
              <a16:creationId xmlns:a16="http://schemas.microsoft.com/office/drawing/2014/main" id="{2FE7D44C-75DC-E962-7DF0-D6FEE347F436}"/>
            </a:ext>
          </a:extLst>
        </xdr:cNvPr>
        <xdr:cNvSpPr>
          <a:spLocks noChangeArrowheads="1"/>
        </xdr:cNvSpPr>
      </xdr:nvSpPr>
      <xdr:spPr bwMode="auto">
        <a:xfrm>
          <a:off x="0" y="9766300"/>
          <a:ext cx="9353550" cy="113030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54</xdr:row>
      <xdr:rowOff>0</xdr:rowOff>
    </xdr:from>
    <xdr:to>
      <xdr:col>27</xdr:col>
      <xdr:colOff>25400</xdr:colOff>
      <xdr:row>61</xdr:row>
      <xdr:rowOff>0</xdr:rowOff>
    </xdr:to>
    <xdr:sp macro="" textlink="">
      <xdr:nvSpPr>
        <xdr:cNvPr id="90719" name="AutoShape 5">
          <a:extLst>
            <a:ext uri="{FF2B5EF4-FFF2-40B4-BE49-F238E27FC236}">
              <a16:creationId xmlns:a16="http://schemas.microsoft.com/office/drawing/2014/main" id="{47453204-E304-8721-84F2-A81461D3C289}"/>
            </a:ext>
          </a:extLst>
        </xdr:cNvPr>
        <xdr:cNvSpPr>
          <a:spLocks noChangeArrowheads="1"/>
        </xdr:cNvSpPr>
      </xdr:nvSpPr>
      <xdr:spPr bwMode="auto">
        <a:xfrm>
          <a:off x="0" y="11169650"/>
          <a:ext cx="4387850" cy="1117600"/>
        </a:xfrm>
        <a:prstGeom prst="roundRect">
          <a:avLst>
            <a:gd name="adj" fmla="val 1456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28</xdr:col>
      <xdr:colOff>6350</xdr:colOff>
      <xdr:row>54</xdr:row>
      <xdr:rowOff>0</xdr:rowOff>
    </xdr:from>
    <xdr:to>
      <xdr:col>54</xdr:col>
      <xdr:colOff>158750</xdr:colOff>
      <xdr:row>61</xdr:row>
      <xdr:rowOff>0</xdr:rowOff>
    </xdr:to>
    <xdr:sp macro="" textlink="">
      <xdr:nvSpPr>
        <xdr:cNvPr id="90720" name="AutoShape 6">
          <a:extLst>
            <a:ext uri="{FF2B5EF4-FFF2-40B4-BE49-F238E27FC236}">
              <a16:creationId xmlns:a16="http://schemas.microsoft.com/office/drawing/2014/main" id="{105CDB72-0230-B541-B05A-4DA5A2798A8E}"/>
            </a:ext>
          </a:extLst>
        </xdr:cNvPr>
        <xdr:cNvSpPr>
          <a:spLocks noChangeArrowheads="1"/>
        </xdr:cNvSpPr>
      </xdr:nvSpPr>
      <xdr:spPr bwMode="auto">
        <a:xfrm>
          <a:off x="4533900" y="11169650"/>
          <a:ext cx="4819650" cy="1117600"/>
        </a:xfrm>
        <a:prstGeom prst="roundRect">
          <a:avLst>
            <a:gd name="adj" fmla="val 13593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27001</xdr:colOff>
      <xdr:row>53</xdr:row>
      <xdr:rowOff>95250</xdr:rowOff>
    </xdr:from>
    <xdr:to>
      <xdr:col>48</xdr:col>
      <xdr:colOff>74626</xdr:colOff>
      <xdr:row>55</xdr:row>
      <xdr:rowOff>125436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31A600EF-2E77-6267-29C6-BC764C24291F}"/>
            </a:ext>
          </a:extLst>
        </xdr:cNvPr>
        <xdr:cNvSpPr txBox="1">
          <a:spLocks noChangeArrowheads="1"/>
        </xdr:cNvSpPr>
      </xdr:nvSpPr>
      <xdr:spPr>
        <a:xfrm>
          <a:off x="5267325" y="11160760"/>
          <a:ext cx="2257425" cy="36195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Tahoma" panose="020B0604030504040204"/>
              <a:ea typeface="Tahoma" panose="020B0604030504040204"/>
              <a:cs typeface="Tahoma" panose="020B0604030504040204"/>
            </a:rPr>
            <a:t>EL DIRECTOR DEL CECATI</a:t>
          </a:r>
        </a:p>
      </xdr:txBody>
    </xdr:sp>
    <xdr:clientData/>
  </xdr:twoCellAnchor>
  <xdr:twoCellAnchor editAs="oneCell">
    <xdr:from>
      <xdr:col>6</xdr:col>
      <xdr:colOff>28575</xdr:colOff>
      <xdr:row>53</xdr:row>
      <xdr:rowOff>104775</xdr:rowOff>
    </xdr:from>
    <xdr:to>
      <xdr:col>21</xdr:col>
      <xdr:colOff>9525</xdr:colOff>
      <xdr:row>55</xdr:row>
      <xdr:rowOff>125473</xdr:rowOff>
    </xdr:to>
    <xdr:sp macro="" textlink="">
      <xdr:nvSpPr>
        <xdr:cNvPr id="3" name="Text Box 8">
          <a:extLst>
            <a:ext uri="{FF2B5EF4-FFF2-40B4-BE49-F238E27FC236}">
              <a16:creationId xmlns:a16="http://schemas.microsoft.com/office/drawing/2014/main" id="{185BFCC4-E701-06E0-30DB-D944C934CC28}"/>
            </a:ext>
          </a:extLst>
        </xdr:cNvPr>
        <xdr:cNvSpPr txBox="1">
          <a:spLocks noChangeArrowheads="1"/>
        </xdr:cNvSpPr>
      </xdr:nvSpPr>
      <xdr:spPr>
        <a:xfrm>
          <a:off x="857250" y="11170285"/>
          <a:ext cx="2266950" cy="35242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Tahoma" panose="020B0604030504040204"/>
              <a:ea typeface="Tahoma" panose="020B0604030504040204"/>
              <a:cs typeface="Tahoma" panose="020B0604030504040204"/>
            </a:rPr>
            <a:t>SELLO CON LOS DATOS DEL CECATI</a:t>
          </a:r>
        </a:p>
      </xdr:txBody>
    </xdr:sp>
    <xdr:clientData/>
  </xdr:twoCellAnchor>
  <xdr:twoCellAnchor>
    <xdr:from>
      <xdr:col>0</xdr:col>
      <xdr:colOff>0</xdr:colOff>
      <xdr:row>7</xdr:row>
      <xdr:rowOff>6350</xdr:rowOff>
    </xdr:from>
    <xdr:to>
      <xdr:col>54</xdr:col>
      <xdr:colOff>158750</xdr:colOff>
      <xdr:row>44</xdr:row>
      <xdr:rowOff>6350</xdr:rowOff>
    </xdr:to>
    <xdr:sp macro="" textlink="">
      <xdr:nvSpPr>
        <xdr:cNvPr id="90723" name="AutoShape 9">
          <a:extLst>
            <a:ext uri="{FF2B5EF4-FFF2-40B4-BE49-F238E27FC236}">
              <a16:creationId xmlns:a16="http://schemas.microsoft.com/office/drawing/2014/main" id="{02AF673E-CA3C-E4F4-4C67-DDE51E206C24}"/>
            </a:ext>
          </a:extLst>
        </xdr:cNvPr>
        <xdr:cNvSpPr>
          <a:spLocks noChangeArrowheads="1"/>
        </xdr:cNvSpPr>
      </xdr:nvSpPr>
      <xdr:spPr bwMode="auto">
        <a:xfrm>
          <a:off x="0" y="1308100"/>
          <a:ext cx="9353550" cy="7810500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48</xdr:col>
      <xdr:colOff>6350</xdr:colOff>
      <xdr:row>45</xdr:row>
      <xdr:rowOff>6350</xdr:rowOff>
    </xdr:from>
    <xdr:to>
      <xdr:col>54</xdr:col>
      <xdr:colOff>158750</xdr:colOff>
      <xdr:row>46</xdr:row>
      <xdr:rowOff>6350</xdr:rowOff>
    </xdr:to>
    <xdr:sp macro="" textlink="">
      <xdr:nvSpPr>
        <xdr:cNvPr id="90724" name="AutoShape 10">
          <a:extLst>
            <a:ext uri="{FF2B5EF4-FFF2-40B4-BE49-F238E27FC236}">
              <a16:creationId xmlns:a16="http://schemas.microsoft.com/office/drawing/2014/main" id="{7DA05F4B-3DFA-59B6-4A25-B2BF35D946DB}"/>
            </a:ext>
          </a:extLst>
        </xdr:cNvPr>
        <xdr:cNvSpPr>
          <a:spLocks noChangeArrowheads="1"/>
        </xdr:cNvSpPr>
      </xdr:nvSpPr>
      <xdr:spPr bwMode="auto">
        <a:xfrm>
          <a:off x="8064500" y="9232900"/>
          <a:ext cx="1289050" cy="28575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107950</xdr:colOff>
      <xdr:row>20</xdr:row>
      <xdr:rowOff>82550</xdr:rowOff>
    </xdr:from>
    <xdr:to>
      <xdr:col>20</xdr:col>
      <xdr:colOff>107950</xdr:colOff>
      <xdr:row>25</xdr:row>
      <xdr:rowOff>38100</xdr:rowOff>
    </xdr:to>
    <xdr:sp macro="" textlink="">
      <xdr:nvSpPr>
        <xdr:cNvPr id="90725" name="Oval 12">
          <a:extLst>
            <a:ext uri="{FF2B5EF4-FFF2-40B4-BE49-F238E27FC236}">
              <a16:creationId xmlns:a16="http://schemas.microsoft.com/office/drawing/2014/main" id="{E8BB3166-1909-5965-D5F9-FA6A84782D44}"/>
            </a:ext>
          </a:extLst>
        </xdr:cNvPr>
        <xdr:cNvSpPr>
          <a:spLocks noChangeArrowheads="1"/>
        </xdr:cNvSpPr>
      </xdr:nvSpPr>
      <xdr:spPr bwMode="auto">
        <a:xfrm>
          <a:off x="2324100" y="4013200"/>
          <a:ext cx="990600" cy="103505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0</xdr:colOff>
      <xdr:row>3</xdr:row>
      <xdr:rowOff>0</xdr:rowOff>
    </xdr:from>
    <xdr:to>
      <xdr:col>48</xdr:col>
      <xdr:colOff>0</xdr:colOff>
      <xdr:row>6</xdr:row>
      <xdr:rowOff>0</xdr:rowOff>
    </xdr:to>
    <xdr:sp macro="" textlink="">
      <xdr:nvSpPr>
        <xdr:cNvPr id="90726" name="AutoShape 13">
          <a:extLst>
            <a:ext uri="{FF2B5EF4-FFF2-40B4-BE49-F238E27FC236}">
              <a16:creationId xmlns:a16="http://schemas.microsoft.com/office/drawing/2014/main" id="{F0665E63-E106-73F7-764F-15C294CB9A52}"/>
            </a:ext>
          </a:extLst>
        </xdr:cNvPr>
        <xdr:cNvSpPr>
          <a:spLocks noChangeArrowheads="1"/>
        </xdr:cNvSpPr>
      </xdr:nvSpPr>
      <xdr:spPr bwMode="auto">
        <a:xfrm>
          <a:off x="6921500" y="647700"/>
          <a:ext cx="1136650" cy="5588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49</xdr:col>
      <xdr:colOff>0</xdr:colOff>
      <xdr:row>3</xdr:row>
      <xdr:rowOff>0</xdr:rowOff>
    </xdr:from>
    <xdr:to>
      <xdr:col>54</xdr:col>
      <xdr:colOff>158750</xdr:colOff>
      <xdr:row>6</xdr:row>
      <xdr:rowOff>0</xdr:rowOff>
    </xdr:to>
    <xdr:sp macro="" textlink="">
      <xdr:nvSpPr>
        <xdr:cNvPr id="90727" name="AutoShape 14">
          <a:extLst>
            <a:ext uri="{FF2B5EF4-FFF2-40B4-BE49-F238E27FC236}">
              <a16:creationId xmlns:a16="http://schemas.microsoft.com/office/drawing/2014/main" id="{7810AC3F-4CEE-3023-57B8-5FD835398C58}"/>
            </a:ext>
          </a:extLst>
        </xdr:cNvPr>
        <xdr:cNvSpPr>
          <a:spLocks noChangeArrowheads="1"/>
        </xdr:cNvSpPr>
      </xdr:nvSpPr>
      <xdr:spPr bwMode="auto">
        <a:xfrm>
          <a:off x="8223250" y="647700"/>
          <a:ext cx="1130300" cy="5588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34</xdr:col>
      <xdr:colOff>0</xdr:colOff>
      <xdr:row>3</xdr:row>
      <xdr:rowOff>0</xdr:rowOff>
    </xdr:from>
    <xdr:to>
      <xdr:col>41</xdr:col>
      <xdr:colOff>6350</xdr:colOff>
      <xdr:row>6</xdr:row>
      <xdr:rowOff>0</xdr:rowOff>
    </xdr:to>
    <xdr:sp macro="" textlink="">
      <xdr:nvSpPr>
        <xdr:cNvPr id="90728" name="AutoShape 17">
          <a:extLst>
            <a:ext uri="{FF2B5EF4-FFF2-40B4-BE49-F238E27FC236}">
              <a16:creationId xmlns:a16="http://schemas.microsoft.com/office/drawing/2014/main" id="{35850EF6-F9BD-1A5A-1D75-C567FDA69EF8}"/>
            </a:ext>
          </a:extLst>
        </xdr:cNvPr>
        <xdr:cNvSpPr>
          <a:spLocks noChangeArrowheads="1"/>
        </xdr:cNvSpPr>
      </xdr:nvSpPr>
      <xdr:spPr bwMode="auto">
        <a:xfrm>
          <a:off x="5518150" y="647700"/>
          <a:ext cx="1244600" cy="5588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158778</xdr:colOff>
      <xdr:row>46</xdr:row>
      <xdr:rowOff>57150</xdr:rowOff>
    </xdr:from>
    <xdr:to>
      <xdr:col>36</xdr:col>
      <xdr:colOff>84160</xdr:colOff>
      <xdr:row>47</xdr:row>
      <xdr:rowOff>41356</xdr:rowOff>
    </xdr:to>
    <xdr:sp macro="" textlink="">
      <xdr:nvSpPr>
        <xdr:cNvPr id="4" name="Text Box 18">
          <a:extLst>
            <a:ext uri="{FF2B5EF4-FFF2-40B4-BE49-F238E27FC236}">
              <a16:creationId xmlns:a16="http://schemas.microsoft.com/office/drawing/2014/main" id="{90C6E585-3C99-9E64-84B5-B13D7CF83451}"/>
            </a:ext>
          </a:extLst>
        </xdr:cNvPr>
        <xdr:cNvSpPr txBox="1">
          <a:spLocks noChangeArrowheads="1"/>
        </xdr:cNvSpPr>
      </xdr:nvSpPr>
      <xdr:spPr>
        <a:xfrm>
          <a:off x="2800350" y="9617710"/>
          <a:ext cx="2676525" cy="247650"/>
        </a:xfrm>
        <a:prstGeom prst="rect">
          <a:avLst/>
        </a:prstGeom>
        <a:solidFill>
          <a:srgbClr val="FFFFFF"/>
        </a:solidFill>
        <a:ln w="3175">
          <a:pattFill prst="pct5">
            <a:fgClr>
              <a:srgbClr val="FFFFFF"/>
            </a:fgClr>
            <a:bgClr>
              <a:srgbClr val="FFFFFF"/>
            </a:bgClr>
          </a:pattFill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Tahoma" panose="020B0604030504040204"/>
              <a:ea typeface="Tahoma" panose="020B0604030504040204"/>
              <a:cs typeface="Tahoma" panose="020B0604030504040204"/>
            </a:rPr>
            <a:t>MOVIMIENTO DE LA CUENTA DE CHEQUES</a:t>
          </a:r>
        </a:p>
      </xdr:txBody>
    </xdr:sp>
    <xdr:clientData/>
  </xdr:twoCellAnchor>
  <xdr:twoCellAnchor>
    <xdr:from>
      <xdr:col>0</xdr:col>
      <xdr:colOff>0</xdr:colOff>
      <xdr:row>102</xdr:row>
      <xdr:rowOff>0</xdr:rowOff>
    </xdr:from>
    <xdr:to>
      <xdr:col>54</xdr:col>
      <xdr:colOff>158750</xdr:colOff>
      <xdr:row>107</xdr:row>
      <xdr:rowOff>0</xdr:rowOff>
    </xdr:to>
    <xdr:sp macro="" textlink="">
      <xdr:nvSpPr>
        <xdr:cNvPr id="90730" name="AutoShape 22">
          <a:extLst>
            <a:ext uri="{FF2B5EF4-FFF2-40B4-BE49-F238E27FC236}">
              <a16:creationId xmlns:a16="http://schemas.microsoft.com/office/drawing/2014/main" id="{392D3D33-82DA-1D6D-3EF8-0BCD8D28EFE5}"/>
            </a:ext>
          </a:extLst>
        </xdr:cNvPr>
        <xdr:cNvSpPr>
          <a:spLocks noChangeArrowheads="1"/>
        </xdr:cNvSpPr>
      </xdr:nvSpPr>
      <xdr:spPr bwMode="auto">
        <a:xfrm>
          <a:off x="0" y="20828000"/>
          <a:ext cx="9353550" cy="10604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109</xdr:row>
      <xdr:rowOff>0</xdr:rowOff>
    </xdr:from>
    <xdr:to>
      <xdr:col>27</xdr:col>
      <xdr:colOff>25400</xdr:colOff>
      <xdr:row>116</xdr:row>
      <xdr:rowOff>0</xdr:rowOff>
    </xdr:to>
    <xdr:sp macro="" textlink="">
      <xdr:nvSpPr>
        <xdr:cNvPr id="90731" name="AutoShape 23">
          <a:extLst>
            <a:ext uri="{FF2B5EF4-FFF2-40B4-BE49-F238E27FC236}">
              <a16:creationId xmlns:a16="http://schemas.microsoft.com/office/drawing/2014/main" id="{9DB3C0A8-12E5-5C1D-A246-CBEA82A876D4}"/>
            </a:ext>
          </a:extLst>
        </xdr:cNvPr>
        <xdr:cNvSpPr>
          <a:spLocks noChangeArrowheads="1"/>
        </xdr:cNvSpPr>
      </xdr:nvSpPr>
      <xdr:spPr bwMode="auto">
        <a:xfrm>
          <a:off x="0" y="22161500"/>
          <a:ext cx="4387850" cy="1117600"/>
        </a:xfrm>
        <a:prstGeom prst="roundRect">
          <a:avLst>
            <a:gd name="adj" fmla="val 1456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28</xdr:col>
      <xdr:colOff>6350</xdr:colOff>
      <xdr:row>109</xdr:row>
      <xdr:rowOff>0</xdr:rowOff>
    </xdr:from>
    <xdr:to>
      <xdr:col>54</xdr:col>
      <xdr:colOff>158750</xdr:colOff>
      <xdr:row>116</xdr:row>
      <xdr:rowOff>0</xdr:rowOff>
    </xdr:to>
    <xdr:sp macro="" textlink="">
      <xdr:nvSpPr>
        <xdr:cNvPr id="90732" name="AutoShape 24">
          <a:extLst>
            <a:ext uri="{FF2B5EF4-FFF2-40B4-BE49-F238E27FC236}">
              <a16:creationId xmlns:a16="http://schemas.microsoft.com/office/drawing/2014/main" id="{E5710A0E-6E45-9EE3-391B-F17043587416}"/>
            </a:ext>
          </a:extLst>
        </xdr:cNvPr>
        <xdr:cNvSpPr>
          <a:spLocks noChangeArrowheads="1"/>
        </xdr:cNvSpPr>
      </xdr:nvSpPr>
      <xdr:spPr bwMode="auto">
        <a:xfrm>
          <a:off x="4533900" y="22161500"/>
          <a:ext cx="4819650" cy="1117600"/>
        </a:xfrm>
        <a:prstGeom prst="roundRect">
          <a:avLst>
            <a:gd name="adj" fmla="val 13593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27001</xdr:colOff>
      <xdr:row>108</xdr:row>
      <xdr:rowOff>95250</xdr:rowOff>
    </xdr:from>
    <xdr:to>
      <xdr:col>48</xdr:col>
      <xdr:colOff>74626</xdr:colOff>
      <xdr:row>110</xdr:row>
      <xdr:rowOff>125436</xdr:rowOff>
    </xdr:to>
    <xdr:sp macro="" textlink="">
      <xdr:nvSpPr>
        <xdr:cNvPr id="5" name="Text Box 25">
          <a:extLst>
            <a:ext uri="{FF2B5EF4-FFF2-40B4-BE49-F238E27FC236}">
              <a16:creationId xmlns:a16="http://schemas.microsoft.com/office/drawing/2014/main" id="{3F7DD777-A517-6972-C138-F604EDA55F8F}"/>
            </a:ext>
          </a:extLst>
        </xdr:cNvPr>
        <xdr:cNvSpPr txBox="1">
          <a:spLocks noChangeArrowheads="1"/>
        </xdr:cNvSpPr>
      </xdr:nvSpPr>
      <xdr:spPr>
        <a:xfrm>
          <a:off x="5267325" y="22234525"/>
          <a:ext cx="2257425" cy="36195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Tahoma" panose="020B0604030504040204"/>
              <a:ea typeface="Tahoma" panose="020B0604030504040204"/>
              <a:cs typeface="Tahoma" panose="020B0604030504040204"/>
            </a:rPr>
            <a:t>EL DIRECTOR DEL CECATI</a:t>
          </a:r>
        </a:p>
      </xdr:txBody>
    </xdr:sp>
    <xdr:clientData/>
  </xdr:twoCellAnchor>
  <xdr:twoCellAnchor editAs="oneCell">
    <xdr:from>
      <xdr:col>6</xdr:col>
      <xdr:colOff>28575</xdr:colOff>
      <xdr:row>108</xdr:row>
      <xdr:rowOff>104775</xdr:rowOff>
    </xdr:from>
    <xdr:to>
      <xdr:col>21</xdr:col>
      <xdr:colOff>9525</xdr:colOff>
      <xdr:row>110</xdr:row>
      <xdr:rowOff>125472</xdr:rowOff>
    </xdr:to>
    <xdr:sp macro="" textlink="">
      <xdr:nvSpPr>
        <xdr:cNvPr id="6" name="Text Box 26">
          <a:extLst>
            <a:ext uri="{FF2B5EF4-FFF2-40B4-BE49-F238E27FC236}">
              <a16:creationId xmlns:a16="http://schemas.microsoft.com/office/drawing/2014/main" id="{32989026-3C0E-BCF7-493D-E3BD4F4B5A26}"/>
            </a:ext>
          </a:extLst>
        </xdr:cNvPr>
        <xdr:cNvSpPr txBox="1">
          <a:spLocks noChangeArrowheads="1"/>
        </xdr:cNvSpPr>
      </xdr:nvSpPr>
      <xdr:spPr>
        <a:xfrm>
          <a:off x="857250" y="22244050"/>
          <a:ext cx="2266950" cy="35242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Tahoma" panose="020B0604030504040204"/>
              <a:ea typeface="Tahoma" panose="020B0604030504040204"/>
              <a:cs typeface="Tahoma" panose="020B0604030504040204"/>
            </a:rPr>
            <a:t>SELLO CON LOS DATOS DEL CECATI</a:t>
          </a:r>
        </a:p>
      </xdr:txBody>
    </xdr:sp>
    <xdr:clientData/>
  </xdr:twoCellAnchor>
  <xdr:twoCellAnchor>
    <xdr:from>
      <xdr:col>48</xdr:col>
      <xdr:colOff>6350</xdr:colOff>
      <xdr:row>100</xdr:row>
      <xdr:rowOff>6350</xdr:rowOff>
    </xdr:from>
    <xdr:to>
      <xdr:col>54</xdr:col>
      <xdr:colOff>158750</xdr:colOff>
      <xdr:row>101</xdr:row>
      <xdr:rowOff>6350</xdr:rowOff>
    </xdr:to>
    <xdr:sp macro="" textlink="">
      <xdr:nvSpPr>
        <xdr:cNvPr id="90735" name="AutoShape 28">
          <a:extLst>
            <a:ext uri="{FF2B5EF4-FFF2-40B4-BE49-F238E27FC236}">
              <a16:creationId xmlns:a16="http://schemas.microsoft.com/office/drawing/2014/main" id="{E1936E03-AD61-8E8C-6598-4EE68E0C5824}"/>
            </a:ext>
          </a:extLst>
        </xdr:cNvPr>
        <xdr:cNvSpPr>
          <a:spLocks noChangeArrowheads="1"/>
        </xdr:cNvSpPr>
      </xdr:nvSpPr>
      <xdr:spPr bwMode="auto">
        <a:xfrm>
          <a:off x="8064500" y="20339050"/>
          <a:ext cx="1289050" cy="28575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107950</xdr:colOff>
      <xdr:row>76</xdr:row>
      <xdr:rowOff>82550</xdr:rowOff>
    </xdr:from>
    <xdr:to>
      <xdr:col>20</xdr:col>
      <xdr:colOff>107950</xdr:colOff>
      <xdr:row>81</xdr:row>
      <xdr:rowOff>38100</xdr:rowOff>
    </xdr:to>
    <xdr:sp macro="" textlink="">
      <xdr:nvSpPr>
        <xdr:cNvPr id="90736" name="Oval 30">
          <a:extLst>
            <a:ext uri="{FF2B5EF4-FFF2-40B4-BE49-F238E27FC236}">
              <a16:creationId xmlns:a16="http://schemas.microsoft.com/office/drawing/2014/main" id="{F8F78DFF-F1FA-66AF-5C39-5745416D1F03}"/>
            </a:ext>
          </a:extLst>
        </xdr:cNvPr>
        <xdr:cNvSpPr>
          <a:spLocks noChangeArrowheads="1"/>
        </xdr:cNvSpPr>
      </xdr:nvSpPr>
      <xdr:spPr bwMode="auto">
        <a:xfrm>
          <a:off x="2324100" y="15328900"/>
          <a:ext cx="990600" cy="103505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0</xdr:colOff>
      <xdr:row>89</xdr:row>
      <xdr:rowOff>0</xdr:rowOff>
    </xdr:from>
    <xdr:to>
      <xdr:col>20</xdr:col>
      <xdr:colOff>0</xdr:colOff>
      <xdr:row>95</xdr:row>
      <xdr:rowOff>0</xdr:rowOff>
    </xdr:to>
    <xdr:sp macro="" textlink="">
      <xdr:nvSpPr>
        <xdr:cNvPr id="90737" name="AutoShape 33">
          <a:extLst>
            <a:ext uri="{FF2B5EF4-FFF2-40B4-BE49-F238E27FC236}">
              <a16:creationId xmlns:a16="http://schemas.microsoft.com/office/drawing/2014/main" id="{B54F8BBE-6A02-CCC4-7357-4FE9C1EA683C}"/>
            </a:ext>
          </a:extLst>
        </xdr:cNvPr>
        <xdr:cNvSpPr>
          <a:spLocks noChangeArrowheads="1"/>
        </xdr:cNvSpPr>
      </xdr:nvSpPr>
      <xdr:spPr bwMode="auto">
        <a:xfrm>
          <a:off x="2216150" y="18053050"/>
          <a:ext cx="990600" cy="1308100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48</xdr:col>
      <xdr:colOff>6350</xdr:colOff>
      <xdr:row>93</xdr:row>
      <xdr:rowOff>0</xdr:rowOff>
    </xdr:from>
    <xdr:to>
      <xdr:col>54</xdr:col>
      <xdr:colOff>158750</xdr:colOff>
      <xdr:row>94</xdr:row>
      <xdr:rowOff>0</xdr:rowOff>
    </xdr:to>
    <xdr:sp macro="" textlink="">
      <xdr:nvSpPr>
        <xdr:cNvPr id="90738" name="AutoShape 34">
          <a:extLst>
            <a:ext uri="{FF2B5EF4-FFF2-40B4-BE49-F238E27FC236}">
              <a16:creationId xmlns:a16="http://schemas.microsoft.com/office/drawing/2014/main" id="{87A52E8B-F841-7CA8-A234-38CF29867CFF}"/>
            </a:ext>
          </a:extLst>
        </xdr:cNvPr>
        <xdr:cNvSpPr>
          <a:spLocks noChangeArrowheads="1"/>
        </xdr:cNvSpPr>
      </xdr:nvSpPr>
      <xdr:spPr bwMode="auto">
        <a:xfrm>
          <a:off x="8064500" y="18929350"/>
          <a:ext cx="1289050" cy="2540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158778</xdr:colOff>
      <xdr:row>101</xdr:row>
      <xdr:rowOff>57150</xdr:rowOff>
    </xdr:from>
    <xdr:to>
      <xdr:col>36</xdr:col>
      <xdr:colOff>84160</xdr:colOff>
      <xdr:row>102</xdr:row>
      <xdr:rowOff>47625</xdr:rowOff>
    </xdr:to>
    <xdr:sp macro="" textlink="">
      <xdr:nvSpPr>
        <xdr:cNvPr id="7" name="Text Box 36">
          <a:extLst>
            <a:ext uri="{FF2B5EF4-FFF2-40B4-BE49-F238E27FC236}">
              <a16:creationId xmlns:a16="http://schemas.microsoft.com/office/drawing/2014/main" id="{019C5FA9-7C2C-2136-B6F4-84F7E3ABAD41}"/>
            </a:ext>
          </a:extLst>
        </xdr:cNvPr>
        <xdr:cNvSpPr txBox="1">
          <a:spLocks noChangeArrowheads="1"/>
        </xdr:cNvSpPr>
      </xdr:nvSpPr>
      <xdr:spPr>
        <a:xfrm>
          <a:off x="2800350" y="20805775"/>
          <a:ext cx="2676525" cy="200025"/>
        </a:xfrm>
        <a:prstGeom prst="rect">
          <a:avLst/>
        </a:prstGeom>
        <a:solidFill>
          <a:srgbClr val="FFFFFF"/>
        </a:solidFill>
        <a:ln w="3175">
          <a:pattFill prst="pct5">
            <a:fgClr>
              <a:srgbClr val="FFFFFF"/>
            </a:fgClr>
            <a:bgClr>
              <a:srgbClr val="FFFFFF"/>
            </a:bgClr>
          </a:pattFill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Tahoma" panose="020B0604030504040204"/>
              <a:ea typeface="Tahoma" panose="020B0604030504040204"/>
              <a:cs typeface="Tahoma" panose="020B0604030504040204"/>
            </a:rPr>
            <a:t>MOVIMIENTO DE LA CUENTA DE CHEQUES</a:t>
          </a:r>
        </a:p>
      </xdr:txBody>
    </xdr:sp>
    <xdr:clientData/>
  </xdr:twoCellAnchor>
  <xdr:twoCellAnchor>
    <xdr:from>
      <xdr:col>0</xdr:col>
      <xdr:colOff>158750</xdr:colOff>
      <xdr:row>63</xdr:row>
      <xdr:rowOff>0</xdr:rowOff>
    </xdr:from>
    <xdr:to>
      <xdr:col>11</xdr:col>
      <xdr:colOff>6350</xdr:colOff>
      <xdr:row>63</xdr:row>
      <xdr:rowOff>0</xdr:rowOff>
    </xdr:to>
    <xdr:pic>
      <xdr:nvPicPr>
        <xdr:cNvPr id="90740" name="Picture 37" descr="SEP_Firma_RGB_Web">
          <a:extLst>
            <a:ext uri="{FF2B5EF4-FFF2-40B4-BE49-F238E27FC236}">
              <a16:creationId xmlns:a16="http://schemas.microsoft.com/office/drawing/2014/main" id="{878D314D-4652-26A3-A821-E5A0C1756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12617450"/>
          <a:ext cx="1568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63</xdr:row>
      <xdr:rowOff>0</xdr:rowOff>
    </xdr:from>
    <xdr:to>
      <xdr:col>54</xdr:col>
      <xdr:colOff>158750</xdr:colOff>
      <xdr:row>99</xdr:row>
      <xdr:rowOff>12700</xdr:rowOff>
    </xdr:to>
    <xdr:sp macro="" textlink="">
      <xdr:nvSpPr>
        <xdr:cNvPr id="90741" name="AutoShape 10">
          <a:extLst>
            <a:ext uri="{FF2B5EF4-FFF2-40B4-BE49-F238E27FC236}">
              <a16:creationId xmlns:a16="http://schemas.microsoft.com/office/drawing/2014/main" id="{69C34006-7483-F9CD-4E15-D5CABAE762D3}"/>
            </a:ext>
          </a:extLst>
        </xdr:cNvPr>
        <xdr:cNvSpPr>
          <a:spLocks noChangeArrowheads="1"/>
        </xdr:cNvSpPr>
      </xdr:nvSpPr>
      <xdr:spPr bwMode="auto">
        <a:xfrm>
          <a:off x="0" y="12617450"/>
          <a:ext cx="9353550" cy="7613650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63500</xdr:colOff>
      <xdr:row>0</xdr:row>
      <xdr:rowOff>63500</xdr:rowOff>
    </xdr:from>
    <xdr:to>
      <xdr:col>17</xdr:col>
      <xdr:colOff>133350</xdr:colOff>
      <xdr:row>4</xdr:row>
      <xdr:rowOff>19050</xdr:rowOff>
    </xdr:to>
    <xdr:pic>
      <xdr:nvPicPr>
        <xdr:cNvPr id="90742" name="0 Imagen">
          <a:extLst>
            <a:ext uri="{FF2B5EF4-FFF2-40B4-BE49-F238E27FC236}">
              <a16:creationId xmlns:a16="http://schemas.microsoft.com/office/drawing/2014/main" id="{0977E090-7A08-102A-E70C-29D0528E6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2781300" cy="831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107950</xdr:colOff>
      <xdr:row>20</xdr:row>
      <xdr:rowOff>82550</xdr:rowOff>
    </xdr:from>
    <xdr:to>
      <xdr:col>20</xdr:col>
      <xdr:colOff>107950</xdr:colOff>
      <xdr:row>25</xdr:row>
      <xdr:rowOff>38100</xdr:rowOff>
    </xdr:to>
    <xdr:sp macro="" textlink="">
      <xdr:nvSpPr>
        <xdr:cNvPr id="90743" name="Oval 13">
          <a:extLst>
            <a:ext uri="{FF2B5EF4-FFF2-40B4-BE49-F238E27FC236}">
              <a16:creationId xmlns:a16="http://schemas.microsoft.com/office/drawing/2014/main" id="{94B59A79-DAE8-E43E-3CF7-3ABC1E8F866C}"/>
            </a:ext>
          </a:extLst>
        </xdr:cNvPr>
        <xdr:cNvSpPr>
          <a:spLocks noChangeArrowheads="1"/>
        </xdr:cNvSpPr>
      </xdr:nvSpPr>
      <xdr:spPr bwMode="auto">
        <a:xfrm>
          <a:off x="2324100" y="4013200"/>
          <a:ext cx="990600" cy="103505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63500</xdr:colOff>
      <xdr:row>0</xdr:row>
      <xdr:rowOff>0</xdr:rowOff>
    </xdr:to>
    <xdr:pic>
      <xdr:nvPicPr>
        <xdr:cNvPr id="88895" name="Picture 3">
          <a:extLst>
            <a:ext uri="{FF2B5EF4-FFF2-40B4-BE49-F238E27FC236}">
              <a16:creationId xmlns:a16="http://schemas.microsoft.com/office/drawing/2014/main" id="{0328BA45-EA26-DEB4-88DB-641102459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9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</xdr:col>
      <xdr:colOff>0</xdr:colOff>
      <xdr:row>3</xdr:row>
      <xdr:rowOff>0</xdr:rowOff>
    </xdr:from>
    <xdr:to>
      <xdr:col>54</xdr:col>
      <xdr:colOff>158750</xdr:colOff>
      <xdr:row>6</xdr:row>
      <xdr:rowOff>0</xdr:rowOff>
    </xdr:to>
    <xdr:sp macro="" textlink="">
      <xdr:nvSpPr>
        <xdr:cNvPr id="88896" name="AutoShape 4">
          <a:extLst>
            <a:ext uri="{FF2B5EF4-FFF2-40B4-BE49-F238E27FC236}">
              <a16:creationId xmlns:a16="http://schemas.microsoft.com/office/drawing/2014/main" id="{020A4C61-C4FF-DF21-F339-405723D7D4E4}"/>
            </a:ext>
          </a:extLst>
        </xdr:cNvPr>
        <xdr:cNvSpPr>
          <a:spLocks noChangeArrowheads="1"/>
        </xdr:cNvSpPr>
      </xdr:nvSpPr>
      <xdr:spPr bwMode="auto">
        <a:xfrm>
          <a:off x="8235950" y="647700"/>
          <a:ext cx="1130300" cy="5588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42</xdr:col>
      <xdr:colOff>0</xdr:colOff>
      <xdr:row>3</xdr:row>
      <xdr:rowOff>0</xdr:rowOff>
    </xdr:from>
    <xdr:to>
      <xdr:col>48</xdr:col>
      <xdr:colOff>0</xdr:colOff>
      <xdr:row>6</xdr:row>
      <xdr:rowOff>0</xdr:rowOff>
    </xdr:to>
    <xdr:sp macro="" textlink="">
      <xdr:nvSpPr>
        <xdr:cNvPr id="88897" name="AutoShape 5">
          <a:extLst>
            <a:ext uri="{FF2B5EF4-FFF2-40B4-BE49-F238E27FC236}">
              <a16:creationId xmlns:a16="http://schemas.microsoft.com/office/drawing/2014/main" id="{EF396AB6-32C3-69FA-7F59-1ED93B6B4E41}"/>
            </a:ext>
          </a:extLst>
        </xdr:cNvPr>
        <xdr:cNvSpPr>
          <a:spLocks noChangeArrowheads="1"/>
        </xdr:cNvSpPr>
      </xdr:nvSpPr>
      <xdr:spPr bwMode="auto">
        <a:xfrm>
          <a:off x="6934200" y="647700"/>
          <a:ext cx="1136650" cy="5588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55</xdr:row>
      <xdr:rowOff>0</xdr:rowOff>
    </xdr:from>
    <xdr:to>
      <xdr:col>54</xdr:col>
      <xdr:colOff>158750</xdr:colOff>
      <xdr:row>60</xdr:row>
      <xdr:rowOff>0</xdr:rowOff>
    </xdr:to>
    <xdr:sp macro="" textlink="">
      <xdr:nvSpPr>
        <xdr:cNvPr id="88898" name="AutoShape 8">
          <a:extLst>
            <a:ext uri="{FF2B5EF4-FFF2-40B4-BE49-F238E27FC236}">
              <a16:creationId xmlns:a16="http://schemas.microsoft.com/office/drawing/2014/main" id="{4105D0C8-83BD-F54E-0921-65CF77BEB054}"/>
            </a:ext>
          </a:extLst>
        </xdr:cNvPr>
        <xdr:cNvSpPr>
          <a:spLocks noChangeArrowheads="1"/>
        </xdr:cNvSpPr>
      </xdr:nvSpPr>
      <xdr:spPr bwMode="auto">
        <a:xfrm>
          <a:off x="0" y="9855200"/>
          <a:ext cx="9366250" cy="10604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62</xdr:row>
      <xdr:rowOff>0</xdr:rowOff>
    </xdr:from>
    <xdr:to>
      <xdr:col>27</xdr:col>
      <xdr:colOff>25400</xdr:colOff>
      <xdr:row>69</xdr:row>
      <xdr:rowOff>0</xdr:rowOff>
    </xdr:to>
    <xdr:sp macro="" textlink="">
      <xdr:nvSpPr>
        <xdr:cNvPr id="88899" name="AutoShape 9">
          <a:extLst>
            <a:ext uri="{FF2B5EF4-FFF2-40B4-BE49-F238E27FC236}">
              <a16:creationId xmlns:a16="http://schemas.microsoft.com/office/drawing/2014/main" id="{DE64842F-A265-AE4E-D3AE-204F216B8165}"/>
            </a:ext>
          </a:extLst>
        </xdr:cNvPr>
        <xdr:cNvSpPr>
          <a:spLocks noChangeArrowheads="1"/>
        </xdr:cNvSpPr>
      </xdr:nvSpPr>
      <xdr:spPr bwMode="auto">
        <a:xfrm>
          <a:off x="0" y="11188700"/>
          <a:ext cx="4483100" cy="1117600"/>
        </a:xfrm>
        <a:prstGeom prst="roundRect">
          <a:avLst>
            <a:gd name="adj" fmla="val 1456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28</xdr:col>
      <xdr:colOff>6350</xdr:colOff>
      <xdr:row>62</xdr:row>
      <xdr:rowOff>0</xdr:rowOff>
    </xdr:from>
    <xdr:to>
      <xdr:col>54</xdr:col>
      <xdr:colOff>158750</xdr:colOff>
      <xdr:row>69</xdr:row>
      <xdr:rowOff>0</xdr:rowOff>
    </xdr:to>
    <xdr:sp macro="" textlink="">
      <xdr:nvSpPr>
        <xdr:cNvPr id="88900" name="AutoShape 10">
          <a:extLst>
            <a:ext uri="{FF2B5EF4-FFF2-40B4-BE49-F238E27FC236}">
              <a16:creationId xmlns:a16="http://schemas.microsoft.com/office/drawing/2014/main" id="{D2CE77C0-2A53-A7F7-6C9A-59E2F56BE89A}"/>
            </a:ext>
          </a:extLst>
        </xdr:cNvPr>
        <xdr:cNvSpPr>
          <a:spLocks noChangeArrowheads="1"/>
        </xdr:cNvSpPr>
      </xdr:nvSpPr>
      <xdr:spPr bwMode="auto">
        <a:xfrm>
          <a:off x="4629150" y="11188700"/>
          <a:ext cx="4737100" cy="1117600"/>
        </a:xfrm>
        <a:prstGeom prst="roundRect">
          <a:avLst>
            <a:gd name="adj" fmla="val 13593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27001</xdr:colOff>
      <xdr:row>61</xdr:row>
      <xdr:rowOff>95250</xdr:rowOff>
    </xdr:from>
    <xdr:to>
      <xdr:col>49</xdr:col>
      <xdr:colOff>10</xdr:colOff>
      <xdr:row>63</xdr:row>
      <xdr:rowOff>125436</xdr:rowOff>
    </xdr:to>
    <xdr:sp macro="" textlink="">
      <xdr:nvSpPr>
        <xdr:cNvPr id="2" name="Text Box 11">
          <a:extLst>
            <a:ext uri="{FF2B5EF4-FFF2-40B4-BE49-F238E27FC236}">
              <a16:creationId xmlns:a16="http://schemas.microsoft.com/office/drawing/2014/main" id="{2A49F6E0-6080-E4B5-74CD-CE99E7893F68}"/>
            </a:ext>
          </a:extLst>
        </xdr:cNvPr>
        <xdr:cNvSpPr txBox="1">
          <a:spLocks noChangeArrowheads="1"/>
        </xdr:cNvSpPr>
      </xdr:nvSpPr>
      <xdr:spPr>
        <a:xfrm>
          <a:off x="5353050" y="11273155"/>
          <a:ext cx="2257425" cy="36195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Tahoma" panose="020B0604030504040204"/>
              <a:ea typeface="Tahoma" panose="020B0604030504040204"/>
              <a:cs typeface="Tahoma" panose="020B0604030504040204"/>
            </a:rPr>
            <a:t>EL DIRECTOR DEL PLANTEL</a:t>
          </a:r>
        </a:p>
      </xdr:txBody>
    </xdr:sp>
    <xdr:clientData/>
  </xdr:twoCellAnchor>
  <xdr:twoCellAnchor editAs="oneCell">
    <xdr:from>
      <xdr:col>6</xdr:col>
      <xdr:colOff>28575</xdr:colOff>
      <xdr:row>61</xdr:row>
      <xdr:rowOff>104775</xdr:rowOff>
    </xdr:from>
    <xdr:to>
      <xdr:col>21</xdr:col>
      <xdr:colOff>9525</xdr:colOff>
      <xdr:row>63</xdr:row>
      <xdr:rowOff>125472</xdr:rowOff>
    </xdr:to>
    <xdr:sp macro="" textlink="">
      <xdr:nvSpPr>
        <xdr:cNvPr id="3" name="Text Box 25">
          <a:extLst>
            <a:ext uri="{FF2B5EF4-FFF2-40B4-BE49-F238E27FC236}">
              <a16:creationId xmlns:a16="http://schemas.microsoft.com/office/drawing/2014/main" id="{BF6A3D51-36CD-623E-98D4-5565768A463D}"/>
            </a:ext>
          </a:extLst>
        </xdr:cNvPr>
        <xdr:cNvSpPr txBox="1">
          <a:spLocks noChangeArrowheads="1"/>
        </xdr:cNvSpPr>
      </xdr:nvSpPr>
      <xdr:spPr>
        <a:xfrm>
          <a:off x="942975" y="11282680"/>
          <a:ext cx="2266950" cy="35242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Tahoma" panose="020B0604030504040204"/>
              <a:ea typeface="Tahoma" panose="020B0604030504040204"/>
              <a:cs typeface="Tahoma" panose="020B0604030504040204"/>
            </a:rPr>
            <a:t>SELLO CON LOS DATOS DEL CECATI</a:t>
          </a:r>
        </a:p>
      </xdr:txBody>
    </xdr:sp>
    <xdr:clientData/>
  </xdr:twoCellAnchor>
  <xdr:twoCellAnchor>
    <xdr:from>
      <xdr:col>0</xdr:col>
      <xdr:colOff>0</xdr:colOff>
      <xdr:row>7</xdr:row>
      <xdr:rowOff>6350</xdr:rowOff>
    </xdr:from>
    <xdr:to>
      <xdr:col>54</xdr:col>
      <xdr:colOff>158750</xdr:colOff>
      <xdr:row>52</xdr:row>
      <xdr:rowOff>6350</xdr:rowOff>
    </xdr:to>
    <xdr:sp macro="" textlink="">
      <xdr:nvSpPr>
        <xdr:cNvPr id="88903" name="AutoShape 41">
          <a:extLst>
            <a:ext uri="{FF2B5EF4-FFF2-40B4-BE49-F238E27FC236}">
              <a16:creationId xmlns:a16="http://schemas.microsoft.com/office/drawing/2014/main" id="{34873D03-CB5E-1627-1DE8-6A897C3375BF}"/>
            </a:ext>
          </a:extLst>
        </xdr:cNvPr>
        <xdr:cNvSpPr>
          <a:spLocks noChangeArrowheads="1"/>
        </xdr:cNvSpPr>
      </xdr:nvSpPr>
      <xdr:spPr bwMode="auto">
        <a:xfrm>
          <a:off x="0" y="1308100"/>
          <a:ext cx="9366250" cy="8013700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48</xdr:col>
      <xdr:colOff>6350</xdr:colOff>
      <xdr:row>53</xdr:row>
      <xdr:rowOff>6350</xdr:rowOff>
    </xdr:from>
    <xdr:to>
      <xdr:col>54</xdr:col>
      <xdr:colOff>158750</xdr:colOff>
      <xdr:row>54</xdr:row>
      <xdr:rowOff>6350</xdr:rowOff>
    </xdr:to>
    <xdr:sp macro="" textlink="">
      <xdr:nvSpPr>
        <xdr:cNvPr id="88904" name="AutoShape 42">
          <a:extLst>
            <a:ext uri="{FF2B5EF4-FFF2-40B4-BE49-F238E27FC236}">
              <a16:creationId xmlns:a16="http://schemas.microsoft.com/office/drawing/2014/main" id="{A19F0A20-B596-13A7-C35A-693AE9433761}"/>
            </a:ext>
          </a:extLst>
        </xdr:cNvPr>
        <xdr:cNvSpPr>
          <a:spLocks noChangeArrowheads="1"/>
        </xdr:cNvSpPr>
      </xdr:nvSpPr>
      <xdr:spPr bwMode="auto">
        <a:xfrm>
          <a:off x="8077200" y="9436100"/>
          <a:ext cx="1289050" cy="28575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0</xdr:colOff>
      <xdr:row>46</xdr:row>
      <xdr:rowOff>31750</xdr:rowOff>
    </xdr:from>
    <xdr:to>
      <xdr:col>20</xdr:col>
      <xdr:colOff>0</xdr:colOff>
      <xdr:row>52</xdr:row>
      <xdr:rowOff>0</xdr:rowOff>
    </xdr:to>
    <xdr:sp macro="" textlink="">
      <xdr:nvSpPr>
        <xdr:cNvPr id="88905" name="AutoShape 43">
          <a:extLst>
            <a:ext uri="{FF2B5EF4-FFF2-40B4-BE49-F238E27FC236}">
              <a16:creationId xmlns:a16="http://schemas.microsoft.com/office/drawing/2014/main" id="{373798DA-E151-D6E8-B21F-2D8AD91F3BC0}"/>
            </a:ext>
          </a:extLst>
        </xdr:cNvPr>
        <xdr:cNvSpPr>
          <a:spLocks noChangeArrowheads="1"/>
        </xdr:cNvSpPr>
      </xdr:nvSpPr>
      <xdr:spPr bwMode="auto">
        <a:xfrm>
          <a:off x="2311400" y="8204200"/>
          <a:ext cx="990600" cy="1111250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107950</xdr:colOff>
      <xdr:row>20</xdr:row>
      <xdr:rowOff>82550</xdr:rowOff>
    </xdr:from>
    <xdr:to>
      <xdr:col>20</xdr:col>
      <xdr:colOff>107950</xdr:colOff>
      <xdr:row>25</xdr:row>
      <xdr:rowOff>38100</xdr:rowOff>
    </xdr:to>
    <xdr:sp macro="" textlink="">
      <xdr:nvSpPr>
        <xdr:cNvPr id="88906" name="Oval 44">
          <a:extLst>
            <a:ext uri="{FF2B5EF4-FFF2-40B4-BE49-F238E27FC236}">
              <a16:creationId xmlns:a16="http://schemas.microsoft.com/office/drawing/2014/main" id="{7DC1EE17-2289-1CAF-961A-41A12FC57157}"/>
            </a:ext>
          </a:extLst>
        </xdr:cNvPr>
        <xdr:cNvSpPr>
          <a:spLocks noChangeArrowheads="1"/>
        </xdr:cNvSpPr>
      </xdr:nvSpPr>
      <xdr:spPr bwMode="auto">
        <a:xfrm>
          <a:off x="2419350" y="3632200"/>
          <a:ext cx="990600" cy="84455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0</xdr:colOff>
      <xdr:row>3</xdr:row>
      <xdr:rowOff>0</xdr:rowOff>
    </xdr:from>
    <xdr:to>
      <xdr:col>48</xdr:col>
      <xdr:colOff>0</xdr:colOff>
      <xdr:row>6</xdr:row>
      <xdr:rowOff>0</xdr:rowOff>
    </xdr:to>
    <xdr:sp macro="" textlink="">
      <xdr:nvSpPr>
        <xdr:cNvPr id="88907" name="AutoShape 52">
          <a:extLst>
            <a:ext uri="{FF2B5EF4-FFF2-40B4-BE49-F238E27FC236}">
              <a16:creationId xmlns:a16="http://schemas.microsoft.com/office/drawing/2014/main" id="{126E9D31-9CB0-3063-CC03-BB4B9CC9196A}"/>
            </a:ext>
          </a:extLst>
        </xdr:cNvPr>
        <xdr:cNvSpPr>
          <a:spLocks noChangeArrowheads="1"/>
        </xdr:cNvSpPr>
      </xdr:nvSpPr>
      <xdr:spPr bwMode="auto">
        <a:xfrm>
          <a:off x="6934200" y="647700"/>
          <a:ext cx="1136650" cy="5588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49</xdr:col>
      <xdr:colOff>0</xdr:colOff>
      <xdr:row>3</xdr:row>
      <xdr:rowOff>0</xdr:rowOff>
    </xdr:from>
    <xdr:to>
      <xdr:col>54</xdr:col>
      <xdr:colOff>158750</xdr:colOff>
      <xdr:row>6</xdr:row>
      <xdr:rowOff>0</xdr:rowOff>
    </xdr:to>
    <xdr:sp macro="" textlink="">
      <xdr:nvSpPr>
        <xdr:cNvPr id="88908" name="AutoShape 53">
          <a:extLst>
            <a:ext uri="{FF2B5EF4-FFF2-40B4-BE49-F238E27FC236}">
              <a16:creationId xmlns:a16="http://schemas.microsoft.com/office/drawing/2014/main" id="{93EFFE99-EDFC-79FD-61E5-0556FF8212BB}"/>
            </a:ext>
          </a:extLst>
        </xdr:cNvPr>
        <xdr:cNvSpPr>
          <a:spLocks noChangeArrowheads="1"/>
        </xdr:cNvSpPr>
      </xdr:nvSpPr>
      <xdr:spPr bwMode="auto">
        <a:xfrm>
          <a:off x="8235950" y="647700"/>
          <a:ext cx="1130300" cy="5588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0</xdr:colOff>
      <xdr:row>37</xdr:row>
      <xdr:rowOff>31750</xdr:rowOff>
    </xdr:from>
    <xdr:to>
      <xdr:col>20</xdr:col>
      <xdr:colOff>0</xdr:colOff>
      <xdr:row>48</xdr:row>
      <xdr:rowOff>0</xdr:rowOff>
    </xdr:to>
    <xdr:sp macro="" textlink="">
      <xdr:nvSpPr>
        <xdr:cNvPr id="88909" name="AutoShape 54">
          <a:extLst>
            <a:ext uri="{FF2B5EF4-FFF2-40B4-BE49-F238E27FC236}">
              <a16:creationId xmlns:a16="http://schemas.microsoft.com/office/drawing/2014/main" id="{C39643DF-3F01-5A62-FB76-53730CD057AB}"/>
            </a:ext>
          </a:extLst>
        </xdr:cNvPr>
        <xdr:cNvSpPr>
          <a:spLocks noChangeArrowheads="1"/>
        </xdr:cNvSpPr>
      </xdr:nvSpPr>
      <xdr:spPr bwMode="auto">
        <a:xfrm>
          <a:off x="2311400" y="6604000"/>
          <a:ext cx="990600" cy="2000250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15</xdr:row>
      <xdr:rowOff>95250</xdr:rowOff>
    </xdr:from>
    <xdr:to>
      <xdr:col>20</xdr:col>
      <xdr:colOff>38100</xdr:colOff>
      <xdr:row>21</xdr:row>
      <xdr:rowOff>82550</xdr:rowOff>
    </xdr:to>
    <xdr:sp macro="" textlink="">
      <xdr:nvSpPr>
        <xdr:cNvPr id="88910" name="Oval 55">
          <a:extLst>
            <a:ext uri="{FF2B5EF4-FFF2-40B4-BE49-F238E27FC236}">
              <a16:creationId xmlns:a16="http://schemas.microsoft.com/office/drawing/2014/main" id="{F4638274-CAF7-1DCF-0D46-76B34F7E08FE}"/>
            </a:ext>
          </a:extLst>
        </xdr:cNvPr>
        <xdr:cNvSpPr>
          <a:spLocks noChangeArrowheads="1"/>
        </xdr:cNvSpPr>
      </xdr:nvSpPr>
      <xdr:spPr bwMode="auto">
        <a:xfrm>
          <a:off x="1651000" y="2755900"/>
          <a:ext cx="1689100" cy="10541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48</xdr:col>
      <xdr:colOff>6350</xdr:colOff>
      <xdr:row>46</xdr:row>
      <xdr:rowOff>0</xdr:rowOff>
    </xdr:from>
    <xdr:to>
      <xdr:col>54</xdr:col>
      <xdr:colOff>158750</xdr:colOff>
      <xdr:row>47</xdr:row>
      <xdr:rowOff>0</xdr:rowOff>
    </xdr:to>
    <xdr:sp macro="" textlink="">
      <xdr:nvSpPr>
        <xdr:cNvPr id="88911" name="AutoShape 56">
          <a:extLst>
            <a:ext uri="{FF2B5EF4-FFF2-40B4-BE49-F238E27FC236}">
              <a16:creationId xmlns:a16="http://schemas.microsoft.com/office/drawing/2014/main" id="{ED1DD3E1-959D-3399-C84B-C169BA8DAB17}"/>
            </a:ext>
          </a:extLst>
        </xdr:cNvPr>
        <xdr:cNvSpPr>
          <a:spLocks noChangeArrowheads="1"/>
        </xdr:cNvSpPr>
      </xdr:nvSpPr>
      <xdr:spPr bwMode="auto">
        <a:xfrm>
          <a:off x="8077200" y="8172450"/>
          <a:ext cx="1289050" cy="2540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34</xdr:col>
      <xdr:colOff>0</xdr:colOff>
      <xdr:row>3</xdr:row>
      <xdr:rowOff>6350</xdr:rowOff>
    </xdr:from>
    <xdr:to>
      <xdr:col>41</xdr:col>
      <xdr:colOff>6350</xdr:colOff>
      <xdr:row>6</xdr:row>
      <xdr:rowOff>0</xdr:rowOff>
    </xdr:to>
    <xdr:sp macro="" textlink="">
      <xdr:nvSpPr>
        <xdr:cNvPr id="88912" name="AutoShape 67">
          <a:extLst>
            <a:ext uri="{FF2B5EF4-FFF2-40B4-BE49-F238E27FC236}">
              <a16:creationId xmlns:a16="http://schemas.microsoft.com/office/drawing/2014/main" id="{C1A07699-980E-63D2-0B70-E3082433B35E}"/>
            </a:ext>
          </a:extLst>
        </xdr:cNvPr>
        <xdr:cNvSpPr>
          <a:spLocks noChangeArrowheads="1"/>
        </xdr:cNvSpPr>
      </xdr:nvSpPr>
      <xdr:spPr bwMode="auto">
        <a:xfrm>
          <a:off x="5613400" y="654050"/>
          <a:ext cx="1162050" cy="55245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158778</xdr:colOff>
      <xdr:row>54</xdr:row>
      <xdr:rowOff>57149</xdr:rowOff>
    </xdr:from>
    <xdr:to>
      <xdr:col>36</xdr:col>
      <xdr:colOff>84160</xdr:colOff>
      <xdr:row>56</xdr:row>
      <xdr:rowOff>123825</xdr:rowOff>
    </xdr:to>
    <xdr:sp macro="" textlink="">
      <xdr:nvSpPr>
        <xdr:cNvPr id="4" name="Text Box 70">
          <a:extLst>
            <a:ext uri="{FF2B5EF4-FFF2-40B4-BE49-F238E27FC236}">
              <a16:creationId xmlns:a16="http://schemas.microsoft.com/office/drawing/2014/main" id="{AD4451A3-4BD1-DC51-D7ED-5586C7E7896D}"/>
            </a:ext>
          </a:extLst>
        </xdr:cNvPr>
        <xdr:cNvSpPr txBox="1">
          <a:spLocks noChangeArrowheads="1"/>
        </xdr:cNvSpPr>
      </xdr:nvSpPr>
      <xdr:spPr>
        <a:xfrm>
          <a:off x="2886075" y="9910445"/>
          <a:ext cx="2676525" cy="372110"/>
        </a:xfrm>
        <a:prstGeom prst="rect">
          <a:avLst/>
        </a:prstGeom>
        <a:solidFill>
          <a:srgbClr val="FFFFFF"/>
        </a:solidFill>
        <a:ln w="3175">
          <a:pattFill prst="pct5">
            <a:fgClr>
              <a:srgbClr val="FFFFFF"/>
            </a:fgClr>
            <a:bgClr>
              <a:srgbClr val="FFFFFF"/>
            </a:bgClr>
          </a:pattFill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Tahoma" panose="020B0604030504040204"/>
              <a:ea typeface="Tahoma" panose="020B0604030504040204"/>
              <a:cs typeface="Tahoma" panose="020B0604030504040204"/>
            </a:rPr>
            <a:t>MOVIMIENTO DE LA CUENTA DE CHEQUES</a:t>
          </a:r>
        </a:p>
      </xdr:txBody>
    </xdr:sp>
    <xdr:clientData/>
  </xdr:twoCellAnchor>
  <xdr:twoCellAnchor>
    <xdr:from>
      <xdr:col>26</xdr:col>
      <xdr:colOff>93676</xdr:colOff>
      <xdr:row>0</xdr:row>
      <xdr:rowOff>19049</xdr:rowOff>
    </xdr:from>
    <xdr:to>
      <xdr:col>28</xdr:col>
      <xdr:colOff>63196</xdr:colOff>
      <xdr:row>1</xdr:row>
      <xdr:rowOff>48939</xdr:rowOff>
    </xdr:to>
    <xdr:sp macro="" textlink="">
      <xdr:nvSpPr>
        <xdr:cNvPr id="5" name="Oval 7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8B0E950-25B0-B6D1-4330-AD04E8185A25}"/>
            </a:ext>
          </a:extLst>
        </xdr:cNvPr>
        <xdr:cNvSpPr>
          <a:spLocks noChangeArrowheads="1"/>
        </xdr:cNvSpPr>
      </xdr:nvSpPr>
      <xdr:spPr>
        <a:xfrm>
          <a:off x="4048125" y="18415"/>
          <a:ext cx="274320" cy="264795"/>
        </a:xfrm>
        <a:prstGeom prst="ellipse">
          <a:avLst/>
        </a:prstGeom>
        <a:solidFill>
          <a:srgbClr val="A0BBDC"/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  <a:softEdge rad="31750"/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ysClr val="windowText" lastClr="000000"/>
              </a:solidFill>
              <a:latin typeface="Arial" panose="020B0604020202020204"/>
              <a:cs typeface="Arial" panose="020B0604020202020204"/>
            </a:rPr>
            <a:t>1</a:t>
          </a:r>
        </a:p>
      </xdr:txBody>
    </xdr:sp>
    <xdr:clientData/>
  </xdr:twoCellAnchor>
  <xdr:twoCellAnchor>
    <xdr:from>
      <xdr:col>53</xdr:col>
      <xdr:colOff>93676</xdr:colOff>
      <xdr:row>0</xdr:row>
      <xdr:rowOff>19049</xdr:rowOff>
    </xdr:from>
    <xdr:to>
      <xdr:col>54</xdr:col>
      <xdr:colOff>72721</xdr:colOff>
      <xdr:row>1</xdr:row>
      <xdr:rowOff>48939</xdr:rowOff>
    </xdr:to>
    <xdr:sp macro="" textlink="">
      <xdr:nvSpPr>
        <xdr:cNvPr id="6" name="Oval 7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1F18045-A8BF-6FEC-C1FF-421DB515DCF1}"/>
            </a:ext>
          </a:extLst>
        </xdr:cNvPr>
        <xdr:cNvSpPr>
          <a:spLocks noChangeArrowheads="1"/>
        </xdr:cNvSpPr>
      </xdr:nvSpPr>
      <xdr:spPr>
        <a:xfrm>
          <a:off x="8305800" y="18415"/>
          <a:ext cx="274320" cy="264795"/>
        </a:xfrm>
        <a:prstGeom prst="ellipse">
          <a:avLst/>
        </a:prstGeom>
        <a:solidFill>
          <a:srgbClr val="A0BBDC"/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  <a:softEdge rad="31750"/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ysClr val="windowText" lastClr="000000"/>
              </a:solidFill>
              <a:latin typeface="Arial" panose="020B0604020202020204"/>
              <a:cs typeface="Arial" panose="020B0604020202020204"/>
            </a:rPr>
            <a:t>2</a:t>
          </a:r>
        </a:p>
      </xdr:txBody>
    </xdr:sp>
    <xdr:clientData/>
  </xdr:twoCellAnchor>
  <xdr:twoCellAnchor>
    <xdr:from>
      <xdr:col>1</xdr:col>
      <xdr:colOff>93676</xdr:colOff>
      <xdr:row>10</xdr:row>
      <xdr:rowOff>28575</xdr:rowOff>
    </xdr:from>
    <xdr:to>
      <xdr:col>3</xdr:col>
      <xdr:colOff>63196</xdr:colOff>
      <xdr:row>11</xdr:row>
      <xdr:rowOff>121920</xdr:rowOff>
    </xdr:to>
    <xdr:sp macro="" textlink="">
      <xdr:nvSpPr>
        <xdr:cNvPr id="7" name="Oval 7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961F7F1-0CCF-3743-60F9-FD6DF8F27594}"/>
            </a:ext>
          </a:extLst>
        </xdr:cNvPr>
        <xdr:cNvSpPr>
          <a:spLocks noChangeArrowheads="1"/>
        </xdr:cNvSpPr>
      </xdr:nvSpPr>
      <xdr:spPr>
        <a:xfrm>
          <a:off x="238125" y="1805305"/>
          <a:ext cx="274320" cy="274320"/>
        </a:xfrm>
        <a:prstGeom prst="ellipse">
          <a:avLst/>
        </a:prstGeom>
        <a:solidFill>
          <a:srgbClr val="A0BBDC"/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  <a:softEdge rad="31750"/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ysClr val="windowText" lastClr="000000"/>
              </a:solidFill>
              <a:latin typeface="Arial" panose="020B0604020202020204"/>
              <a:cs typeface="Arial" panose="020B0604020202020204"/>
            </a:rPr>
            <a:t>6</a:t>
          </a:r>
        </a:p>
      </xdr:txBody>
    </xdr:sp>
    <xdr:clientData/>
  </xdr:twoCellAnchor>
  <xdr:twoCellAnchor>
    <xdr:from>
      <xdr:col>21</xdr:col>
      <xdr:colOff>106376</xdr:colOff>
      <xdr:row>10</xdr:row>
      <xdr:rowOff>28575</xdr:rowOff>
    </xdr:from>
    <xdr:to>
      <xdr:col>23</xdr:col>
      <xdr:colOff>75896</xdr:colOff>
      <xdr:row>11</xdr:row>
      <xdr:rowOff>121920</xdr:rowOff>
    </xdr:to>
    <xdr:sp macro="" textlink="">
      <xdr:nvSpPr>
        <xdr:cNvPr id="8" name="Oval 8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0D21C-9BE7-5204-86C4-1AC0EBA9F0BF}"/>
            </a:ext>
          </a:extLst>
        </xdr:cNvPr>
        <xdr:cNvSpPr>
          <a:spLocks noChangeArrowheads="1"/>
        </xdr:cNvSpPr>
      </xdr:nvSpPr>
      <xdr:spPr>
        <a:xfrm>
          <a:off x="3305175" y="1805305"/>
          <a:ext cx="274320" cy="274320"/>
        </a:xfrm>
        <a:prstGeom prst="ellipse">
          <a:avLst/>
        </a:prstGeom>
        <a:solidFill>
          <a:srgbClr val="A0BBDC"/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  <a:softEdge rad="31750"/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ysClr val="windowText" lastClr="000000"/>
              </a:solidFill>
              <a:latin typeface="Arial" panose="020B0604020202020204"/>
              <a:cs typeface="Arial" panose="020B0604020202020204"/>
            </a:rPr>
            <a:t>7</a:t>
          </a:r>
        </a:p>
      </xdr:txBody>
    </xdr:sp>
    <xdr:clientData/>
  </xdr:twoCellAnchor>
  <xdr:twoCellAnchor>
    <xdr:from>
      <xdr:col>47</xdr:col>
      <xdr:colOff>9525</xdr:colOff>
      <xdr:row>10</xdr:row>
      <xdr:rowOff>0</xdr:rowOff>
    </xdr:from>
    <xdr:to>
      <xdr:col>48</xdr:col>
      <xdr:colOff>133111</xdr:colOff>
      <xdr:row>11</xdr:row>
      <xdr:rowOff>93345</xdr:rowOff>
    </xdr:to>
    <xdr:sp macro="" textlink="">
      <xdr:nvSpPr>
        <xdr:cNvPr id="9" name="Oval 8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465EBA4-F974-357D-6099-71CF861DFA96}"/>
            </a:ext>
          </a:extLst>
        </xdr:cNvPr>
        <xdr:cNvSpPr>
          <a:spLocks noChangeArrowheads="1"/>
        </xdr:cNvSpPr>
      </xdr:nvSpPr>
      <xdr:spPr>
        <a:xfrm>
          <a:off x="7315200" y="1776730"/>
          <a:ext cx="274320" cy="274320"/>
        </a:xfrm>
        <a:prstGeom prst="ellipse">
          <a:avLst/>
        </a:prstGeom>
        <a:solidFill>
          <a:srgbClr val="A0BBDC"/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  <a:softEdge rad="31750"/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ysClr val="windowText" lastClr="000000"/>
              </a:solidFill>
              <a:latin typeface="Arial" panose="020B0604020202020204"/>
              <a:cs typeface="Arial" panose="020B0604020202020204"/>
            </a:rPr>
            <a:t>8</a:t>
          </a:r>
        </a:p>
      </xdr:txBody>
    </xdr:sp>
    <xdr:clientData/>
  </xdr:twoCellAnchor>
  <xdr:twoCellAnchor>
    <xdr:from>
      <xdr:col>36</xdr:col>
      <xdr:colOff>106376</xdr:colOff>
      <xdr:row>4</xdr:row>
      <xdr:rowOff>19050</xdr:rowOff>
    </xdr:from>
    <xdr:to>
      <xdr:col>38</xdr:col>
      <xdr:colOff>75896</xdr:colOff>
      <xdr:row>5</xdr:row>
      <xdr:rowOff>131445</xdr:rowOff>
    </xdr:to>
    <xdr:sp macro="" textlink="">
      <xdr:nvSpPr>
        <xdr:cNvPr id="10" name="Oval 8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4620A6B-7B30-01D8-F3E7-BD959C2F2C5E}"/>
            </a:ext>
          </a:extLst>
        </xdr:cNvPr>
        <xdr:cNvSpPr>
          <a:spLocks noChangeArrowheads="1"/>
        </xdr:cNvSpPr>
      </xdr:nvSpPr>
      <xdr:spPr>
        <a:xfrm>
          <a:off x="5591175" y="895350"/>
          <a:ext cx="274320" cy="276860"/>
        </a:xfrm>
        <a:prstGeom prst="ellipse">
          <a:avLst/>
        </a:prstGeom>
        <a:solidFill>
          <a:srgbClr val="A0BBDC"/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  <a:softEdge rad="31750"/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ysClr val="windowText" lastClr="000000"/>
              </a:solidFill>
              <a:latin typeface="Arial" panose="020B0604020202020204"/>
              <a:cs typeface="Arial" panose="020B0604020202020204"/>
            </a:rPr>
            <a:t>3</a:t>
          </a:r>
        </a:p>
      </xdr:txBody>
    </xdr:sp>
    <xdr:clientData/>
  </xdr:twoCellAnchor>
  <xdr:twoCellAnchor>
    <xdr:from>
      <xdr:col>44</xdr:col>
      <xdr:colOff>93676</xdr:colOff>
      <xdr:row>4</xdr:row>
      <xdr:rowOff>28575</xdr:rowOff>
    </xdr:from>
    <xdr:to>
      <xdr:col>46</xdr:col>
      <xdr:colOff>63196</xdr:colOff>
      <xdr:row>5</xdr:row>
      <xdr:rowOff>140970</xdr:rowOff>
    </xdr:to>
    <xdr:sp macro="" textlink="">
      <xdr:nvSpPr>
        <xdr:cNvPr id="11" name="Oval 8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54C64B5-FDA5-38EC-D340-CD4D666EE456}"/>
            </a:ext>
          </a:extLst>
        </xdr:cNvPr>
        <xdr:cNvSpPr>
          <a:spLocks noChangeArrowheads="1"/>
        </xdr:cNvSpPr>
      </xdr:nvSpPr>
      <xdr:spPr>
        <a:xfrm>
          <a:off x="6791325" y="904875"/>
          <a:ext cx="274320" cy="276860"/>
        </a:xfrm>
        <a:prstGeom prst="ellipse">
          <a:avLst/>
        </a:prstGeom>
        <a:solidFill>
          <a:srgbClr val="A0BBDC"/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  <a:softEdge rad="31750"/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ysClr val="windowText" lastClr="000000"/>
              </a:solidFill>
              <a:latin typeface="Arial" panose="020B0604020202020204"/>
              <a:cs typeface="Arial" panose="020B0604020202020204"/>
            </a:rPr>
            <a:t>4</a:t>
          </a:r>
        </a:p>
      </xdr:txBody>
    </xdr:sp>
    <xdr:clientData/>
  </xdr:twoCellAnchor>
  <xdr:twoCellAnchor>
    <xdr:from>
      <xdr:col>51</xdr:col>
      <xdr:colOff>106376</xdr:colOff>
      <xdr:row>4</xdr:row>
      <xdr:rowOff>19050</xdr:rowOff>
    </xdr:from>
    <xdr:to>
      <xdr:col>53</xdr:col>
      <xdr:colOff>74603</xdr:colOff>
      <xdr:row>5</xdr:row>
      <xdr:rowOff>131445</xdr:rowOff>
    </xdr:to>
    <xdr:sp macro="" textlink="">
      <xdr:nvSpPr>
        <xdr:cNvPr id="12" name="Oval 8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E340153-AAD2-2BAC-F48E-BA70D57B7816}"/>
            </a:ext>
          </a:extLst>
        </xdr:cNvPr>
        <xdr:cNvSpPr>
          <a:spLocks noChangeArrowheads="1"/>
        </xdr:cNvSpPr>
      </xdr:nvSpPr>
      <xdr:spPr>
        <a:xfrm>
          <a:off x="8020050" y="895350"/>
          <a:ext cx="274320" cy="276860"/>
        </a:xfrm>
        <a:prstGeom prst="ellipse">
          <a:avLst/>
        </a:prstGeom>
        <a:solidFill>
          <a:srgbClr val="A0BBDC"/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  <a:softEdge rad="31750"/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ysClr val="windowText" lastClr="000000"/>
              </a:solidFill>
              <a:latin typeface="Arial" panose="020B0604020202020204"/>
              <a:cs typeface="Arial" panose="020B0604020202020204"/>
            </a:rPr>
            <a:t>5</a:t>
          </a:r>
        </a:p>
      </xdr:txBody>
    </xdr:sp>
    <xdr:clientData/>
  </xdr:twoCellAnchor>
  <xdr:twoCellAnchor>
    <xdr:from>
      <xdr:col>44</xdr:col>
      <xdr:colOff>0</xdr:colOff>
      <xdr:row>44</xdr:row>
      <xdr:rowOff>66675</xdr:rowOff>
    </xdr:from>
    <xdr:to>
      <xdr:col>45</xdr:col>
      <xdr:colOff>129728</xdr:colOff>
      <xdr:row>45</xdr:row>
      <xdr:rowOff>160020</xdr:rowOff>
    </xdr:to>
    <xdr:sp macro="" textlink="">
      <xdr:nvSpPr>
        <xdr:cNvPr id="13" name="Oval 8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3E68BA2-3AA9-7E84-8CA6-F7DF83B2E6F1}"/>
            </a:ext>
          </a:extLst>
        </xdr:cNvPr>
        <xdr:cNvSpPr>
          <a:spLocks noChangeArrowheads="1"/>
        </xdr:cNvSpPr>
      </xdr:nvSpPr>
      <xdr:spPr>
        <a:xfrm>
          <a:off x="6705600" y="7996555"/>
          <a:ext cx="274320" cy="274320"/>
        </a:xfrm>
        <a:prstGeom prst="ellipse">
          <a:avLst/>
        </a:prstGeom>
        <a:solidFill>
          <a:srgbClr val="A0BBDC"/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  <a:softEdge rad="31750"/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ysClr val="windowText" lastClr="000000"/>
              </a:solidFill>
              <a:latin typeface="Arial" panose="020B0604020202020204"/>
              <a:cs typeface="Arial" panose="020B0604020202020204"/>
            </a:rPr>
            <a:t>9</a:t>
          </a:r>
        </a:p>
      </xdr:txBody>
    </xdr:sp>
    <xdr:clientData/>
  </xdr:twoCellAnchor>
  <xdr:twoCellAnchor>
    <xdr:from>
      <xdr:col>42</xdr:col>
      <xdr:colOff>65101</xdr:colOff>
      <xdr:row>47</xdr:row>
      <xdr:rowOff>114300</xdr:rowOff>
    </xdr:from>
    <xdr:to>
      <xdr:col>44</xdr:col>
      <xdr:colOff>26840</xdr:colOff>
      <xdr:row>49</xdr:row>
      <xdr:rowOff>26670</xdr:rowOff>
    </xdr:to>
    <xdr:sp macro="" textlink="">
      <xdr:nvSpPr>
        <xdr:cNvPr id="14" name="Oval 8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4B08372-2908-17F2-3387-2C177EA76E0B}"/>
            </a:ext>
          </a:extLst>
        </xdr:cNvPr>
        <xdr:cNvSpPr>
          <a:spLocks noChangeArrowheads="1"/>
        </xdr:cNvSpPr>
      </xdr:nvSpPr>
      <xdr:spPr>
        <a:xfrm>
          <a:off x="6457950" y="8663305"/>
          <a:ext cx="274320" cy="274320"/>
        </a:xfrm>
        <a:prstGeom prst="ellipse">
          <a:avLst/>
        </a:prstGeom>
        <a:solidFill>
          <a:srgbClr val="A0BBDC"/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  <a:softEdge rad="31750"/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ysClr val="windowText" lastClr="000000"/>
              </a:solidFill>
              <a:latin typeface="Arial" panose="020B0604020202020204"/>
              <a:cs typeface="Arial" panose="020B0604020202020204"/>
            </a:rPr>
            <a:t>10</a:t>
          </a:r>
        </a:p>
      </xdr:txBody>
    </xdr:sp>
    <xdr:clientData/>
  </xdr:twoCellAnchor>
  <xdr:twoCellAnchor>
    <xdr:from>
      <xdr:col>44</xdr:col>
      <xdr:colOff>158778</xdr:colOff>
      <xdr:row>49</xdr:row>
      <xdr:rowOff>0</xdr:rowOff>
    </xdr:from>
    <xdr:to>
      <xdr:col>46</xdr:col>
      <xdr:colOff>113970</xdr:colOff>
      <xdr:row>50</xdr:row>
      <xdr:rowOff>93345</xdr:rowOff>
    </xdr:to>
    <xdr:sp macro="" textlink="">
      <xdr:nvSpPr>
        <xdr:cNvPr id="15" name="Oval 8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D8C82A5-25BF-DBF6-EA6A-CB81A43D5BEF}"/>
            </a:ext>
          </a:extLst>
        </xdr:cNvPr>
        <xdr:cNvSpPr>
          <a:spLocks noChangeArrowheads="1"/>
        </xdr:cNvSpPr>
      </xdr:nvSpPr>
      <xdr:spPr>
        <a:xfrm>
          <a:off x="6848475" y="8910955"/>
          <a:ext cx="274320" cy="274320"/>
        </a:xfrm>
        <a:prstGeom prst="ellipse">
          <a:avLst/>
        </a:prstGeom>
        <a:solidFill>
          <a:srgbClr val="A0BBDC"/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  <a:softEdge rad="31750"/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ysClr val="windowText" lastClr="000000"/>
              </a:solidFill>
              <a:latin typeface="Arial" panose="020B0604020202020204"/>
              <a:cs typeface="Arial" panose="020B0604020202020204"/>
            </a:rPr>
            <a:t>11</a:t>
          </a:r>
        </a:p>
      </xdr:txBody>
    </xdr:sp>
    <xdr:clientData/>
  </xdr:twoCellAnchor>
  <xdr:twoCellAnchor>
    <xdr:from>
      <xdr:col>50</xdr:col>
      <xdr:colOff>158778</xdr:colOff>
      <xdr:row>53</xdr:row>
      <xdr:rowOff>38100</xdr:rowOff>
    </xdr:from>
    <xdr:to>
      <xdr:col>52</xdr:col>
      <xdr:colOff>128298</xdr:colOff>
      <xdr:row>54</xdr:row>
      <xdr:rowOff>26670</xdr:rowOff>
    </xdr:to>
    <xdr:sp macro="" textlink="">
      <xdr:nvSpPr>
        <xdr:cNvPr id="16" name="Oval 8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24D9707-727A-2920-69B1-FB347251A9D2}"/>
            </a:ext>
          </a:extLst>
        </xdr:cNvPr>
        <xdr:cNvSpPr>
          <a:spLocks noChangeArrowheads="1"/>
        </xdr:cNvSpPr>
      </xdr:nvSpPr>
      <xdr:spPr>
        <a:xfrm>
          <a:off x="7905750" y="9606280"/>
          <a:ext cx="274320" cy="274320"/>
        </a:xfrm>
        <a:prstGeom prst="ellipse">
          <a:avLst/>
        </a:prstGeom>
        <a:solidFill>
          <a:srgbClr val="A0BBDC"/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  <a:softEdge rad="31750"/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ysClr val="windowText" lastClr="000000"/>
              </a:solidFill>
              <a:latin typeface="Arial" panose="020B0604020202020204"/>
              <a:cs typeface="Arial" panose="020B0604020202020204"/>
            </a:rPr>
            <a:t>12</a:t>
          </a:r>
        </a:p>
      </xdr:txBody>
    </xdr:sp>
    <xdr:clientData/>
  </xdr:twoCellAnchor>
  <xdr:twoCellAnchor>
    <xdr:from>
      <xdr:col>26</xdr:col>
      <xdr:colOff>0</xdr:colOff>
      <xdr:row>53</xdr:row>
      <xdr:rowOff>66675</xdr:rowOff>
    </xdr:from>
    <xdr:to>
      <xdr:col>27</xdr:col>
      <xdr:colOff>129728</xdr:colOff>
      <xdr:row>54</xdr:row>
      <xdr:rowOff>55245</xdr:rowOff>
    </xdr:to>
    <xdr:sp macro="" textlink="">
      <xdr:nvSpPr>
        <xdr:cNvPr id="17" name="Oval 90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B885615-CB37-9B65-502D-9CC5C2D15991}"/>
            </a:ext>
          </a:extLst>
        </xdr:cNvPr>
        <xdr:cNvSpPr>
          <a:spLocks noChangeArrowheads="1"/>
        </xdr:cNvSpPr>
      </xdr:nvSpPr>
      <xdr:spPr>
        <a:xfrm>
          <a:off x="3962400" y="9634855"/>
          <a:ext cx="274320" cy="274320"/>
        </a:xfrm>
        <a:prstGeom prst="ellipse">
          <a:avLst/>
        </a:prstGeom>
        <a:solidFill>
          <a:srgbClr val="A0BBDC"/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  <a:softEdge rad="31750"/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ysClr val="windowText" lastClr="000000"/>
              </a:solidFill>
              <a:latin typeface="Arial" panose="020B0604020202020204"/>
              <a:cs typeface="Arial" panose="020B0604020202020204"/>
            </a:rPr>
            <a:t>13</a:t>
          </a:r>
        </a:p>
      </xdr:txBody>
    </xdr:sp>
    <xdr:clientData/>
  </xdr:twoCellAnchor>
  <xdr:twoCellAnchor>
    <xdr:from>
      <xdr:col>12</xdr:col>
      <xdr:colOff>130203</xdr:colOff>
      <xdr:row>64</xdr:row>
      <xdr:rowOff>9525</xdr:rowOff>
    </xdr:from>
    <xdr:to>
      <xdr:col>14</xdr:col>
      <xdr:colOff>91942</xdr:colOff>
      <xdr:row>65</xdr:row>
      <xdr:rowOff>107894</xdr:rowOff>
    </xdr:to>
    <xdr:sp macro="" textlink="">
      <xdr:nvSpPr>
        <xdr:cNvPr id="18" name="Oval 91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C5752D2A-481D-8086-E868-D703DB0CF8F7}"/>
            </a:ext>
          </a:extLst>
        </xdr:cNvPr>
        <xdr:cNvSpPr>
          <a:spLocks noChangeArrowheads="1"/>
        </xdr:cNvSpPr>
      </xdr:nvSpPr>
      <xdr:spPr>
        <a:xfrm>
          <a:off x="1943100" y="11673205"/>
          <a:ext cx="274320" cy="274320"/>
        </a:xfrm>
        <a:prstGeom prst="ellipse">
          <a:avLst/>
        </a:prstGeom>
        <a:solidFill>
          <a:srgbClr val="A0BBDC"/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  <a:softEdge rad="31750"/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ysClr val="windowText" lastClr="000000"/>
              </a:solidFill>
              <a:latin typeface="Arial" panose="020B0604020202020204"/>
              <a:cs typeface="Arial" panose="020B0604020202020204"/>
            </a:rPr>
            <a:t>14</a:t>
          </a:r>
        </a:p>
      </xdr:txBody>
    </xdr:sp>
    <xdr:clientData/>
  </xdr:twoCellAnchor>
  <xdr:twoCellAnchor>
    <xdr:from>
      <xdr:col>42</xdr:col>
      <xdr:colOff>38100</xdr:colOff>
      <xdr:row>64</xdr:row>
      <xdr:rowOff>0</xdr:rowOff>
    </xdr:from>
    <xdr:to>
      <xdr:col>44</xdr:col>
      <xdr:colOff>7620</xdr:colOff>
      <xdr:row>65</xdr:row>
      <xdr:rowOff>106089</xdr:rowOff>
    </xdr:to>
    <xdr:sp macro="" textlink="">
      <xdr:nvSpPr>
        <xdr:cNvPr id="19" name="Oval 92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4A970DE7-E655-4BD5-505B-6C34A1C8EE9C}"/>
            </a:ext>
          </a:extLst>
        </xdr:cNvPr>
        <xdr:cNvSpPr>
          <a:spLocks noChangeArrowheads="1"/>
        </xdr:cNvSpPr>
      </xdr:nvSpPr>
      <xdr:spPr>
        <a:xfrm>
          <a:off x="6438900" y="11663680"/>
          <a:ext cx="274320" cy="274320"/>
        </a:xfrm>
        <a:prstGeom prst="ellipse">
          <a:avLst/>
        </a:prstGeom>
        <a:solidFill>
          <a:srgbClr val="A0BBDC"/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  <a:softEdge rad="31750"/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ysClr val="windowText" lastClr="000000"/>
              </a:solidFill>
              <a:latin typeface="Arial" panose="020B0604020202020204"/>
              <a:cs typeface="Arial" panose="020B0604020202020204"/>
            </a:rPr>
            <a:t>15</a:t>
          </a:r>
        </a:p>
      </xdr:txBody>
    </xdr:sp>
    <xdr:clientData/>
  </xdr:twoCellAnchor>
  <xdr:twoCellAnchor>
    <xdr:from>
      <xdr:col>39</xdr:col>
      <xdr:colOff>9525</xdr:colOff>
      <xdr:row>55</xdr:row>
      <xdr:rowOff>95250</xdr:rowOff>
    </xdr:from>
    <xdr:to>
      <xdr:col>40</xdr:col>
      <xdr:colOff>133111</xdr:colOff>
      <xdr:row>56</xdr:row>
      <xdr:rowOff>207645</xdr:rowOff>
    </xdr:to>
    <xdr:sp macro="" textlink="">
      <xdr:nvSpPr>
        <xdr:cNvPr id="20" name="Oval 91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2004FF76-07A6-ABB7-78AF-C4AC4555A470}"/>
            </a:ext>
          </a:extLst>
        </xdr:cNvPr>
        <xdr:cNvSpPr>
          <a:spLocks noChangeArrowheads="1"/>
        </xdr:cNvSpPr>
      </xdr:nvSpPr>
      <xdr:spPr>
        <a:xfrm>
          <a:off x="5953125" y="10092055"/>
          <a:ext cx="274320" cy="274320"/>
        </a:xfrm>
        <a:prstGeom prst="ellipse">
          <a:avLst/>
        </a:prstGeom>
        <a:solidFill>
          <a:srgbClr val="A0BBDC"/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  <a:softEdge rad="31750"/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ysClr val="windowText" lastClr="000000"/>
              </a:solidFill>
              <a:latin typeface="Arial" panose="020B0604020202020204"/>
              <a:cs typeface="Arial" panose="020B0604020202020204"/>
            </a:rPr>
            <a:t>A</a:t>
          </a:r>
        </a:p>
      </xdr:txBody>
    </xdr:sp>
    <xdr:clientData/>
  </xdr:twoCellAnchor>
  <xdr:twoCellAnchor>
    <xdr:from>
      <xdr:col>38</xdr:col>
      <xdr:colOff>158778</xdr:colOff>
      <xdr:row>58</xdr:row>
      <xdr:rowOff>66675</xdr:rowOff>
    </xdr:from>
    <xdr:to>
      <xdr:col>40</xdr:col>
      <xdr:colOff>128298</xdr:colOff>
      <xdr:row>59</xdr:row>
      <xdr:rowOff>83820</xdr:rowOff>
    </xdr:to>
    <xdr:sp macro="" textlink="">
      <xdr:nvSpPr>
        <xdr:cNvPr id="21" name="Oval 91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740D3AFD-2FC4-00A1-019A-40D99BDF98BA}"/>
            </a:ext>
          </a:extLst>
        </xdr:cNvPr>
        <xdr:cNvSpPr>
          <a:spLocks noChangeArrowheads="1"/>
        </xdr:cNvSpPr>
      </xdr:nvSpPr>
      <xdr:spPr>
        <a:xfrm>
          <a:off x="5934075" y="10758805"/>
          <a:ext cx="274320" cy="274320"/>
        </a:xfrm>
        <a:prstGeom prst="ellipse">
          <a:avLst/>
        </a:prstGeom>
        <a:solidFill>
          <a:srgbClr val="A0BBDC"/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  <a:softEdge rad="31750"/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ysClr val="windowText" lastClr="000000"/>
              </a:solidFill>
              <a:latin typeface="Arial" panose="020B0604020202020204"/>
              <a:cs typeface="Arial" panose="020B0604020202020204"/>
            </a:rPr>
            <a:t>C</a:t>
          </a:r>
        </a:p>
      </xdr:txBody>
    </xdr:sp>
    <xdr:clientData/>
  </xdr:twoCellAnchor>
  <xdr:twoCellAnchor>
    <xdr:from>
      <xdr:col>39</xdr:col>
      <xdr:colOff>9525</xdr:colOff>
      <xdr:row>56</xdr:row>
      <xdr:rowOff>257175</xdr:rowOff>
    </xdr:from>
    <xdr:to>
      <xdr:col>40</xdr:col>
      <xdr:colOff>133111</xdr:colOff>
      <xdr:row>58</xdr:row>
      <xdr:rowOff>2402</xdr:rowOff>
    </xdr:to>
    <xdr:sp macro="" textlink="">
      <xdr:nvSpPr>
        <xdr:cNvPr id="22" name="Oval 91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B0FDF5CD-66AD-8700-0F3A-A6C8FC508F26}"/>
            </a:ext>
          </a:extLst>
        </xdr:cNvPr>
        <xdr:cNvSpPr>
          <a:spLocks noChangeArrowheads="1"/>
        </xdr:cNvSpPr>
      </xdr:nvSpPr>
      <xdr:spPr>
        <a:xfrm>
          <a:off x="5953125" y="10415905"/>
          <a:ext cx="274320" cy="274320"/>
        </a:xfrm>
        <a:prstGeom prst="ellipse">
          <a:avLst/>
        </a:prstGeom>
        <a:solidFill>
          <a:srgbClr val="A0BBDC"/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  <a:softEdge rad="31750"/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s-ES" sz="900" b="1" i="0" strike="noStrike">
              <a:solidFill>
                <a:sysClr val="windowText" lastClr="000000"/>
              </a:solidFill>
              <a:latin typeface="Arial" panose="020B0604020202020204"/>
              <a:cs typeface="Arial" panose="020B0604020202020204"/>
            </a:rPr>
            <a:t>B</a:t>
          </a:r>
        </a:p>
      </xdr:txBody>
    </xdr:sp>
    <xdr:clientData/>
  </xdr:twoCellAnchor>
  <xdr:twoCellAnchor editAs="oneCell">
    <xdr:from>
      <xdr:col>0</xdr:col>
      <xdr:colOff>63500</xdr:colOff>
      <xdr:row>0</xdr:row>
      <xdr:rowOff>31750</xdr:rowOff>
    </xdr:from>
    <xdr:to>
      <xdr:col>14</xdr:col>
      <xdr:colOff>127000</xdr:colOff>
      <xdr:row>3</xdr:row>
      <xdr:rowOff>133350</xdr:rowOff>
    </xdr:to>
    <xdr:pic>
      <xdr:nvPicPr>
        <xdr:cNvPr id="88932" name="0 Imagen">
          <a:extLst>
            <a:ext uri="{FF2B5EF4-FFF2-40B4-BE49-F238E27FC236}">
              <a16:creationId xmlns:a16="http://schemas.microsoft.com/office/drawing/2014/main" id="{EB0DB692-7954-F738-BD36-82BC199E2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31750"/>
          <a:ext cx="23749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0</xdr:row>
      <xdr:rowOff>0</xdr:rowOff>
    </xdr:to>
    <xdr:pic>
      <xdr:nvPicPr>
        <xdr:cNvPr id="93259" name="Picture 1">
          <a:extLst>
            <a:ext uri="{FF2B5EF4-FFF2-40B4-BE49-F238E27FC236}">
              <a16:creationId xmlns:a16="http://schemas.microsoft.com/office/drawing/2014/main" id="{E75CD169-CF31-3305-4DDD-4DC12E869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6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3260" name="AutoShape 2">
          <a:extLst>
            <a:ext uri="{FF2B5EF4-FFF2-40B4-BE49-F238E27FC236}">
              <a16:creationId xmlns:a16="http://schemas.microsoft.com/office/drawing/2014/main" id="{17255690-57AC-6BD8-2740-1A3560B7602F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3261" name="AutoShape 3">
          <a:extLst>
            <a:ext uri="{FF2B5EF4-FFF2-40B4-BE49-F238E27FC236}">
              <a16:creationId xmlns:a16="http://schemas.microsoft.com/office/drawing/2014/main" id="{507FEF82-2A3B-9D81-F395-B329999C3030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3262" name="AutoShape 4">
          <a:extLst>
            <a:ext uri="{FF2B5EF4-FFF2-40B4-BE49-F238E27FC236}">
              <a16:creationId xmlns:a16="http://schemas.microsoft.com/office/drawing/2014/main" id="{0BCDF9F8-3870-E2EB-8F3C-553A45782B3F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0</xdr:row>
      <xdr:rowOff>0</xdr:rowOff>
    </xdr:to>
    <xdr:pic>
      <xdr:nvPicPr>
        <xdr:cNvPr id="93263" name="Picture 5">
          <a:extLst>
            <a:ext uri="{FF2B5EF4-FFF2-40B4-BE49-F238E27FC236}">
              <a16:creationId xmlns:a16="http://schemas.microsoft.com/office/drawing/2014/main" id="{C0C8021B-C285-E873-EA05-E6FFBCDA0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6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3264" name="AutoShape 8">
          <a:extLst>
            <a:ext uri="{FF2B5EF4-FFF2-40B4-BE49-F238E27FC236}">
              <a16:creationId xmlns:a16="http://schemas.microsoft.com/office/drawing/2014/main" id="{9C6203C7-AD12-27A0-DE5C-630404669893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3593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3265" name="AutoShape 10">
          <a:extLst>
            <a:ext uri="{FF2B5EF4-FFF2-40B4-BE49-F238E27FC236}">
              <a16:creationId xmlns:a16="http://schemas.microsoft.com/office/drawing/2014/main" id="{EE5F4F8F-262E-C567-0B7B-6F07B33B18F6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3266" name="AutoShape 11">
          <a:extLst>
            <a:ext uri="{FF2B5EF4-FFF2-40B4-BE49-F238E27FC236}">
              <a16:creationId xmlns:a16="http://schemas.microsoft.com/office/drawing/2014/main" id="{F8D5C561-AC50-3B90-1F54-0351CF1F0546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3267" name="AutoShape 12">
          <a:extLst>
            <a:ext uri="{FF2B5EF4-FFF2-40B4-BE49-F238E27FC236}">
              <a16:creationId xmlns:a16="http://schemas.microsoft.com/office/drawing/2014/main" id="{3409328C-F2D8-85B9-7D32-6317A9A67CC0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3268" name="AutoShape 13">
          <a:extLst>
            <a:ext uri="{FF2B5EF4-FFF2-40B4-BE49-F238E27FC236}">
              <a16:creationId xmlns:a16="http://schemas.microsoft.com/office/drawing/2014/main" id="{458CCEA2-8CE6-D452-A381-CDEA187BFE3F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0</xdr:row>
      <xdr:rowOff>0</xdr:rowOff>
    </xdr:to>
    <xdr:pic>
      <xdr:nvPicPr>
        <xdr:cNvPr id="93269" name="Picture 14">
          <a:extLst>
            <a:ext uri="{FF2B5EF4-FFF2-40B4-BE49-F238E27FC236}">
              <a16:creationId xmlns:a16="http://schemas.microsoft.com/office/drawing/2014/main" id="{A75701D0-91DD-83AC-CC5E-69CCB4A76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6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3270" name="AutoShape 17">
          <a:extLst>
            <a:ext uri="{FF2B5EF4-FFF2-40B4-BE49-F238E27FC236}">
              <a16:creationId xmlns:a16="http://schemas.microsoft.com/office/drawing/2014/main" id="{BEF23800-EBEE-0235-27A5-5CD3E3FCDECA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3593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3271" name="AutoShape 19">
          <a:extLst>
            <a:ext uri="{FF2B5EF4-FFF2-40B4-BE49-F238E27FC236}">
              <a16:creationId xmlns:a16="http://schemas.microsoft.com/office/drawing/2014/main" id="{E1528513-9C82-2094-3744-EF6617C62A6D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3272" name="AutoShape 20">
          <a:extLst>
            <a:ext uri="{FF2B5EF4-FFF2-40B4-BE49-F238E27FC236}">
              <a16:creationId xmlns:a16="http://schemas.microsoft.com/office/drawing/2014/main" id="{084B568E-E5EB-DD58-06D8-1BBE94B505BC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3273" name="Oval 21">
          <a:extLst>
            <a:ext uri="{FF2B5EF4-FFF2-40B4-BE49-F238E27FC236}">
              <a16:creationId xmlns:a16="http://schemas.microsoft.com/office/drawing/2014/main" id="{5EDB3053-5E47-33C7-E54E-82FC8F12DAFA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3274" name="AutoShape 22">
          <a:extLst>
            <a:ext uri="{FF2B5EF4-FFF2-40B4-BE49-F238E27FC236}">
              <a16:creationId xmlns:a16="http://schemas.microsoft.com/office/drawing/2014/main" id="{AF0F6156-1A57-988B-5ECA-575FC7AD827C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3275" name="AutoShape 23">
          <a:extLst>
            <a:ext uri="{FF2B5EF4-FFF2-40B4-BE49-F238E27FC236}">
              <a16:creationId xmlns:a16="http://schemas.microsoft.com/office/drawing/2014/main" id="{E7C29666-D28E-874A-705B-E5B8B99A52DB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3276" name="AutoShape 24">
          <a:extLst>
            <a:ext uri="{FF2B5EF4-FFF2-40B4-BE49-F238E27FC236}">
              <a16:creationId xmlns:a16="http://schemas.microsoft.com/office/drawing/2014/main" id="{B2AFBB91-729F-F58C-8C75-207E9DC6BB06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93277" name="Picture 25">
          <a:extLst>
            <a:ext uri="{FF2B5EF4-FFF2-40B4-BE49-F238E27FC236}">
              <a16:creationId xmlns:a16="http://schemas.microsoft.com/office/drawing/2014/main" id="{386EF799-F8DF-4F2D-54D0-533FBA614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6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278" name="AutoShape 26">
          <a:extLst>
            <a:ext uri="{FF2B5EF4-FFF2-40B4-BE49-F238E27FC236}">
              <a16:creationId xmlns:a16="http://schemas.microsoft.com/office/drawing/2014/main" id="{2E8B3B77-48A4-2109-FA7A-9062FDBE058D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279" name="AutoShape 27">
          <a:extLst>
            <a:ext uri="{FF2B5EF4-FFF2-40B4-BE49-F238E27FC236}">
              <a16:creationId xmlns:a16="http://schemas.microsoft.com/office/drawing/2014/main" id="{222428A3-E6BA-9814-E9E1-614E06B5DEA4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280" name="AutoShape 28">
          <a:extLst>
            <a:ext uri="{FF2B5EF4-FFF2-40B4-BE49-F238E27FC236}">
              <a16:creationId xmlns:a16="http://schemas.microsoft.com/office/drawing/2014/main" id="{0A25E85A-A027-8289-C11D-E9858426C0FB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93281" name="Picture 29">
          <a:extLst>
            <a:ext uri="{FF2B5EF4-FFF2-40B4-BE49-F238E27FC236}">
              <a16:creationId xmlns:a16="http://schemas.microsoft.com/office/drawing/2014/main" id="{10B7E911-112F-01BE-6395-CAA6DC84A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6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282" name="AutoShape 32">
          <a:extLst>
            <a:ext uri="{FF2B5EF4-FFF2-40B4-BE49-F238E27FC236}">
              <a16:creationId xmlns:a16="http://schemas.microsoft.com/office/drawing/2014/main" id="{12B22CE0-29FA-BEBE-6E8B-4A5FDA1AF709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3593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283" name="AutoShape 34">
          <a:extLst>
            <a:ext uri="{FF2B5EF4-FFF2-40B4-BE49-F238E27FC236}">
              <a16:creationId xmlns:a16="http://schemas.microsoft.com/office/drawing/2014/main" id="{7DC7D0F1-45CB-E8AE-0C06-BD082E01A7A7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284" name="AutoShape 35">
          <a:extLst>
            <a:ext uri="{FF2B5EF4-FFF2-40B4-BE49-F238E27FC236}">
              <a16:creationId xmlns:a16="http://schemas.microsoft.com/office/drawing/2014/main" id="{FC382D89-5405-B400-8E8C-F4AD9F64E5C9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285" name="AutoShape 36">
          <a:extLst>
            <a:ext uri="{FF2B5EF4-FFF2-40B4-BE49-F238E27FC236}">
              <a16:creationId xmlns:a16="http://schemas.microsoft.com/office/drawing/2014/main" id="{F31EBD1D-1A9F-7A9F-15F9-513EF4E87413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286" name="AutoShape 37">
          <a:extLst>
            <a:ext uri="{FF2B5EF4-FFF2-40B4-BE49-F238E27FC236}">
              <a16:creationId xmlns:a16="http://schemas.microsoft.com/office/drawing/2014/main" id="{E3028EA3-96DB-8B92-336D-052C7CEC2816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93287" name="Picture 38">
          <a:extLst>
            <a:ext uri="{FF2B5EF4-FFF2-40B4-BE49-F238E27FC236}">
              <a16:creationId xmlns:a16="http://schemas.microsoft.com/office/drawing/2014/main" id="{C71B16C9-9AAF-F445-43F2-085DDC97C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6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288" name="AutoShape 41">
          <a:extLst>
            <a:ext uri="{FF2B5EF4-FFF2-40B4-BE49-F238E27FC236}">
              <a16:creationId xmlns:a16="http://schemas.microsoft.com/office/drawing/2014/main" id="{AC087741-1D33-7ED0-F400-29D42193072C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3593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289" name="AutoShape 43">
          <a:extLst>
            <a:ext uri="{FF2B5EF4-FFF2-40B4-BE49-F238E27FC236}">
              <a16:creationId xmlns:a16="http://schemas.microsoft.com/office/drawing/2014/main" id="{730C5F0E-C1FF-4B75-2799-9ED175A0B5D0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290" name="AutoShape 44">
          <a:extLst>
            <a:ext uri="{FF2B5EF4-FFF2-40B4-BE49-F238E27FC236}">
              <a16:creationId xmlns:a16="http://schemas.microsoft.com/office/drawing/2014/main" id="{4F06D06C-D57E-7457-0A6F-6D2F471B7B29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291" name="Oval 45">
          <a:extLst>
            <a:ext uri="{FF2B5EF4-FFF2-40B4-BE49-F238E27FC236}">
              <a16:creationId xmlns:a16="http://schemas.microsoft.com/office/drawing/2014/main" id="{ADEB575E-BE8A-21CD-F75B-0E461B8EADCA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292" name="AutoShape 46">
          <a:extLst>
            <a:ext uri="{FF2B5EF4-FFF2-40B4-BE49-F238E27FC236}">
              <a16:creationId xmlns:a16="http://schemas.microsoft.com/office/drawing/2014/main" id="{3E20A4B0-4394-77D7-600D-5DE8F1A3ABB2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293" name="AutoShape 47">
          <a:extLst>
            <a:ext uri="{FF2B5EF4-FFF2-40B4-BE49-F238E27FC236}">
              <a16:creationId xmlns:a16="http://schemas.microsoft.com/office/drawing/2014/main" id="{740639C5-5494-C7B1-8DA2-194BAE92929D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294" name="AutoShape 48">
          <a:extLst>
            <a:ext uri="{FF2B5EF4-FFF2-40B4-BE49-F238E27FC236}">
              <a16:creationId xmlns:a16="http://schemas.microsoft.com/office/drawing/2014/main" id="{6CE3B570-3F5A-7EDB-853A-A34CB164FD22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93295" name="Picture 49">
          <a:extLst>
            <a:ext uri="{FF2B5EF4-FFF2-40B4-BE49-F238E27FC236}">
              <a16:creationId xmlns:a16="http://schemas.microsoft.com/office/drawing/2014/main" id="{27069AD8-701A-E81B-8E28-A0225EF4B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6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296" name="AutoShape 50">
          <a:extLst>
            <a:ext uri="{FF2B5EF4-FFF2-40B4-BE49-F238E27FC236}">
              <a16:creationId xmlns:a16="http://schemas.microsoft.com/office/drawing/2014/main" id="{7A5B4559-FD42-EAA7-801C-E4798A8CB84A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297" name="AutoShape 51">
          <a:extLst>
            <a:ext uri="{FF2B5EF4-FFF2-40B4-BE49-F238E27FC236}">
              <a16:creationId xmlns:a16="http://schemas.microsoft.com/office/drawing/2014/main" id="{D392D44A-EA68-1894-5B2B-11A2DE0EBE05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298" name="AutoShape 52">
          <a:extLst>
            <a:ext uri="{FF2B5EF4-FFF2-40B4-BE49-F238E27FC236}">
              <a16:creationId xmlns:a16="http://schemas.microsoft.com/office/drawing/2014/main" id="{9CEFDDA8-FF58-6C16-BFD0-C57238D9B2FA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93299" name="Picture 53">
          <a:extLst>
            <a:ext uri="{FF2B5EF4-FFF2-40B4-BE49-F238E27FC236}">
              <a16:creationId xmlns:a16="http://schemas.microsoft.com/office/drawing/2014/main" id="{BECE9C73-70B2-DE47-0FEC-F40F60C37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6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300" name="AutoShape 56">
          <a:extLst>
            <a:ext uri="{FF2B5EF4-FFF2-40B4-BE49-F238E27FC236}">
              <a16:creationId xmlns:a16="http://schemas.microsoft.com/office/drawing/2014/main" id="{3B668E8D-3E4D-D1BA-90F8-7A81CE9CE38A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3593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301" name="AutoShape 58">
          <a:extLst>
            <a:ext uri="{FF2B5EF4-FFF2-40B4-BE49-F238E27FC236}">
              <a16:creationId xmlns:a16="http://schemas.microsoft.com/office/drawing/2014/main" id="{74C3F532-1B94-9884-674F-5E3D6615D4FC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302" name="AutoShape 59">
          <a:extLst>
            <a:ext uri="{FF2B5EF4-FFF2-40B4-BE49-F238E27FC236}">
              <a16:creationId xmlns:a16="http://schemas.microsoft.com/office/drawing/2014/main" id="{7A44BB66-E699-0955-ACAA-CAF654D43BA1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303" name="AutoShape 60">
          <a:extLst>
            <a:ext uri="{FF2B5EF4-FFF2-40B4-BE49-F238E27FC236}">
              <a16:creationId xmlns:a16="http://schemas.microsoft.com/office/drawing/2014/main" id="{0ED5FABC-9A41-98B0-A9AE-0AF0C9A9F142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304" name="AutoShape 61">
          <a:extLst>
            <a:ext uri="{FF2B5EF4-FFF2-40B4-BE49-F238E27FC236}">
              <a16:creationId xmlns:a16="http://schemas.microsoft.com/office/drawing/2014/main" id="{CBDD4B2C-C22A-18E8-3066-289A125358C7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93305" name="Picture 62">
          <a:extLst>
            <a:ext uri="{FF2B5EF4-FFF2-40B4-BE49-F238E27FC236}">
              <a16:creationId xmlns:a16="http://schemas.microsoft.com/office/drawing/2014/main" id="{7C9277CE-D883-F078-3476-41263DF57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6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306" name="AutoShape 65">
          <a:extLst>
            <a:ext uri="{FF2B5EF4-FFF2-40B4-BE49-F238E27FC236}">
              <a16:creationId xmlns:a16="http://schemas.microsoft.com/office/drawing/2014/main" id="{20BAB519-6DB6-052A-C32B-7DFFAED37D17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3593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307" name="AutoShape 67">
          <a:extLst>
            <a:ext uri="{FF2B5EF4-FFF2-40B4-BE49-F238E27FC236}">
              <a16:creationId xmlns:a16="http://schemas.microsoft.com/office/drawing/2014/main" id="{FAC09694-279C-1B67-7936-8A2FBF536917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308" name="AutoShape 68">
          <a:extLst>
            <a:ext uri="{FF2B5EF4-FFF2-40B4-BE49-F238E27FC236}">
              <a16:creationId xmlns:a16="http://schemas.microsoft.com/office/drawing/2014/main" id="{071BEE13-D3BA-D56E-B080-7FEA3620777B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309" name="Oval 69">
          <a:extLst>
            <a:ext uri="{FF2B5EF4-FFF2-40B4-BE49-F238E27FC236}">
              <a16:creationId xmlns:a16="http://schemas.microsoft.com/office/drawing/2014/main" id="{162BD35F-45B9-4104-8C9E-50C7CDC25B4D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310" name="AutoShape 70">
          <a:extLst>
            <a:ext uri="{FF2B5EF4-FFF2-40B4-BE49-F238E27FC236}">
              <a16:creationId xmlns:a16="http://schemas.microsoft.com/office/drawing/2014/main" id="{62C691FD-D6C3-47D4-EA3C-16043D637442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311" name="AutoShape 71">
          <a:extLst>
            <a:ext uri="{FF2B5EF4-FFF2-40B4-BE49-F238E27FC236}">
              <a16:creationId xmlns:a16="http://schemas.microsoft.com/office/drawing/2014/main" id="{35A88FF0-9175-84B2-6D04-990E9417E99D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312" name="AutoShape 72">
          <a:extLst>
            <a:ext uri="{FF2B5EF4-FFF2-40B4-BE49-F238E27FC236}">
              <a16:creationId xmlns:a16="http://schemas.microsoft.com/office/drawing/2014/main" id="{1C02C025-5610-4582-E616-E5F640D664FF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93313" name="Picture 73">
          <a:extLst>
            <a:ext uri="{FF2B5EF4-FFF2-40B4-BE49-F238E27FC236}">
              <a16:creationId xmlns:a16="http://schemas.microsoft.com/office/drawing/2014/main" id="{C71F1B0A-701F-98D2-53AF-33912DBC6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6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314" name="AutoShape 74">
          <a:extLst>
            <a:ext uri="{FF2B5EF4-FFF2-40B4-BE49-F238E27FC236}">
              <a16:creationId xmlns:a16="http://schemas.microsoft.com/office/drawing/2014/main" id="{7B9E041D-42B3-6BD1-0B83-F517486BB137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315" name="AutoShape 75">
          <a:extLst>
            <a:ext uri="{FF2B5EF4-FFF2-40B4-BE49-F238E27FC236}">
              <a16:creationId xmlns:a16="http://schemas.microsoft.com/office/drawing/2014/main" id="{68F26D04-53C9-44FF-010B-B1ACFE445328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316" name="AutoShape 76">
          <a:extLst>
            <a:ext uri="{FF2B5EF4-FFF2-40B4-BE49-F238E27FC236}">
              <a16:creationId xmlns:a16="http://schemas.microsoft.com/office/drawing/2014/main" id="{CB291215-4A0D-95E3-5518-0249EBB946E0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93317" name="Picture 77">
          <a:extLst>
            <a:ext uri="{FF2B5EF4-FFF2-40B4-BE49-F238E27FC236}">
              <a16:creationId xmlns:a16="http://schemas.microsoft.com/office/drawing/2014/main" id="{7C804B66-D405-A6E6-BDEF-955BDE0E7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6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318" name="AutoShape 80">
          <a:extLst>
            <a:ext uri="{FF2B5EF4-FFF2-40B4-BE49-F238E27FC236}">
              <a16:creationId xmlns:a16="http://schemas.microsoft.com/office/drawing/2014/main" id="{796AF859-BE99-1CE2-81DB-C820D9551A81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3593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319" name="AutoShape 82">
          <a:extLst>
            <a:ext uri="{FF2B5EF4-FFF2-40B4-BE49-F238E27FC236}">
              <a16:creationId xmlns:a16="http://schemas.microsoft.com/office/drawing/2014/main" id="{13F78519-1DD4-CBF5-1C12-3B8E91D463AA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320" name="AutoShape 83">
          <a:extLst>
            <a:ext uri="{FF2B5EF4-FFF2-40B4-BE49-F238E27FC236}">
              <a16:creationId xmlns:a16="http://schemas.microsoft.com/office/drawing/2014/main" id="{286488E4-EE17-E5F5-371B-5CB5AFF2FC31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321" name="AutoShape 84">
          <a:extLst>
            <a:ext uri="{FF2B5EF4-FFF2-40B4-BE49-F238E27FC236}">
              <a16:creationId xmlns:a16="http://schemas.microsoft.com/office/drawing/2014/main" id="{0A6A526B-DBE3-82B4-919F-0382C57F6802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322" name="AutoShape 85">
          <a:extLst>
            <a:ext uri="{FF2B5EF4-FFF2-40B4-BE49-F238E27FC236}">
              <a16:creationId xmlns:a16="http://schemas.microsoft.com/office/drawing/2014/main" id="{9BD9790F-CE7A-8F60-B19B-5A0778DA2BF7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93323" name="Picture 86">
          <a:extLst>
            <a:ext uri="{FF2B5EF4-FFF2-40B4-BE49-F238E27FC236}">
              <a16:creationId xmlns:a16="http://schemas.microsoft.com/office/drawing/2014/main" id="{FDF24EA8-6ADE-B1C1-F961-70D27BAB6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6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324" name="AutoShape 89">
          <a:extLst>
            <a:ext uri="{FF2B5EF4-FFF2-40B4-BE49-F238E27FC236}">
              <a16:creationId xmlns:a16="http://schemas.microsoft.com/office/drawing/2014/main" id="{12905CA4-FE6C-B24C-54E9-A19366823655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3593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325" name="AutoShape 91">
          <a:extLst>
            <a:ext uri="{FF2B5EF4-FFF2-40B4-BE49-F238E27FC236}">
              <a16:creationId xmlns:a16="http://schemas.microsoft.com/office/drawing/2014/main" id="{A33A30BB-3B1C-F6D8-CA71-E3AEDC81215B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326" name="AutoShape 92">
          <a:extLst>
            <a:ext uri="{FF2B5EF4-FFF2-40B4-BE49-F238E27FC236}">
              <a16:creationId xmlns:a16="http://schemas.microsoft.com/office/drawing/2014/main" id="{325C2C44-AD1D-DA34-AC64-59F6B61B7124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327" name="Oval 93">
          <a:extLst>
            <a:ext uri="{FF2B5EF4-FFF2-40B4-BE49-F238E27FC236}">
              <a16:creationId xmlns:a16="http://schemas.microsoft.com/office/drawing/2014/main" id="{BB903597-37DC-7ED9-BB75-9BE92EA7C47F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328" name="AutoShape 94">
          <a:extLst>
            <a:ext uri="{FF2B5EF4-FFF2-40B4-BE49-F238E27FC236}">
              <a16:creationId xmlns:a16="http://schemas.microsoft.com/office/drawing/2014/main" id="{DF087254-EC24-8443-36E7-025799599836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329" name="AutoShape 95">
          <a:extLst>
            <a:ext uri="{FF2B5EF4-FFF2-40B4-BE49-F238E27FC236}">
              <a16:creationId xmlns:a16="http://schemas.microsoft.com/office/drawing/2014/main" id="{18B03DE6-DC7A-99B8-B0F3-EF3134E3EE6F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3330" name="AutoShape 96">
          <a:extLst>
            <a:ext uri="{FF2B5EF4-FFF2-40B4-BE49-F238E27FC236}">
              <a16:creationId xmlns:a16="http://schemas.microsoft.com/office/drawing/2014/main" id="{DB830A20-9AAE-70BB-9B73-205A8C205BFA}"/>
            </a:ext>
          </a:extLst>
        </xdr:cNvPr>
        <xdr:cNvSpPr>
          <a:spLocks noChangeArrowheads="1"/>
        </xdr:cNvSpPr>
      </xdr:nvSpPr>
      <xdr:spPr bwMode="auto">
        <a:xfrm>
          <a:off x="86677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31750</xdr:colOff>
      <xdr:row>0</xdr:row>
      <xdr:rowOff>38100</xdr:rowOff>
    </xdr:from>
    <xdr:to>
      <xdr:col>1</xdr:col>
      <xdr:colOff>1270000</xdr:colOff>
      <xdr:row>4</xdr:row>
      <xdr:rowOff>76200</xdr:rowOff>
    </xdr:to>
    <xdr:pic>
      <xdr:nvPicPr>
        <xdr:cNvPr id="93331" name="0 Imagen">
          <a:extLst>
            <a:ext uri="{FF2B5EF4-FFF2-40B4-BE49-F238E27FC236}">
              <a16:creationId xmlns:a16="http://schemas.microsoft.com/office/drawing/2014/main" id="{BB739812-4341-5578-5EC0-FACEB8CC0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38100"/>
          <a:ext cx="1873250" cy="577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4578350</xdr:colOff>
      <xdr:row>0</xdr:row>
      <xdr:rowOff>76200</xdr:rowOff>
    </xdr:from>
    <xdr:to>
      <xdr:col>2</xdr:col>
      <xdr:colOff>5327650</xdr:colOff>
      <xdr:row>7</xdr:row>
      <xdr:rowOff>12700</xdr:rowOff>
    </xdr:to>
    <xdr:pic>
      <xdr:nvPicPr>
        <xdr:cNvPr id="93332" name="74 Imagen" descr="C:\Users\arturo.lozano.AC\Desktop\LOGO 2013 DGCFT oficial.png">
          <a:extLst>
            <a:ext uri="{FF2B5EF4-FFF2-40B4-BE49-F238E27FC236}">
              <a16:creationId xmlns:a16="http://schemas.microsoft.com/office/drawing/2014/main" id="{AB600B6A-C621-F49E-D781-FD1D0B4F9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2250" y="76200"/>
          <a:ext cx="749300" cy="850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0</xdr:row>
      <xdr:rowOff>0</xdr:rowOff>
    </xdr:to>
    <xdr:pic>
      <xdr:nvPicPr>
        <xdr:cNvPr id="94217" name="Picture 1">
          <a:extLst>
            <a:ext uri="{FF2B5EF4-FFF2-40B4-BE49-F238E27FC236}">
              <a16:creationId xmlns:a16="http://schemas.microsoft.com/office/drawing/2014/main" id="{38CA5A43-B8C4-6FED-1D29-E9A8B9E1E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16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4218" name="AutoShape 2">
          <a:extLst>
            <a:ext uri="{FF2B5EF4-FFF2-40B4-BE49-F238E27FC236}">
              <a16:creationId xmlns:a16="http://schemas.microsoft.com/office/drawing/2014/main" id="{D5AB0BE1-CE5C-E87A-1CA6-8770114E4238}"/>
            </a:ext>
          </a:extLst>
        </xdr:cNvPr>
        <xdr:cNvSpPr>
          <a:spLocks noChangeArrowheads="1"/>
        </xdr:cNvSpPr>
      </xdr:nvSpPr>
      <xdr:spPr bwMode="auto">
        <a:xfrm>
          <a:off x="86169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4219" name="AutoShape 3">
          <a:extLst>
            <a:ext uri="{FF2B5EF4-FFF2-40B4-BE49-F238E27FC236}">
              <a16:creationId xmlns:a16="http://schemas.microsoft.com/office/drawing/2014/main" id="{70CBFDC9-7AE7-3EC0-0117-05682F748382}"/>
            </a:ext>
          </a:extLst>
        </xdr:cNvPr>
        <xdr:cNvSpPr>
          <a:spLocks noChangeArrowheads="1"/>
        </xdr:cNvSpPr>
      </xdr:nvSpPr>
      <xdr:spPr bwMode="auto">
        <a:xfrm>
          <a:off x="86169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4220" name="AutoShape 4">
          <a:extLst>
            <a:ext uri="{FF2B5EF4-FFF2-40B4-BE49-F238E27FC236}">
              <a16:creationId xmlns:a16="http://schemas.microsoft.com/office/drawing/2014/main" id="{A1A82307-27CF-D499-3AA7-E754425159C4}"/>
            </a:ext>
          </a:extLst>
        </xdr:cNvPr>
        <xdr:cNvSpPr>
          <a:spLocks noChangeArrowheads="1"/>
        </xdr:cNvSpPr>
      </xdr:nvSpPr>
      <xdr:spPr bwMode="auto">
        <a:xfrm>
          <a:off x="86169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0</xdr:row>
      <xdr:rowOff>0</xdr:rowOff>
    </xdr:to>
    <xdr:pic>
      <xdr:nvPicPr>
        <xdr:cNvPr id="94221" name="Picture 5">
          <a:extLst>
            <a:ext uri="{FF2B5EF4-FFF2-40B4-BE49-F238E27FC236}">
              <a16:creationId xmlns:a16="http://schemas.microsoft.com/office/drawing/2014/main" id="{0A47AD6F-E42A-CD33-339E-B201B9E82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16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4222" name="AutoShape 8">
          <a:extLst>
            <a:ext uri="{FF2B5EF4-FFF2-40B4-BE49-F238E27FC236}">
              <a16:creationId xmlns:a16="http://schemas.microsoft.com/office/drawing/2014/main" id="{A4B5A41A-6B48-BAF9-1553-29F5028AE5DE}"/>
            </a:ext>
          </a:extLst>
        </xdr:cNvPr>
        <xdr:cNvSpPr>
          <a:spLocks noChangeArrowheads="1"/>
        </xdr:cNvSpPr>
      </xdr:nvSpPr>
      <xdr:spPr bwMode="auto">
        <a:xfrm>
          <a:off x="8616950" y="0"/>
          <a:ext cx="0" cy="0"/>
        </a:xfrm>
        <a:prstGeom prst="roundRect">
          <a:avLst>
            <a:gd name="adj" fmla="val 13593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4223" name="AutoShape 10">
          <a:extLst>
            <a:ext uri="{FF2B5EF4-FFF2-40B4-BE49-F238E27FC236}">
              <a16:creationId xmlns:a16="http://schemas.microsoft.com/office/drawing/2014/main" id="{8AC7E2D8-9781-E1FF-86F4-B133E5761A5E}"/>
            </a:ext>
          </a:extLst>
        </xdr:cNvPr>
        <xdr:cNvSpPr>
          <a:spLocks noChangeArrowheads="1"/>
        </xdr:cNvSpPr>
      </xdr:nvSpPr>
      <xdr:spPr bwMode="auto">
        <a:xfrm>
          <a:off x="8616950" y="0"/>
          <a:ext cx="0" cy="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4224" name="AutoShape 11">
          <a:extLst>
            <a:ext uri="{FF2B5EF4-FFF2-40B4-BE49-F238E27FC236}">
              <a16:creationId xmlns:a16="http://schemas.microsoft.com/office/drawing/2014/main" id="{767B843D-A351-2478-AB8D-E14A947E68B2}"/>
            </a:ext>
          </a:extLst>
        </xdr:cNvPr>
        <xdr:cNvSpPr>
          <a:spLocks noChangeArrowheads="1"/>
        </xdr:cNvSpPr>
      </xdr:nvSpPr>
      <xdr:spPr bwMode="auto">
        <a:xfrm>
          <a:off x="86169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4225" name="AutoShape 12">
          <a:extLst>
            <a:ext uri="{FF2B5EF4-FFF2-40B4-BE49-F238E27FC236}">
              <a16:creationId xmlns:a16="http://schemas.microsoft.com/office/drawing/2014/main" id="{A341E569-797F-9940-4F72-F3D9ACD6DF50}"/>
            </a:ext>
          </a:extLst>
        </xdr:cNvPr>
        <xdr:cNvSpPr>
          <a:spLocks noChangeArrowheads="1"/>
        </xdr:cNvSpPr>
      </xdr:nvSpPr>
      <xdr:spPr bwMode="auto">
        <a:xfrm>
          <a:off x="86169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4226" name="AutoShape 13">
          <a:extLst>
            <a:ext uri="{FF2B5EF4-FFF2-40B4-BE49-F238E27FC236}">
              <a16:creationId xmlns:a16="http://schemas.microsoft.com/office/drawing/2014/main" id="{7BB19FE9-4E98-F2ED-687D-F6935ED2A697}"/>
            </a:ext>
          </a:extLst>
        </xdr:cNvPr>
        <xdr:cNvSpPr>
          <a:spLocks noChangeArrowheads="1"/>
        </xdr:cNvSpPr>
      </xdr:nvSpPr>
      <xdr:spPr bwMode="auto">
        <a:xfrm>
          <a:off x="86169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0</xdr:row>
      <xdr:rowOff>0</xdr:rowOff>
    </xdr:to>
    <xdr:pic>
      <xdr:nvPicPr>
        <xdr:cNvPr id="94227" name="Picture 14">
          <a:extLst>
            <a:ext uri="{FF2B5EF4-FFF2-40B4-BE49-F238E27FC236}">
              <a16:creationId xmlns:a16="http://schemas.microsoft.com/office/drawing/2014/main" id="{EAF5ABF3-4C94-EEC4-5628-C1E9CE886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16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4228" name="AutoShape 17">
          <a:extLst>
            <a:ext uri="{FF2B5EF4-FFF2-40B4-BE49-F238E27FC236}">
              <a16:creationId xmlns:a16="http://schemas.microsoft.com/office/drawing/2014/main" id="{76216A7C-BBC3-00E7-D42F-7820D6188A5C}"/>
            </a:ext>
          </a:extLst>
        </xdr:cNvPr>
        <xdr:cNvSpPr>
          <a:spLocks noChangeArrowheads="1"/>
        </xdr:cNvSpPr>
      </xdr:nvSpPr>
      <xdr:spPr bwMode="auto">
        <a:xfrm>
          <a:off x="8616950" y="0"/>
          <a:ext cx="0" cy="0"/>
        </a:xfrm>
        <a:prstGeom prst="roundRect">
          <a:avLst>
            <a:gd name="adj" fmla="val 13593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4229" name="AutoShape 19">
          <a:extLst>
            <a:ext uri="{FF2B5EF4-FFF2-40B4-BE49-F238E27FC236}">
              <a16:creationId xmlns:a16="http://schemas.microsoft.com/office/drawing/2014/main" id="{9ECCE1A9-C3C7-2A3F-9289-FC9EC9F411AF}"/>
            </a:ext>
          </a:extLst>
        </xdr:cNvPr>
        <xdr:cNvSpPr>
          <a:spLocks noChangeArrowheads="1"/>
        </xdr:cNvSpPr>
      </xdr:nvSpPr>
      <xdr:spPr bwMode="auto">
        <a:xfrm>
          <a:off x="8616950" y="0"/>
          <a:ext cx="0" cy="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4230" name="AutoShape 20">
          <a:extLst>
            <a:ext uri="{FF2B5EF4-FFF2-40B4-BE49-F238E27FC236}">
              <a16:creationId xmlns:a16="http://schemas.microsoft.com/office/drawing/2014/main" id="{6C7A1ABF-55FA-69C9-2AF9-6C48BC8D933D}"/>
            </a:ext>
          </a:extLst>
        </xdr:cNvPr>
        <xdr:cNvSpPr>
          <a:spLocks noChangeArrowheads="1"/>
        </xdr:cNvSpPr>
      </xdr:nvSpPr>
      <xdr:spPr bwMode="auto">
        <a:xfrm>
          <a:off x="8616950" y="0"/>
          <a:ext cx="0" cy="0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4231" name="Oval 21">
          <a:extLst>
            <a:ext uri="{FF2B5EF4-FFF2-40B4-BE49-F238E27FC236}">
              <a16:creationId xmlns:a16="http://schemas.microsoft.com/office/drawing/2014/main" id="{3C0D6DEB-85E1-5F98-8639-94B6960A3E2B}"/>
            </a:ext>
          </a:extLst>
        </xdr:cNvPr>
        <xdr:cNvSpPr>
          <a:spLocks noChangeArrowheads="1"/>
        </xdr:cNvSpPr>
      </xdr:nvSpPr>
      <xdr:spPr bwMode="auto">
        <a:xfrm>
          <a:off x="8616950" y="0"/>
          <a:ext cx="0" cy="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4232" name="AutoShape 22">
          <a:extLst>
            <a:ext uri="{FF2B5EF4-FFF2-40B4-BE49-F238E27FC236}">
              <a16:creationId xmlns:a16="http://schemas.microsoft.com/office/drawing/2014/main" id="{1A0C6BCD-6E85-2B4A-C4C5-791E4626140A}"/>
            </a:ext>
          </a:extLst>
        </xdr:cNvPr>
        <xdr:cNvSpPr>
          <a:spLocks noChangeArrowheads="1"/>
        </xdr:cNvSpPr>
      </xdr:nvSpPr>
      <xdr:spPr bwMode="auto">
        <a:xfrm>
          <a:off x="86169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4233" name="AutoShape 23">
          <a:extLst>
            <a:ext uri="{FF2B5EF4-FFF2-40B4-BE49-F238E27FC236}">
              <a16:creationId xmlns:a16="http://schemas.microsoft.com/office/drawing/2014/main" id="{64FA37CD-E683-27C5-69FB-713EA36F0D99}"/>
            </a:ext>
          </a:extLst>
        </xdr:cNvPr>
        <xdr:cNvSpPr>
          <a:spLocks noChangeArrowheads="1"/>
        </xdr:cNvSpPr>
      </xdr:nvSpPr>
      <xdr:spPr bwMode="auto">
        <a:xfrm>
          <a:off x="86169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4234" name="AutoShape 24">
          <a:extLst>
            <a:ext uri="{FF2B5EF4-FFF2-40B4-BE49-F238E27FC236}">
              <a16:creationId xmlns:a16="http://schemas.microsoft.com/office/drawing/2014/main" id="{6F6C3729-AEA8-1514-896A-1CDE4C873267}"/>
            </a:ext>
          </a:extLst>
        </xdr:cNvPr>
        <xdr:cNvSpPr>
          <a:spLocks noChangeArrowheads="1"/>
        </xdr:cNvSpPr>
      </xdr:nvSpPr>
      <xdr:spPr bwMode="auto">
        <a:xfrm>
          <a:off x="8616950" y="0"/>
          <a:ext cx="0" cy="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38100</xdr:rowOff>
    </xdr:from>
    <xdr:to>
      <xdr:col>1</xdr:col>
      <xdr:colOff>1155700</xdr:colOff>
      <xdr:row>4</xdr:row>
      <xdr:rowOff>57150</xdr:rowOff>
    </xdr:to>
    <xdr:pic>
      <xdr:nvPicPr>
        <xdr:cNvPr id="94235" name="0 Imagen">
          <a:extLst>
            <a:ext uri="{FF2B5EF4-FFF2-40B4-BE49-F238E27FC236}">
              <a16:creationId xmlns:a16="http://schemas.microsoft.com/office/drawing/2014/main" id="{FD33FBC4-1A84-907E-6D6F-342F78757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18161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7283450</xdr:colOff>
      <xdr:row>0</xdr:row>
      <xdr:rowOff>25400</xdr:rowOff>
    </xdr:from>
    <xdr:to>
      <xdr:col>1</xdr:col>
      <xdr:colOff>7912100</xdr:colOff>
      <xdr:row>5</xdr:row>
      <xdr:rowOff>95250</xdr:rowOff>
    </xdr:to>
    <xdr:pic>
      <xdr:nvPicPr>
        <xdr:cNvPr id="94236" name="21 Imagen" descr="C:\Users\arturo.lozano.AC\Desktop\LOGO 2013 DGCFT oficial.png">
          <a:extLst>
            <a:ext uri="{FF2B5EF4-FFF2-40B4-BE49-F238E27FC236}">
              <a16:creationId xmlns:a16="http://schemas.microsoft.com/office/drawing/2014/main" id="{8AB6D144-01F0-2C51-779A-AC324FF88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3850" y="25400"/>
          <a:ext cx="628650" cy="75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63500</xdr:colOff>
      <xdr:row>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FDD489-6317-4901-B386-A7E7B19BA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9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</xdr:col>
      <xdr:colOff>0</xdr:colOff>
      <xdr:row>3</xdr:row>
      <xdr:rowOff>0</xdr:rowOff>
    </xdr:from>
    <xdr:to>
      <xdr:col>54</xdr:col>
      <xdr:colOff>158750</xdr:colOff>
      <xdr:row>6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ADBFAE82-72D6-4314-B10F-9F1EDA4A4882}"/>
            </a:ext>
          </a:extLst>
        </xdr:cNvPr>
        <xdr:cNvSpPr>
          <a:spLocks noChangeArrowheads="1"/>
        </xdr:cNvSpPr>
      </xdr:nvSpPr>
      <xdr:spPr bwMode="auto">
        <a:xfrm>
          <a:off x="8223250" y="654050"/>
          <a:ext cx="1130300" cy="5588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42</xdr:col>
      <xdr:colOff>0</xdr:colOff>
      <xdr:row>3</xdr:row>
      <xdr:rowOff>0</xdr:rowOff>
    </xdr:from>
    <xdr:to>
      <xdr:col>48</xdr:col>
      <xdr:colOff>0</xdr:colOff>
      <xdr:row>6</xdr:row>
      <xdr:rowOff>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F54727B9-B663-4AE5-8A1C-136E4BDA54C1}"/>
            </a:ext>
          </a:extLst>
        </xdr:cNvPr>
        <xdr:cNvSpPr>
          <a:spLocks noChangeArrowheads="1"/>
        </xdr:cNvSpPr>
      </xdr:nvSpPr>
      <xdr:spPr bwMode="auto">
        <a:xfrm>
          <a:off x="6921500" y="654050"/>
          <a:ext cx="1136650" cy="5588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55</xdr:row>
      <xdr:rowOff>0</xdr:rowOff>
    </xdr:from>
    <xdr:to>
      <xdr:col>54</xdr:col>
      <xdr:colOff>158750</xdr:colOff>
      <xdr:row>60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64317633-9953-4039-BC45-8455FAF963B9}"/>
            </a:ext>
          </a:extLst>
        </xdr:cNvPr>
        <xdr:cNvSpPr>
          <a:spLocks noChangeArrowheads="1"/>
        </xdr:cNvSpPr>
      </xdr:nvSpPr>
      <xdr:spPr bwMode="auto">
        <a:xfrm>
          <a:off x="0" y="9950450"/>
          <a:ext cx="9353550" cy="10604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62</xdr:row>
      <xdr:rowOff>0</xdr:rowOff>
    </xdr:from>
    <xdr:to>
      <xdr:col>27</xdr:col>
      <xdr:colOff>25400</xdr:colOff>
      <xdr:row>69</xdr:row>
      <xdr:rowOff>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F3154FD2-10DF-45F0-A493-3DEF5905D284}"/>
            </a:ext>
          </a:extLst>
        </xdr:cNvPr>
        <xdr:cNvSpPr>
          <a:spLocks noChangeArrowheads="1"/>
        </xdr:cNvSpPr>
      </xdr:nvSpPr>
      <xdr:spPr bwMode="auto">
        <a:xfrm>
          <a:off x="0" y="11283950"/>
          <a:ext cx="4387850" cy="1123950"/>
        </a:xfrm>
        <a:prstGeom prst="roundRect">
          <a:avLst>
            <a:gd name="adj" fmla="val 1456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28</xdr:col>
      <xdr:colOff>6350</xdr:colOff>
      <xdr:row>62</xdr:row>
      <xdr:rowOff>0</xdr:rowOff>
    </xdr:from>
    <xdr:to>
      <xdr:col>54</xdr:col>
      <xdr:colOff>158750</xdr:colOff>
      <xdr:row>69</xdr:row>
      <xdr:rowOff>0</xdr:rowOff>
    </xdr:to>
    <xdr:sp macro="" textlink="">
      <xdr:nvSpPr>
        <xdr:cNvPr id="7" name="AutoShape 7">
          <a:extLst>
            <a:ext uri="{FF2B5EF4-FFF2-40B4-BE49-F238E27FC236}">
              <a16:creationId xmlns:a16="http://schemas.microsoft.com/office/drawing/2014/main" id="{8879C91E-A136-488B-AC68-5B7B2D06DD49}"/>
            </a:ext>
          </a:extLst>
        </xdr:cNvPr>
        <xdr:cNvSpPr>
          <a:spLocks noChangeArrowheads="1"/>
        </xdr:cNvSpPr>
      </xdr:nvSpPr>
      <xdr:spPr bwMode="auto">
        <a:xfrm>
          <a:off x="4533900" y="11283950"/>
          <a:ext cx="4819650" cy="1123950"/>
        </a:xfrm>
        <a:prstGeom prst="roundRect">
          <a:avLst>
            <a:gd name="adj" fmla="val 13593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27001</xdr:colOff>
      <xdr:row>61</xdr:row>
      <xdr:rowOff>95250</xdr:rowOff>
    </xdr:from>
    <xdr:to>
      <xdr:col>48</xdr:col>
      <xdr:colOff>74626</xdr:colOff>
      <xdr:row>63</xdr:row>
      <xdr:rowOff>125436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D6B0A86C-781E-43BE-9272-D332783D5B02}"/>
            </a:ext>
          </a:extLst>
        </xdr:cNvPr>
        <xdr:cNvSpPr txBox="1">
          <a:spLocks noChangeArrowheads="1"/>
        </xdr:cNvSpPr>
      </xdr:nvSpPr>
      <xdr:spPr>
        <a:xfrm>
          <a:off x="5710251" y="11220450"/>
          <a:ext cx="2422525" cy="347686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Tahoma" panose="020B0604030504040204"/>
              <a:ea typeface="Tahoma" panose="020B0604030504040204"/>
              <a:cs typeface="Tahoma" panose="020B0604030504040204"/>
            </a:rPr>
            <a:t>EL DIRECTOR DEL CECATI</a:t>
          </a:r>
        </a:p>
      </xdr:txBody>
    </xdr:sp>
    <xdr:clientData/>
  </xdr:twoCellAnchor>
  <xdr:twoCellAnchor editAs="oneCell">
    <xdr:from>
      <xdr:col>6</xdr:col>
      <xdr:colOff>28575</xdr:colOff>
      <xdr:row>61</xdr:row>
      <xdr:rowOff>98425</xdr:rowOff>
    </xdr:from>
    <xdr:to>
      <xdr:col>21</xdr:col>
      <xdr:colOff>9525</xdr:colOff>
      <xdr:row>63</xdr:row>
      <xdr:rowOff>125481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871A60B8-85DA-4608-875E-E238E4C6AC72}"/>
            </a:ext>
          </a:extLst>
        </xdr:cNvPr>
        <xdr:cNvSpPr txBox="1">
          <a:spLocks noChangeArrowheads="1"/>
        </xdr:cNvSpPr>
      </xdr:nvSpPr>
      <xdr:spPr>
        <a:xfrm>
          <a:off x="923925" y="11223625"/>
          <a:ext cx="2457450" cy="344556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Tahoma" panose="020B0604030504040204"/>
              <a:ea typeface="Tahoma" panose="020B0604030504040204"/>
              <a:cs typeface="Tahoma" panose="020B0604030504040204"/>
            </a:rPr>
            <a:t>SELLO CON LOS DATOS DEL CECATI</a:t>
          </a:r>
        </a:p>
      </xdr:txBody>
    </xdr:sp>
    <xdr:clientData/>
  </xdr:twoCellAnchor>
  <xdr:twoCellAnchor>
    <xdr:from>
      <xdr:col>0</xdr:col>
      <xdr:colOff>0</xdr:colOff>
      <xdr:row>7</xdr:row>
      <xdr:rowOff>6350</xdr:rowOff>
    </xdr:from>
    <xdr:to>
      <xdr:col>54</xdr:col>
      <xdr:colOff>158750</xdr:colOff>
      <xdr:row>52</xdr:row>
      <xdr:rowOff>6350</xdr:rowOff>
    </xdr:to>
    <xdr:sp macro="" textlink="">
      <xdr:nvSpPr>
        <xdr:cNvPr id="10" name="AutoShape 10">
          <a:extLst>
            <a:ext uri="{FF2B5EF4-FFF2-40B4-BE49-F238E27FC236}">
              <a16:creationId xmlns:a16="http://schemas.microsoft.com/office/drawing/2014/main" id="{3FFDCE6B-A80F-41A5-B675-6442A4523A82}"/>
            </a:ext>
          </a:extLst>
        </xdr:cNvPr>
        <xdr:cNvSpPr>
          <a:spLocks noChangeArrowheads="1"/>
        </xdr:cNvSpPr>
      </xdr:nvSpPr>
      <xdr:spPr bwMode="auto">
        <a:xfrm>
          <a:off x="0" y="1314450"/>
          <a:ext cx="9353550" cy="8013700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48</xdr:col>
      <xdr:colOff>6350</xdr:colOff>
      <xdr:row>53</xdr:row>
      <xdr:rowOff>6350</xdr:rowOff>
    </xdr:from>
    <xdr:to>
      <xdr:col>54</xdr:col>
      <xdr:colOff>158750</xdr:colOff>
      <xdr:row>54</xdr:row>
      <xdr:rowOff>6350</xdr:rowOff>
    </xdr:to>
    <xdr:sp macro="" textlink="">
      <xdr:nvSpPr>
        <xdr:cNvPr id="11" name="AutoShape 11">
          <a:extLst>
            <a:ext uri="{FF2B5EF4-FFF2-40B4-BE49-F238E27FC236}">
              <a16:creationId xmlns:a16="http://schemas.microsoft.com/office/drawing/2014/main" id="{76B22619-5059-4AED-BBBA-0FB00F7B6EFB}"/>
            </a:ext>
          </a:extLst>
        </xdr:cNvPr>
        <xdr:cNvSpPr>
          <a:spLocks noChangeArrowheads="1"/>
        </xdr:cNvSpPr>
      </xdr:nvSpPr>
      <xdr:spPr bwMode="auto">
        <a:xfrm>
          <a:off x="8064500" y="9442450"/>
          <a:ext cx="1289050" cy="28575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0</xdr:colOff>
      <xdr:row>46</xdr:row>
      <xdr:rowOff>31750</xdr:rowOff>
    </xdr:from>
    <xdr:to>
      <xdr:col>20</xdr:col>
      <xdr:colOff>0</xdr:colOff>
      <xdr:row>52</xdr:row>
      <xdr:rowOff>0</xdr:rowOff>
    </xdr:to>
    <xdr:sp macro="" textlink="">
      <xdr:nvSpPr>
        <xdr:cNvPr id="12" name="AutoShape 12">
          <a:extLst>
            <a:ext uri="{FF2B5EF4-FFF2-40B4-BE49-F238E27FC236}">
              <a16:creationId xmlns:a16="http://schemas.microsoft.com/office/drawing/2014/main" id="{E5854CFD-92E6-428B-B6AC-903B788FB320}"/>
            </a:ext>
          </a:extLst>
        </xdr:cNvPr>
        <xdr:cNvSpPr>
          <a:spLocks noChangeArrowheads="1"/>
        </xdr:cNvSpPr>
      </xdr:nvSpPr>
      <xdr:spPr bwMode="auto">
        <a:xfrm>
          <a:off x="2216150" y="8210550"/>
          <a:ext cx="990600" cy="1111250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107950</xdr:colOff>
      <xdr:row>20</xdr:row>
      <xdr:rowOff>82550</xdr:rowOff>
    </xdr:from>
    <xdr:to>
      <xdr:col>20</xdr:col>
      <xdr:colOff>107950</xdr:colOff>
      <xdr:row>25</xdr:row>
      <xdr:rowOff>38100</xdr:rowOff>
    </xdr:to>
    <xdr:sp macro="" textlink="">
      <xdr:nvSpPr>
        <xdr:cNvPr id="13" name="Oval 13">
          <a:extLst>
            <a:ext uri="{FF2B5EF4-FFF2-40B4-BE49-F238E27FC236}">
              <a16:creationId xmlns:a16="http://schemas.microsoft.com/office/drawing/2014/main" id="{D22593C2-EA76-4677-B170-59A90394D8AC}"/>
            </a:ext>
          </a:extLst>
        </xdr:cNvPr>
        <xdr:cNvSpPr>
          <a:spLocks noChangeArrowheads="1"/>
        </xdr:cNvSpPr>
      </xdr:nvSpPr>
      <xdr:spPr bwMode="auto">
        <a:xfrm>
          <a:off x="2324100" y="3638550"/>
          <a:ext cx="990600" cy="84455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0</xdr:colOff>
      <xdr:row>3</xdr:row>
      <xdr:rowOff>0</xdr:rowOff>
    </xdr:from>
    <xdr:to>
      <xdr:col>48</xdr:col>
      <xdr:colOff>0</xdr:colOff>
      <xdr:row>6</xdr:row>
      <xdr:rowOff>0</xdr:rowOff>
    </xdr:to>
    <xdr:sp macro="" textlink="">
      <xdr:nvSpPr>
        <xdr:cNvPr id="14" name="AutoShape 14">
          <a:extLst>
            <a:ext uri="{FF2B5EF4-FFF2-40B4-BE49-F238E27FC236}">
              <a16:creationId xmlns:a16="http://schemas.microsoft.com/office/drawing/2014/main" id="{3068AD48-3965-4767-9C8C-134A17178B34}"/>
            </a:ext>
          </a:extLst>
        </xdr:cNvPr>
        <xdr:cNvSpPr>
          <a:spLocks noChangeArrowheads="1"/>
        </xdr:cNvSpPr>
      </xdr:nvSpPr>
      <xdr:spPr bwMode="auto">
        <a:xfrm>
          <a:off x="6921500" y="654050"/>
          <a:ext cx="1136650" cy="5588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49</xdr:col>
      <xdr:colOff>0</xdr:colOff>
      <xdr:row>3</xdr:row>
      <xdr:rowOff>0</xdr:rowOff>
    </xdr:from>
    <xdr:to>
      <xdr:col>54</xdr:col>
      <xdr:colOff>158750</xdr:colOff>
      <xdr:row>6</xdr:row>
      <xdr:rowOff>0</xdr:rowOff>
    </xdr:to>
    <xdr:sp macro="" textlink="">
      <xdr:nvSpPr>
        <xdr:cNvPr id="15" name="AutoShape 15">
          <a:extLst>
            <a:ext uri="{FF2B5EF4-FFF2-40B4-BE49-F238E27FC236}">
              <a16:creationId xmlns:a16="http://schemas.microsoft.com/office/drawing/2014/main" id="{6F40E21B-67CF-4D45-B9D6-9E8EE899E923}"/>
            </a:ext>
          </a:extLst>
        </xdr:cNvPr>
        <xdr:cNvSpPr>
          <a:spLocks noChangeArrowheads="1"/>
        </xdr:cNvSpPr>
      </xdr:nvSpPr>
      <xdr:spPr bwMode="auto">
        <a:xfrm>
          <a:off x="8223250" y="654050"/>
          <a:ext cx="1130300" cy="5588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0</xdr:colOff>
      <xdr:row>37</xdr:row>
      <xdr:rowOff>31750</xdr:rowOff>
    </xdr:from>
    <xdr:to>
      <xdr:col>20</xdr:col>
      <xdr:colOff>0</xdr:colOff>
      <xdr:row>48</xdr:row>
      <xdr:rowOff>0</xdr:rowOff>
    </xdr:to>
    <xdr:sp macro="" textlink="">
      <xdr:nvSpPr>
        <xdr:cNvPr id="16" name="AutoShape 16">
          <a:extLst>
            <a:ext uri="{FF2B5EF4-FFF2-40B4-BE49-F238E27FC236}">
              <a16:creationId xmlns:a16="http://schemas.microsoft.com/office/drawing/2014/main" id="{C7E207A5-A586-437A-873A-2DAC0C4E0F92}"/>
            </a:ext>
          </a:extLst>
        </xdr:cNvPr>
        <xdr:cNvSpPr>
          <a:spLocks noChangeArrowheads="1"/>
        </xdr:cNvSpPr>
      </xdr:nvSpPr>
      <xdr:spPr bwMode="auto">
        <a:xfrm>
          <a:off x="2216150" y="6610350"/>
          <a:ext cx="990600" cy="2000250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48</xdr:col>
      <xdr:colOff>6350</xdr:colOff>
      <xdr:row>46</xdr:row>
      <xdr:rowOff>0</xdr:rowOff>
    </xdr:from>
    <xdr:to>
      <xdr:col>54</xdr:col>
      <xdr:colOff>158750</xdr:colOff>
      <xdr:row>47</xdr:row>
      <xdr:rowOff>0</xdr:rowOff>
    </xdr:to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E5AFE730-D2A8-41A9-8727-AC658AA9C219}"/>
            </a:ext>
          </a:extLst>
        </xdr:cNvPr>
        <xdr:cNvSpPr>
          <a:spLocks noChangeArrowheads="1"/>
        </xdr:cNvSpPr>
      </xdr:nvSpPr>
      <xdr:spPr bwMode="auto">
        <a:xfrm>
          <a:off x="8064500" y="8178800"/>
          <a:ext cx="1289050" cy="2540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34</xdr:col>
      <xdr:colOff>0</xdr:colOff>
      <xdr:row>3</xdr:row>
      <xdr:rowOff>0</xdr:rowOff>
    </xdr:from>
    <xdr:to>
      <xdr:col>41</xdr:col>
      <xdr:colOff>6350</xdr:colOff>
      <xdr:row>6</xdr:row>
      <xdr:rowOff>0</xdr:rowOff>
    </xdr:to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5F28B083-56C6-4DFC-BF2B-CBB025F3F1A7}"/>
            </a:ext>
          </a:extLst>
        </xdr:cNvPr>
        <xdr:cNvSpPr>
          <a:spLocks noChangeArrowheads="1"/>
        </xdr:cNvSpPr>
      </xdr:nvSpPr>
      <xdr:spPr bwMode="auto">
        <a:xfrm>
          <a:off x="5518150" y="654050"/>
          <a:ext cx="1244600" cy="5588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158778</xdr:colOff>
      <xdr:row>54</xdr:row>
      <xdr:rowOff>57150</xdr:rowOff>
    </xdr:from>
    <xdr:to>
      <xdr:col>36</xdr:col>
      <xdr:colOff>90515</xdr:colOff>
      <xdr:row>55</xdr:row>
      <xdr:rowOff>47625</xdr:rowOff>
    </xdr:to>
    <xdr:sp macro="" textlink="">
      <xdr:nvSpPr>
        <xdr:cNvPr id="19" name="Text Box 20">
          <a:extLst>
            <a:ext uri="{FF2B5EF4-FFF2-40B4-BE49-F238E27FC236}">
              <a16:creationId xmlns:a16="http://schemas.microsoft.com/office/drawing/2014/main" id="{3E2F0498-A508-4694-B152-AC3A6E196ED8}"/>
            </a:ext>
          </a:extLst>
        </xdr:cNvPr>
        <xdr:cNvSpPr txBox="1">
          <a:spLocks noChangeArrowheads="1"/>
        </xdr:cNvSpPr>
      </xdr:nvSpPr>
      <xdr:spPr>
        <a:xfrm>
          <a:off x="3035328" y="9779000"/>
          <a:ext cx="2903537" cy="219075"/>
        </a:xfrm>
        <a:prstGeom prst="rect">
          <a:avLst/>
        </a:prstGeom>
        <a:solidFill>
          <a:srgbClr val="FFFFFF"/>
        </a:solidFill>
        <a:ln w="3175">
          <a:pattFill prst="pct5">
            <a:fgClr>
              <a:srgbClr val="FFFFFF"/>
            </a:fgClr>
            <a:bgClr>
              <a:srgbClr val="FFFFFF"/>
            </a:bgClr>
          </a:pattFill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Tahoma" panose="020B0604030504040204"/>
              <a:ea typeface="Tahoma" panose="020B0604030504040204"/>
              <a:cs typeface="Tahoma" panose="020B0604030504040204"/>
            </a:rPr>
            <a:t>MOVIMIENTO DE LA CUENTA DE CHEQUES</a:t>
          </a:r>
        </a:p>
      </xdr:txBody>
    </xdr:sp>
    <xdr:clientData/>
  </xdr:twoCellAnchor>
  <xdr:twoCellAnchor>
    <xdr:from>
      <xdr:col>0</xdr:col>
      <xdr:colOff>0</xdr:colOff>
      <xdr:row>7</xdr:row>
      <xdr:rowOff>6350</xdr:rowOff>
    </xdr:from>
    <xdr:to>
      <xdr:col>54</xdr:col>
      <xdr:colOff>158750</xdr:colOff>
      <xdr:row>52</xdr:row>
      <xdr:rowOff>6350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A17842A2-AAB5-4007-B31F-BA7DC22DD38A}"/>
            </a:ext>
          </a:extLst>
        </xdr:cNvPr>
        <xdr:cNvSpPr>
          <a:spLocks noChangeArrowheads="1"/>
        </xdr:cNvSpPr>
      </xdr:nvSpPr>
      <xdr:spPr bwMode="auto">
        <a:xfrm>
          <a:off x="0" y="1314450"/>
          <a:ext cx="9353550" cy="8013700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6350</xdr:colOff>
      <xdr:row>0</xdr:row>
      <xdr:rowOff>6350</xdr:rowOff>
    </xdr:from>
    <xdr:to>
      <xdr:col>18</xdr:col>
      <xdr:colOff>127000</xdr:colOff>
      <xdr:row>3</xdr:row>
      <xdr:rowOff>82550</xdr:rowOff>
    </xdr:to>
    <xdr:pic>
      <xdr:nvPicPr>
        <xdr:cNvPr id="21" name="Imagen 14" descr="C:\Users\arturo.lozano\AppData\Local\Microsoft\Windows\INetCache\Content.Word\membretada_DGCFT_2020.jpg">
          <a:extLst>
            <a:ext uri="{FF2B5EF4-FFF2-40B4-BE49-F238E27FC236}">
              <a16:creationId xmlns:a16="http://schemas.microsoft.com/office/drawing/2014/main" id="{452CA267-F743-400E-99DA-6387639E9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87" t="53200" r="54388" b="8237"/>
        <a:stretch>
          <a:fillRect/>
        </a:stretch>
      </xdr:blipFill>
      <xdr:spPr bwMode="auto">
        <a:xfrm>
          <a:off x="6350" y="6350"/>
          <a:ext cx="2997200" cy="73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99CCFF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99CCFF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../../../../AppData/Local/Temp/_MEI232042/assets/Documents/RESPALDO/Respaldo%20User%20357/ERIKA/FORMATO%20N&#176;.%202%20INFORME%20REAL%20DE%20EGRESOS.xls" TargetMode="External"/><Relationship Id="rId13" Type="http://schemas.openxmlformats.org/officeDocument/2006/relationships/hyperlink" Target="../../../../../../../../../../AppData/Local/Temp/_MEI232042/assets/Documents/RESPALDO/Respaldo%20User%20357/ERIKA/FORMATO%20N&#176;.%202%20INFORME%20REAL%20DE%20EGRESOS.xls" TargetMode="External"/><Relationship Id="rId18" Type="http://schemas.openxmlformats.org/officeDocument/2006/relationships/hyperlink" Target="../../../../../../../../../../AppData/Local/Temp/_MEI232042/assets/Documents/RESPALDO/Respaldo%20User%20357/ERIKA/FORMATO%20N&#176;.%202%20INFORME%20REAL%20DE%20EGRESOS.xls" TargetMode="External"/><Relationship Id="rId3" Type="http://schemas.openxmlformats.org/officeDocument/2006/relationships/hyperlink" Target="../../../../../../../../../../AppData/Local/Temp/_MEI232042/assets/Documents/RESPALDO/Respaldo%20User%20357/ERIKA/FORMATO%20N&#176;.%202%20INFORME%20REAL%20DE%20EGRESOS.xls" TargetMode="External"/><Relationship Id="rId21" Type="http://schemas.openxmlformats.org/officeDocument/2006/relationships/drawing" Target="../drawings/drawing5.xml"/><Relationship Id="rId7" Type="http://schemas.openxmlformats.org/officeDocument/2006/relationships/hyperlink" Target="../../../../../../../../../../AppData/Local/Temp/_MEI232042/assets/Documents/RESPALDO/Respaldo%20User%20357/ERIKA/FORMATO%20N&#176;.%202%20INFORME%20REAL%20DE%20EGRESOS.xls" TargetMode="External"/><Relationship Id="rId12" Type="http://schemas.openxmlformats.org/officeDocument/2006/relationships/hyperlink" Target="../../../../../../../../../../AppData/Local/Temp/_MEI232042/assets/Documents/RESPALDO/Respaldo%20User%20357/ERIKA/INFORME%20REAL%20DE%20EGRESOS.xls" TargetMode="External"/><Relationship Id="rId17" Type="http://schemas.openxmlformats.org/officeDocument/2006/relationships/hyperlink" Target="../../../../../../../../../../AppData/Local/Temp/_MEI232042/assets/Documents/RESPALDO/Respaldo%20User%20357/ERIKA/FORMATO%20N&#176;.%202%20INFORME%20REAL%20DE%20EGRESOS.xls" TargetMode="External"/><Relationship Id="rId2" Type="http://schemas.openxmlformats.org/officeDocument/2006/relationships/hyperlink" Target="../../../../../../../../../../AppData/Local/Temp/_MEI232042/assets/Documents/RESPALDO/Respaldo%20User%20357/ERIKA/FORMATO%20N&#176;.%202%20INFORME%20REAL%20DE%20EGRESOS.xls" TargetMode="External"/><Relationship Id="rId16" Type="http://schemas.openxmlformats.org/officeDocument/2006/relationships/hyperlink" Target="../../../../../../../../../../AppData/Local/Temp/_MEI232042/assets/Documents/RESPALDO/Respaldo%20User%20357/ERIKA/FORMATO%20N&#176;.%202%20INFORME%20REAL%20DE%20EGRESOS.xls" TargetMode="External"/><Relationship Id="rId20" Type="http://schemas.openxmlformats.org/officeDocument/2006/relationships/hyperlink" Target="../../../../../../../../../../AppData/Local/Temp/_MEI232042/assets/Documents/RESPALDO/Respaldo%20User%20357/ERIKA/FORMATO%20N&#176;.%202%20INFORME%20REAL%20DE%20EGRESOS.xls" TargetMode="External"/><Relationship Id="rId1" Type="http://schemas.openxmlformats.org/officeDocument/2006/relationships/hyperlink" Target="../../../../../../../../../../AppData/Local/Temp/_MEI232042/assets/Documents/RESPALDO/Respaldo%20User%20357/ERIKA/FORMATO%20N&#176;.%202%20INFORME%20REAL%20DE%20EGRESOS.xls" TargetMode="External"/><Relationship Id="rId6" Type="http://schemas.openxmlformats.org/officeDocument/2006/relationships/hyperlink" Target="../../../../../../../../../../AppData/Local/Temp/_MEI232042/assets/Documents/RESPALDO/Respaldo%20User%20357/ERIKA/FORMATO%20N&#176;.%202%20INFORME%20REAL%20DE%20EGRESOS.xls" TargetMode="External"/><Relationship Id="rId11" Type="http://schemas.openxmlformats.org/officeDocument/2006/relationships/hyperlink" Target="../../../../../../../../../../AppData/Local/Temp/_MEI232042/assets/Documents/RESPALDO/Respaldo%20User%20357/ERIKA/FORMATO%20N&#176;.%202%20INFORME%20REAL%20DE%20EGRESOS.xls" TargetMode="External"/><Relationship Id="rId5" Type="http://schemas.openxmlformats.org/officeDocument/2006/relationships/hyperlink" Target="../../../../../../../../../../AppData/Local/Temp/_MEI232042/assets/Documents/RESPALDO/Respaldo%20User%20357/ERIKA/FORMATO%20N&#176;.%202%20INFORME%20REAL%20DE%20EGRESOS.xls" TargetMode="External"/><Relationship Id="rId15" Type="http://schemas.openxmlformats.org/officeDocument/2006/relationships/hyperlink" Target="../../../../../../../../../../AppData/Local/Temp/_MEI232042/assets/Documents/RESPALDO/Respaldo%20User%20357/ERIKA/FORMATO%20N&#176;.%202%20INFORME%20REAL%20DE%20EGRESOS.xls" TargetMode="External"/><Relationship Id="rId10" Type="http://schemas.openxmlformats.org/officeDocument/2006/relationships/hyperlink" Target="../../../../../../../../../../AppData/Local/Temp/_MEI232042/assets/Documents/RESPALDO/Respaldo%20User%20357/ERIKA/FORMATO%20N&#176;.%202%20INFORME%20REAL%20DE%20EGRESOS.xls" TargetMode="External"/><Relationship Id="rId19" Type="http://schemas.openxmlformats.org/officeDocument/2006/relationships/hyperlink" Target="../../../../../../../../../../AppData/Local/Temp/_MEI232042/assets/Documents/RESPALDO/Respaldo%20User%20357/ERIKA/FORMATO%20N&#176;.%202%20INFORME%20REAL%20DE%20EGRESOS.xls" TargetMode="External"/><Relationship Id="rId4" Type="http://schemas.openxmlformats.org/officeDocument/2006/relationships/hyperlink" Target="../../../../../../../../../../AppData/Local/Temp/_MEI232042/assets/Documents/RESPALDO/Respaldo%20User%20357/ERIKA/FORMATO%20N&#176;.%202%20INFORME%20REAL%20DE%20EGRESOS.xls" TargetMode="External"/><Relationship Id="rId9" Type="http://schemas.openxmlformats.org/officeDocument/2006/relationships/hyperlink" Target="../../../../../../../../../../AppData/Local/Temp/_MEI232042/assets/Documents/RESPALDO/Respaldo%20User%20357/ERIKA/FORMATO%20N&#176;.%202%20INFORME%20REAL%20DE%20EGRESOS.xls" TargetMode="External"/><Relationship Id="rId14" Type="http://schemas.openxmlformats.org/officeDocument/2006/relationships/hyperlink" Target="../../../../../../../../../../AppData/Local/Temp/_MEI232042/assets/Documents/RESPALDO/Respaldo%20User%20357/ERIKA/FORMATO%20N&#176;.%202%20INFORME%20REAL%20DE%20EGRESOS.xl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F20F7-F7B1-444E-A831-B5AF051C7481}">
  <dimension ref="A1:BL70"/>
  <sheetViews>
    <sheetView showGridLines="0" view="pageBreakPreview" zoomScale="122" zoomScaleNormal="100" workbookViewId="0">
      <selection activeCell="G50" sqref="G50:AN50"/>
    </sheetView>
  </sheetViews>
  <sheetFormatPr baseColWidth="10" defaultColWidth="9.08984375" defaultRowHeight="12.5" x14ac:dyDescent="0.25"/>
  <cols>
    <col min="1" max="5" width="2.36328125" style="88" customWidth="1"/>
    <col min="6" max="6" width="1" style="88" customWidth="1"/>
    <col min="7" max="39" width="2.36328125" style="88" customWidth="1"/>
    <col min="40" max="40" width="3.54296875" style="88" customWidth="1"/>
    <col min="41" max="46" width="2.36328125" style="88" customWidth="1"/>
    <col min="47" max="47" width="4.453125" style="88" customWidth="1"/>
    <col min="48" max="53" width="2.36328125" style="88" customWidth="1"/>
    <col min="54" max="54" width="4.453125" style="88" customWidth="1"/>
    <col min="55" max="55" width="2.36328125" style="88" customWidth="1"/>
    <col min="56" max="59" width="11.453125" style="88" hidden="1" customWidth="1"/>
    <col min="60" max="60" width="14.453125" style="88" hidden="1" customWidth="1"/>
    <col min="61" max="63" width="11.453125" style="88" hidden="1" customWidth="1"/>
    <col min="64" max="16384" width="9.08984375" style="88"/>
  </cols>
  <sheetData>
    <row r="1" spans="1:64" ht="18.75" customHeight="1" x14ac:dyDescent="0.4">
      <c r="O1" s="130" t="s">
        <v>0</v>
      </c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U1" s="131" t="s">
        <v>1</v>
      </c>
      <c r="AV1" s="131"/>
      <c r="AW1" s="131"/>
      <c r="AX1" s="131"/>
      <c r="AY1" s="131"/>
      <c r="AZ1" s="131"/>
      <c r="BA1" s="131"/>
      <c r="BB1" s="132">
        <v>122</v>
      </c>
      <c r="BC1" s="132"/>
    </row>
    <row r="2" spans="1:64" ht="20" x14ac:dyDescent="0.4">
      <c r="A2" s="133" t="s">
        <v>2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33"/>
      <c r="BA2" s="133"/>
      <c r="BB2" s="133"/>
      <c r="BC2" s="133"/>
    </row>
    <row r="3" spans="1:64" ht="13" x14ac:dyDescent="0.3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</row>
    <row r="4" spans="1:64" s="89" customFormat="1" ht="18" customHeight="1" thickBot="1" x14ac:dyDescent="0.3">
      <c r="AH4" s="98"/>
      <c r="AI4" s="134" t="s">
        <v>3</v>
      </c>
      <c r="AJ4" s="134"/>
      <c r="AK4" s="134"/>
      <c r="AL4" s="134"/>
      <c r="AM4" s="134"/>
      <c r="AN4" s="134"/>
      <c r="AO4" s="134"/>
      <c r="AQ4" s="134" t="s">
        <v>4</v>
      </c>
      <c r="AR4" s="134"/>
      <c r="AS4" s="134"/>
      <c r="AT4" s="134"/>
      <c r="AU4" s="134"/>
      <c r="AV4" s="134"/>
      <c r="AX4" s="134" t="s">
        <v>5</v>
      </c>
      <c r="AY4" s="134"/>
      <c r="AZ4" s="134"/>
      <c r="BA4" s="134"/>
      <c r="BB4" s="134"/>
      <c r="BC4" s="134"/>
      <c r="BD4" s="88"/>
      <c r="BE4" s="88"/>
      <c r="BF4" s="88"/>
      <c r="BG4" s="88"/>
      <c r="BH4" s="88"/>
      <c r="BI4" s="88"/>
      <c r="BJ4" s="88"/>
      <c r="BK4" s="88"/>
      <c r="BL4" s="88"/>
    </row>
    <row r="5" spans="1:64" ht="13" customHeight="1" x14ac:dyDescent="0.25">
      <c r="AH5" s="99"/>
      <c r="AI5" s="135" t="s">
        <v>6</v>
      </c>
      <c r="AJ5" s="136"/>
      <c r="AK5" s="136"/>
      <c r="AL5" s="136"/>
      <c r="AM5" s="136"/>
      <c r="AN5" s="136"/>
      <c r="AO5" s="136"/>
      <c r="AQ5" s="137" t="s">
        <v>202</v>
      </c>
      <c r="AR5" s="138"/>
      <c r="AS5" s="138"/>
      <c r="AT5" s="138"/>
      <c r="AU5" s="138"/>
      <c r="AV5" s="138"/>
      <c r="AX5" s="140" t="s">
        <v>203</v>
      </c>
      <c r="AY5" s="140"/>
      <c r="AZ5" s="140"/>
      <c r="BA5" s="140"/>
      <c r="BB5" s="140"/>
      <c r="BC5" s="140"/>
      <c r="BD5" s="89"/>
      <c r="BE5" s="89"/>
      <c r="BF5" s="89"/>
      <c r="BG5" s="89"/>
      <c r="BH5" s="89"/>
      <c r="BI5" s="89"/>
      <c r="BJ5" s="89"/>
      <c r="BK5" s="89"/>
      <c r="BL5" s="89"/>
    </row>
    <row r="6" spans="1:64" ht="13" customHeight="1" x14ac:dyDescent="0.25">
      <c r="AH6" s="100"/>
      <c r="AI6" s="136"/>
      <c r="AJ6" s="136"/>
      <c r="AK6" s="136"/>
      <c r="AL6" s="136"/>
      <c r="AM6" s="136"/>
      <c r="AN6" s="136"/>
      <c r="AO6" s="136"/>
      <c r="AQ6" s="139"/>
      <c r="AR6" s="139"/>
      <c r="AS6" s="139"/>
      <c r="AT6" s="139"/>
      <c r="AU6" s="139"/>
      <c r="AV6" s="139"/>
      <c r="AX6" s="141"/>
      <c r="AY6" s="141"/>
      <c r="AZ6" s="141"/>
      <c r="BA6" s="141"/>
      <c r="BB6" s="141"/>
      <c r="BC6" s="141"/>
    </row>
    <row r="7" spans="1:64" ht="7.5" customHeight="1" x14ac:dyDescent="0.25"/>
    <row r="8" spans="1:64" s="96" customFormat="1" ht="15" customHeight="1" thickBot="1" x14ac:dyDescent="0.3">
      <c r="A8" s="142" t="s">
        <v>7</v>
      </c>
      <c r="B8" s="142"/>
      <c r="C8" s="142"/>
      <c r="D8" s="142"/>
      <c r="E8" s="143"/>
      <c r="F8" s="146" t="s">
        <v>8</v>
      </c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3"/>
      <c r="AP8" s="147" t="s">
        <v>9</v>
      </c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4"/>
      <c r="BC8" s="144"/>
      <c r="BD8" s="88"/>
      <c r="BE8" s="88"/>
      <c r="BF8" s="88"/>
      <c r="BG8" s="88"/>
      <c r="BH8" s="88"/>
      <c r="BI8" s="88"/>
      <c r="BJ8" s="88"/>
      <c r="BK8" s="88"/>
      <c r="BL8" s="88"/>
    </row>
    <row r="9" spans="1:64" s="96" customFormat="1" ht="15.9" customHeight="1" thickBot="1" x14ac:dyDescent="0.25">
      <c r="A9" s="144"/>
      <c r="B9" s="144"/>
      <c r="C9" s="144"/>
      <c r="D9" s="144"/>
      <c r="E9" s="145"/>
      <c r="F9" s="147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5"/>
      <c r="AP9" s="148" t="s">
        <v>7</v>
      </c>
      <c r="AQ9" s="148"/>
      <c r="AR9" s="148"/>
      <c r="AS9" s="148"/>
      <c r="AT9" s="148"/>
      <c r="AU9" s="148"/>
      <c r="AV9" s="148"/>
      <c r="AW9" s="148" t="s">
        <v>10</v>
      </c>
      <c r="AX9" s="148"/>
      <c r="AY9" s="148"/>
      <c r="AZ9" s="148"/>
      <c r="BA9" s="148"/>
      <c r="BB9" s="148"/>
      <c r="BC9" s="149"/>
    </row>
    <row r="10" spans="1:64" s="96" customFormat="1" ht="6.75" customHeight="1" x14ac:dyDescent="0.3">
      <c r="A10" s="150"/>
      <c r="B10" s="150"/>
      <c r="C10" s="150"/>
      <c r="D10" s="150"/>
      <c r="E10" s="151"/>
      <c r="F10" s="152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1"/>
      <c r="AP10" s="153"/>
      <c r="AQ10" s="154"/>
      <c r="AR10" s="154"/>
      <c r="AS10" s="154"/>
      <c r="AT10" s="154"/>
      <c r="AU10" s="154"/>
      <c r="AV10" s="155"/>
      <c r="AW10" s="153"/>
      <c r="AX10" s="154"/>
      <c r="AY10" s="154"/>
      <c r="AZ10" s="154"/>
      <c r="BA10" s="154"/>
      <c r="BB10" s="154"/>
      <c r="BC10" s="154"/>
      <c r="BD10" s="94"/>
    </row>
    <row r="11" spans="1:64" s="96" customFormat="1" ht="14.25" customHeight="1" x14ac:dyDescent="0.3">
      <c r="A11" s="84"/>
      <c r="B11" s="156"/>
      <c r="C11" s="156"/>
      <c r="D11" s="156"/>
      <c r="E11" s="90"/>
      <c r="F11" s="88"/>
      <c r="G11" s="157" t="str">
        <f>IF(ISBLANK(B11),"",VLOOKUP($B11,'PARTIDAS EGRESOS'!$A$8:$B$134,2,0))</f>
        <v/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01"/>
      <c r="AP11" s="102" t="s">
        <v>11</v>
      </c>
      <c r="AQ11" s="158"/>
      <c r="AR11" s="159"/>
      <c r="AS11" s="159"/>
      <c r="AT11" s="159"/>
      <c r="AU11" s="159"/>
      <c r="AV11" s="103"/>
      <c r="AW11" s="111"/>
      <c r="AX11" s="160" t="str">
        <f t="shared" ref="AX11:AX46" si="0">BI11</f>
        <v/>
      </c>
      <c r="AY11" s="161"/>
      <c r="AZ11" s="161"/>
      <c r="BA11" s="161"/>
      <c r="BB11" s="161"/>
      <c r="BC11" s="108"/>
      <c r="BD11" s="112" t="str">
        <f>IF(ISBLANK(B11),"",VLOOKUP(B11,'PARTIDAS EGRESOS'!$A:$C,3,0))</f>
        <v/>
      </c>
      <c r="BE11" s="107">
        <v>21</v>
      </c>
      <c r="BF11" s="117">
        <f>SUMIF(BD11:BD52,1,AQ11:AU52)</f>
        <v>0</v>
      </c>
      <c r="BG11" s="118" t="str">
        <f t="shared" ref="BG11:BG52" si="1">IF(BF11=0,"",BF11)</f>
        <v/>
      </c>
      <c r="BH11" s="118" t="b">
        <f t="shared" ref="BH11:BH52" si="2">OR(BD11=21,BD11=22,BD11=23,BD11=24,BD11=25,BD11=26,BD11=27,BD11=28,BD11=29,BD11=30,BD11=31,BD11=32,BD11=33,BD11=34,BD11=35,BD11=36,BD11=37,BD11=38,BD11=39,BD11=40)</f>
        <v>0</v>
      </c>
      <c r="BI11" s="118" t="str">
        <f>IF(BH11,VLOOKUP(BD11,$BE$12:$BG$30,3,0),"")</f>
        <v/>
      </c>
      <c r="BJ11" s="118"/>
      <c r="BK11" s="119"/>
      <c r="BL11" s="109"/>
    </row>
    <row r="12" spans="1:64" s="96" customFormat="1" ht="14.25" customHeight="1" x14ac:dyDescent="0.3">
      <c r="A12" s="84"/>
      <c r="B12" s="156"/>
      <c r="C12" s="156"/>
      <c r="D12" s="156"/>
      <c r="E12" s="90"/>
      <c r="F12" s="88"/>
      <c r="G12" s="157" t="str">
        <f>IF(ISBLANK(B12),"",VLOOKUP($B12,'PARTIDAS EGRESOS'!$A$8:$B$134,2,0))</f>
        <v/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01"/>
      <c r="AP12" s="102" t="s">
        <v>11</v>
      </c>
      <c r="AQ12" s="158"/>
      <c r="AR12" s="159"/>
      <c r="AS12" s="159"/>
      <c r="AT12" s="159"/>
      <c r="AU12" s="159"/>
      <c r="AV12" s="103"/>
      <c r="AW12" s="102"/>
      <c r="AX12" s="160" t="str">
        <f t="shared" si="0"/>
        <v/>
      </c>
      <c r="AY12" s="161"/>
      <c r="AZ12" s="161"/>
      <c r="BA12" s="161"/>
      <c r="BB12" s="161"/>
      <c r="BC12" s="108"/>
      <c r="BD12" s="112" t="str">
        <f>IF(ISBLANK(B12),"",VLOOKUP(B12,'PARTIDAS EGRESOS'!$A:$C,3,0))</f>
        <v/>
      </c>
      <c r="BE12" s="120">
        <v>22</v>
      </c>
      <c r="BF12" s="117">
        <f>SUMIF(BD11:BD52,2,AQ11:AU52)</f>
        <v>0</v>
      </c>
      <c r="BG12" s="118" t="str">
        <f t="shared" si="1"/>
        <v/>
      </c>
      <c r="BH12" s="118" t="b">
        <f t="shared" si="2"/>
        <v>0</v>
      </c>
      <c r="BI12" s="118" t="str">
        <f t="shared" ref="BI12:BI52" si="3">IF(BH12,VLOOKUP(BD12,$BE$11:$BG$30,3,0),"")</f>
        <v/>
      </c>
      <c r="BJ12" s="119"/>
      <c r="BK12" s="119"/>
      <c r="BL12" s="109"/>
    </row>
    <row r="13" spans="1:64" s="96" customFormat="1" ht="14.25" customHeight="1" x14ac:dyDescent="0.3">
      <c r="A13" s="84"/>
      <c r="B13" s="156"/>
      <c r="C13" s="156"/>
      <c r="D13" s="156"/>
      <c r="E13" s="90"/>
      <c r="F13" s="88"/>
      <c r="G13" s="157" t="str">
        <f>IF(ISBLANK(B13),"",VLOOKUP($B13,'PARTIDAS EGRESOS'!$A$8:$B$134,2,0))</f>
        <v/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01"/>
      <c r="AP13" s="102" t="s">
        <v>11</v>
      </c>
      <c r="AQ13" s="158"/>
      <c r="AR13" s="159"/>
      <c r="AS13" s="159"/>
      <c r="AT13" s="159"/>
      <c r="AU13" s="159"/>
      <c r="AV13" s="103"/>
      <c r="AW13" s="111"/>
      <c r="AX13" s="160" t="str">
        <f t="shared" si="0"/>
        <v/>
      </c>
      <c r="AY13" s="161"/>
      <c r="AZ13" s="161"/>
      <c r="BA13" s="161"/>
      <c r="BB13" s="161"/>
      <c r="BC13" s="108"/>
      <c r="BD13" s="112" t="str">
        <f>IF(ISBLANK(B13),"",VLOOKUP(B13,'PARTIDAS EGRESOS'!$A:$C,3,0))</f>
        <v/>
      </c>
      <c r="BE13" s="107">
        <v>23</v>
      </c>
      <c r="BF13" s="117">
        <f>SUMIF(BD11:BD52,3,AQ11:AU52)</f>
        <v>0</v>
      </c>
      <c r="BG13" s="118" t="str">
        <f t="shared" si="1"/>
        <v/>
      </c>
      <c r="BH13" s="118" t="b">
        <f t="shared" si="2"/>
        <v>0</v>
      </c>
      <c r="BI13" s="118" t="str">
        <f t="shared" si="3"/>
        <v/>
      </c>
      <c r="BJ13" s="118"/>
      <c r="BK13" s="119"/>
      <c r="BL13" s="109"/>
    </row>
    <row r="14" spans="1:64" s="96" customFormat="1" ht="14.25" customHeight="1" x14ac:dyDescent="0.3">
      <c r="A14" s="84"/>
      <c r="B14" s="156"/>
      <c r="C14" s="156"/>
      <c r="D14" s="156"/>
      <c r="E14" s="91"/>
      <c r="F14" s="92"/>
      <c r="G14" s="157" t="str">
        <f>IF(ISBLANK(B14),"",VLOOKUP($B14,'PARTIDAS EGRESOS'!$A$8:$B$134,2,0))</f>
        <v/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04"/>
      <c r="AP14" s="102" t="s">
        <v>11</v>
      </c>
      <c r="AQ14" s="158"/>
      <c r="AR14" s="158"/>
      <c r="AS14" s="158"/>
      <c r="AT14" s="158"/>
      <c r="AU14" s="158"/>
      <c r="AV14" s="103"/>
      <c r="AW14" s="102"/>
      <c r="AX14" s="160" t="str">
        <f t="shared" si="0"/>
        <v/>
      </c>
      <c r="AY14" s="161"/>
      <c r="AZ14" s="161"/>
      <c r="BA14" s="161"/>
      <c r="BB14" s="161"/>
      <c r="BC14" s="108"/>
      <c r="BD14" s="112" t="str">
        <f>IF(ISBLANK(B14),"",VLOOKUP(B14,'PARTIDAS EGRESOS'!$A:$C,3,0))</f>
        <v/>
      </c>
      <c r="BE14" s="120">
        <v>24</v>
      </c>
      <c r="BF14" s="117">
        <f>SUMIF(BD11:BD52,4,AQ11:AU52)</f>
        <v>0</v>
      </c>
      <c r="BG14" s="118" t="str">
        <f t="shared" si="1"/>
        <v/>
      </c>
      <c r="BH14" s="118" t="b">
        <f t="shared" si="2"/>
        <v>0</v>
      </c>
      <c r="BI14" s="118" t="str">
        <f t="shared" si="3"/>
        <v/>
      </c>
      <c r="BJ14" s="119"/>
      <c r="BK14" s="119"/>
      <c r="BL14" s="109"/>
    </row>
    <row r="15" spans="1:64" s="96" customFormat="1" ht="14.25" customHeight="1" x14ac:dyDescent="0.3">
      <c r="A15" s="84"/>
      <c r="B15" s="156"/>
      <c r="C15" s="156"/>
      <c r="D15" s="156"/>
      <c r="E15" s="90"/>
      <c r="F15" s="88"/>
      <c r="G15" s="157" t="str">
        <f>IF(ISBLANK(B15),"",VLOOKUP($B15,'PARTIDAS EGRESOS'!$A$8:$B$134,2,0))</f>
        <v/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01"/>
      <c r="AP15" s="102" t="s">
        <v>11</v>
      </c>
      <c r="AQ15" s="158"/>
      <c r="AR15" s="159"/>
      <c r="AS15" s="159"/>
      <c r="AT15" s="159"/>
      <c r="AU15" s="159"/>
      <c r="AV15" s="103"/>
      <c r="AW15" s="111"/>
      <c r="AX15" s="160" t="str">
        <f t="shared" si="0"/>
        <v/>
      </c>
      <c r="AY15" s="161"/>
      <c r="AZ15" s="161"/>
      <c r="BA15" s="161"/>
      <c r="BB15" s="161"/>
      <c r="BC15" s="108"/>
      <c r="BD15" s="112" t="str">
        <f>IF(ISBLANK(B15),"",VLOOKUP(B15,'PARTIDAS EGRESOS'!$A:$C,3,0))</f>
        <v/>
      </c>
      <c r="BE15" s="107">
        <v>25</v>
      </c>
      <c r="BF15" s="117">
        <f>SUMIF(BD11:BD52,5,AQ11:AU52)</f>
        <v>0</v>
      </c>
      <c r="BG15" s="118" t="str">
        <f t="shared" si="1"/>
        <v/>
      </c>
      <c r="BH15" s="118" t="b">
        <f t="shared" si="2"/>
        <v>0</v>
      </c>
      <c r="BI15" s="118" t="str">
        <f t="shared" si="3"/>
        <v/>
      </c>
      <c r="BJ15" s="118"/>
      <c r="BK15" s="119"/>
      <c r="BL15" s="109"/>
    </row>
    <row r="16" spans="1:64" s="96" customFormat="1" ht="14.25" customHeight="1" x14ac:dyDescent="0.3">
      <c r="A16" s="84"/>
      <c r="B16" s="156"/>
      <c r="C16" s="156"/>
      <c r="D16" s="156"/>
      <c r="E16" s="91"/>
      <c r="F16" s="92"/>
      <c r="G16" s="157" t="str">
        <f>IF(ISBLANK(B16),"",VLOOKUP($B16,'PARTIDAS EGRESOS'!$A$8:$B$134,2,0))</f>
        <v/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04"/>
      <c r="AP16" s="102" t="s">
        <v>11</v>
      </c>
      <c r="AQ16" s="158"/>
      <c r="AR16" s="159"/>
      <c r="AS16" s="159"/>
      <c r="AT16" s="159"/>
      <c r="AU16" s="159"/>
      <c r="AV16" s="103"/>
      <c r="AW16" s="102"/>
      <c r="AX16" s="160" t="str">
        <f t="shared" si="0"/>
        <v/>
      </c>
      <c r="AY16" s="161"/>
      <c r="AZ16" s="161"/>
      <c r="BA16" s="161"/>
      <c r="BB16" s="161"/>
      <c r="BC16" s="108"/>
      <c r="BD16" s="112" t="str">
        <f>IF(ISBLANK(B16),"",VLOOKUP(B16,'PARTIDAS EGRESOS'!$A:$C,3,0))</f>
        <v/>
      </c>
      <c r="BE16" s="120">
        <v>26</v>
      </c>
      <c r="BF16" s="117">
        <f>SUMIF(BD11:BD52,6,AQ11:AU52)</f>
        <v>0</v>
      </c>
      <c r="BG16" s="118" t="str">
        <f t="shared" si="1"/>
        <v/>
      </c>
      <c r="BH16" s="118" t="b">
        <f t="shared" si="2"/>
        <v>0</v>
      </c>
      <c r="BI16" s="118" t="str">
        <f t="shared" si="3"/>
        <v/>
      </c>
      <c r="BJ16" s="116"/>
      <c r="BK16" s="116"/>
    </row>
    <row r="17" spans="1:63" s="96" customFormat="1" ht="14.25" customHeight="1" x14ac:dyDescent="0.3">
      <c r="A17" s="84"/>
      <c r="B17" s="156"/>
      <c r="C17" s="156"/>
      <c r="D17" s="156"/>
      <c r="E17" s="90"/>
      <c r="F17" s="88"/>
      <c r="G17" s="157" t="str">
        <f>IF(ISBLANK(B17),"",VLOOKUP($B17,'PARTIDAS EGRESOS'!$A$8:$B$134,2,0))</f>
        <v/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01"/>
      <c r="AP17" s="102" t="s">
        <v>11</v>
      </c>
      <c r="AQ17" s="158"/>
      <c r="AR17" s="159"/>
      <c r="AS17" s="159"/>
      <c r="AT17" s="159"/>
      <c r="AU17" s="159"/>
      <c r="AV17" s="103"/>
      <c r="AW17" s="111"/>
      <c r="AX17" s="160" t="str">
        <f t="shared" si="0"/>
        <v/>
      </c>
      <c r="AY17" s="161"/>
      <c r="AZ17" s="161"/>
      <c r="BA17" s="161"/>
      <c r="BB17" s="161"/>
      <c r="BC17" s="108"/>
      <c r="BD17" s="112" t="str">
        <f>IF(ISBLANK(B17),"",VLOOKUP(B17,'PARTIDAS EGRESOS'!$A:$C,3,0))</f>
        <v/>
      </c>
      <c r="BE17" s="107">
        <v>27</v>
      </c>
      <c r="BF17" s="117">
        <f>SUMIF(BD11:BD52,7,AQ11:AU52)</f>
        <v>0</v>
      </c>
      <c r="BG17" s="118" t="str">
        <f t="shared" si="1"/>
        <v/>
      </c>
      <c r="BH17" s="118" t="b">
        <f t="shared" si="2"/>
        <v>0</v>
      </c>
      <c r="BI17" s="118" t="str">
        <f t="shared" si="3"/>
        <v/>
      </c>
      <c r="BJ17" s="118"/>
      <c r="BK17" s="116"/>
    </row>
    <row r="18" spans="1:63" s="96" customFormat="1" ht="14.25" customHeight="1" x14ac:dyDescent="0.3">
      <c r="A18" s="84"/>
      <c r="B18" s="156"/>
      <c r="C18" s="156"/>
      <c r="D18" s="156"/>
      <c r="E18" s="90"/>
      <c r="F18" s="88"/>
      <c r="G18" s="157" t="str">
        <f>IF(ISBLANK(B18),"",VLOOKUP($B18,'PARTIDAS EGRESOS'!$A$8:$B$134,2,0))</f>
        <v/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01"/>
      <c r="AP18" s="102" t="s">
        <v>11</v>
      </c>
      <c r="AQ18" s="158"/>
      <c r="AR18" s="159"/>
      <c r="AS18" s="159"/>
      <c r="AT18" s="159"/>
      <c r="AU18" s="159"/>
      <c r="AV18" s="103"/>
      <c r="AW18" s="102"/>
      <c r="AX18" s="160" t="str">
        <f t="shared" si="0"/>
        <v/>
      </c>
      <c r="AY18" s="161"/>
      <c r="AZ18" s="161"/>
      <c r="BA18" s="161"/>
      <c r="BB18" s="161"/>
      <c r="BC18" s="108"/>
      <c r="BD18" s="112" t="str">
        <f>IF(ISBLANK(B18),"",VLOOKUP(B18,'PARTIDAS EGRESOS'!$A:$C,3,0))</f>
        <v/>
      </c>
      <c r="BE18" s="120">
        <v>28</v>
      </c>
      <c r="BF18" s="117">
        <f>SUMIF(BD11:BD52,8,AQ11:AU52)</f>
        <v>0</v>
      </c>
      <c r="BG18" s="118" t="str">
        <f t="shared" si="1"/>
        <v/>
      </c>
      <c r="BH18" s="118" t="b">
        <f t="shared" si="2"/>
        <v>0</v>
      </c>
      <c r="BI18" s="118" t="str">
        <f t="shared" si="3"/>
        <v/>
      </c>
      <c r="BJ18" s="116"/>
      <c r="BK18" s="116"/>
    </row>
    <row r="19" spans="1:63" s="96" customFormat="1" ht="14.25" customHeight="1" x14ac:dyDescent="0.3">
      <c r="A19" s="84"/>
      <c r="B19" s="156"/>
      <c r="C19" s="156"/>
      <c r="D19" s="156"/>
      <c r="E19" s="90"/>
      <c r="F19" s="88"/>
      <c r="G19" s="157" t="str">
        <f>IF(ISBLANK(B19),"",VLOOKUP($B19,'PARTIDAS EGRESOS'!$A$8:$B$134,2,0))</f>
        <v/>
      </c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01"/>
      <c r="AP19" s="102" t="s">
        <v>11</v>
      </c>
      <c r="AQ19" s="158"/>
      <c r="AR19" s="159"/>
      <c r="AS19" s="159"/>
      <c r="AT19" s="159"/>
      <c r="AU19" s="159"/>
      <c r="AV19" s="103"/>
      <c r="AW19" s="111"/>
      <c r="AX19" s="160" t="str">
        <f t="shared" si="0"/>
        <v/>
      </c>
      <c r="AY19" s="161"/>
      <c r="AZ19" s="161"/>
      <c r="BA19" s="161"/>
      <c r="BB19" s="161"/>
      <c r="BC19" s="108"/>
      <c r="BD19" s="112" t="str">
        <f>IF(ISBLANK(B19),"",VLOOKUP(B19,'PARTIDAS EGRESOS'!$A:$C,3,0))</f>
        <v/>
      </c>
      <c r="BE19" s="107">
        <v>29</v>
      </c>
      <c r="BF19" s="117">
        <f>SUMIF(BD11:BD52,9,AQ11:AU52)</f>
        <v>0</v>
      </c>
      <c r="BG19" s="118" t="str">
        <f t="shared" si="1"/>
        <v/>
      </c>
      <c r="BH19" s="118" t="b">
        <f t="shared" si="2"/>
        <v>0</v>
      </c>
      <c r="BI19" s="118" t="str">
        <f t="shared" si="3"/>
        <v/>
      </c>
      <c r="BJ19" s="118"/>
      <c r="BK19" s="116"/>
    </row>
    <row r="20" spans="1:63" s="96" customFormat="1" ht="14.25" customHeight="1" x14ac:dyDescent="0.3">
      <c r="A20" s="84"/>
      <c r="B20" s="156"/>
      <c r="C20" s="156"/>
      <c r="D20" s="156"/>
      <c r="E20" s="90"/>
      <c r="F20" s="88"/>
      <c r="G20" s="157" t="str">
        <f>IF(ISBLANK(B20),"",VLOOKUP($B20,'PARTIDAS EGRESOS'!$A$8:$B$134,2,0))</f>
        <v/>
      </c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04"/>
      <c r="AP20" s="102" t="s">
        <v>11</v>
      </c>
      <c r="AQ20" s="158"/>
      <c r="AR20" s="159"/>
      <c r="AS20" s="159"/>
      <c r="AT20" s="159"/>
      <c r="AU20" s="159"/>
      <c r="AV20" s="103"/>
      <c r="AW20" s="102"/>
      <c r="AX20" s="160" t="str">
        <f t="shared" si="0"/>
        <v/>
      </c>
      <c r="AY20" s="161"/>
      <c r="AZ20" s="161"/>
      <c r="BA20" s="161"/>
      <c r="BB20" s="161"/>
      <c r="BC20" s="108"/>
      <c r="BD20" s="112" t="str">
        <f>IF(ISBLANK(B20),"",VLOOKUP(B20,'PARTIDAS EGRESOS'!$A:$C,3,0))</f>
        <v/>
      </c>
      <c r="BE20" s="120">
        <v>30</v>
      </c>
      <c r="BF20" s="117">
        <f>SUMIF(BD11:BD52,10,AQ11:AU52)</f>
        <v>0</v>
      </c>
      <c r="BG20" s="118" t="str">
        <f t="shared" si="1"/>
        <v/>
      </c>
      <c r="BH20" s="118" t="b">
        <f t="shared" si="2"/>
        <v>0</v>
      </c>
      <c r="BI20" s="118" t="str">
        <f t="shared" si="3"/>
        <v/>
      </c>
      <c r="BJ20" s="116"/>
      <c r="BK20" s="116"/>
    </row>
    <row r="21" spans="1:63" s="96" customFormat="1" ht="14.25" customHeight="1" x14ac:dyDescent="0.3">
      <c r="A21" s="84"/>
      <c r="B21" s="156"/>
      <c r="C21" s="156"/>
      <c r="D21" s="156"/>
      <c r="E21" s="90"/>
      <c r="F21" s="88"/>
      <c r="G21" s="157" t="str">
        <f>IF(ISBLANK(B21),"",VLOOKUP($B21,'PARTIDAS EGRESOS'!$A$8:$B$134,2,0))</f>
        <v/>
      </c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01"/>
      <c r="AP21" s="102" t="s">
        <v>11</v>
      </c>
      <c r="AQ21" s="158"/>
      <c r="AR21" s="159"/>
      <c r="AS21" s="159"/>
      <c r="AT21" s="159"/>
      <c r="AU21" s="159"/>
      <c r="AV21" s="103"/>
      <c r="AW21" s="102"/>
      <c r="AX21" s="160" t="str">
        <f t="shared" si="0"/>
        <v/>
      </c>
      <c r="AY21" s="161"/>
      <c r="AZ21" s="161"/>
      <c r="BA21" s="161"/>
      <c r="BB21" s="161"/>
      <c r="BC21" s="108"/>
      <c r="BD21" s="112" t="str">
        <f>IF(ISBLANK(B21),"",VLOOKUP(B21,'PARTIDAS EGRESOS'!$A:$C,3,0))</f>
        <v/>
      </c>
      <c r="BE21" s="107">
        <v>31</v>
      </c>
      <c r="BF21" s="117">
        <f>SUMIF(BD11:BD52,11,AQ11:AU52)</f>
        <v>0</v>
      </c>
      <c r="BG21" s="118" t="str">
        <f t="shared" si="1"/>
        <v/>
      </c>
      <c r="BH21" s="118" t="b">
        <f t="shared" si="2"/>
        <v>0</v>
      </c>
      <c r="BI21" s="118" t="str">
        <f t="shared" si="3"/>
        <v/>
      </c>
      <c r="BJ21" s="116"/>
      <c r="BK21" s="116"/>
    </row>
    <row r="22" spans="1:63" s="96" customFormat="1" ht="14.25" customHeight="1" x14ac:dyDescent="0.3">
      <c r="A22" s="84"/>
      <c r="B22" s="156"/>
      <c r="C22" s="156"/>
      <c r="D22" s="156"/>
      <c r="E22" s="90"/>
      <c r="F22" s="88"/>
      <c r="G22" s="157" t="str">
        <f>IF(ISBLANK(B22),"",VLOOKUP($B22,'PARTIDAS EGRESOS'!$A$8:$B$134,2,0))</f>
        <v/>
      </c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04"/>
      <c r="AP22" s="102" t="s">
        <v>11</v>
      </c>
      <c r="AQ22" s="158"/>
      <c r="AR22" s="159"/>
      <c r="AS22" s="159"/>
      <c r="AT22" s="159"/>
      <c r="AU22" s="159"/>
      <c r="AV22" s="103"/>
      <c r="AW22" s="102"/>
      <c r="AX22" s="160" t="str">
        <f t="shared" si="0"/>
        <v/>
      </c>
      <c r="AY22" s="161"/>
      <c r="AZ22" s="161"/>
      <c r="BA22" s="161"/>
      <c r="BB22" s="161"/>
      <c r="BC22" s="108"/>
      <c r="BD22" s="112" t="str">
        <f>IF(ISBLANK(B22),"",VLOOKUP(B22,'PARTIDAS EGRESOS'!$A:$C,3,0))</f>
        <v/>
      </c>
      <c r="BE22" s="120">
        <v>32</v>
      </c>
      <c r="BF22" s="117">
        <f>SUMIF(BD11:BD52,12,AQ11:AU52)</f>
        <v>0</v>
      </c>
      <c r="BG22" s="118" t="str">
        <f t="shared" si="1"/>
        <v/>
      </c>
      <c r="BH22" s="118" t="b">
        <f t="shared" si="2"/>
        <v>0</v>
      </c>
      <c r="BI22" s="118" t="str">
        <f t="shared" si="3"/>
        <v/>
      </c>
      <c r="BJ22" s="116"/>
      <c r="BK22" s="116"/>
    </row>
    <row r="23" spans="1:63" s="96" customFormat="1" ht="14.25" customHeight="1" x14ac:dyDescent="0.3">
      <c r="A23" s="84"/>
      <c r="B23" s="156"/>
      <c r="C23" s="156"/>
      <c r="D23" s="156"/>
      <c r="E23" s="90"/>
      <c r="F23" s="88"/>
      <c r="G23" s="157" t="str">
        <f>IF(ISBLANK(B23),"",VLOOKUP($B23,'PARTIDAS EGRESOS'!$A$8:$B$134,2,0))</f>
        <v/>
      </c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01"/>
      <c r="AP23" s="102" t="s">
        <v>11</v>
      </c>
      <c r="AQ23" s="158"/>
      <c r="AR23" s="159"/>
      <c r="AS23" s="159"/>
      <c r="AT23" s="159"/>
      <c r="AU23" s="159"/>
      <c r="AV23" s="103"/>
      <c r="AW23" s="102"/>
      <c r="AX23" s="160" t="str">
        <f t="shared" si="0"/>
        <v/>
      </c>
      <c r="AY23" s="161"/>
      <c r="AZ23" s="161"/>
      <c r="BA23" s="161"/>
      <c r="BB23" s="161"/>
      <c r="BC23" s="108"/>
      <c r="BD23" s="112" t="str">
        <f>IF(ISBLANK(B23),"",VLOOKUP(B23,'PARTIDAS EGRESOS'!$A:$C,3,0))</f>
        <v/>
      </c>
      <c r="BE23" s="107">
        <v>33</v>
      </c>
      <c r="BF23" s="117">
        <f>SUMIF(BD11:BD52,13,AQ11:AU52)</f>
        <v>0</v>
      </c>
      <c r="BG23" s="118" t="str">
        <f t="shared" si="1"/>
        <v/>
      </c>
      <c r="BH23" s="118" t="b">
        <f t="shared" si="2"/>
        <v>0</v>
      </c>
      <c r="BI23" s="118" t="str">
        <f t="shared" si="3"/>
        <v/>
      </c>
      <c r="BJ23" s="116"/>
      <c r="BK23" s="116"/>
    </row>
    <row r="24" spans="1:63" s="96" customFormat="1" ht="14.25" customHeight="1" x14ac:dyDescent="0.3">
      <c r="A24" s="84"/>
      <c r="B24" s="156"/>
      <c r="C24" s="156"/>
      <c r="D24" s="156"/>
      <c r="E24" s="90"/>
      <c r="F24" s="88"/>
      <c r="G24" s="157" t="str">
        <f>IF(ISBLANK(B24),"",VLOOKUP($B24,'PARTIDAS EGRESOS'!$A$8:$B$134,2,0))</f>
        <v/>
      </c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01"/>
      <c r="AP24" s="102" t="s">
        <v>11</v>
      </c>
      <c r="AQ24" s="158"/>
      <c r="AR24" s="159"/>
      <c r="AS24" s="159"/>
      <c r="AT24" s="159"/>
      <c r="AU24" s="159"/>
      <c r="AV24" s="103"/>
      <c r="AW24" s="102"/>
      <c r="AX24" s="160" t="str">
        <f t="shared" si="0"/>
        <v/>
      </c>
      <c r="AY24" s="161"/>
      <c r="AZ24" s="161"/>
      <c r="BA24" s="161"/>
      <c r="BB24" s="161"/>
      <c r="BC24" s="108"/>
      <c r="BD24" s="112" t="str">
        <f>IF(ISBLANK(B24),"",VLOOKUP(B24,'PARTIDAS EGRESOS'!$A:$C,3,0))</f>
        <v/>
      </c>
      <c r="BE24" s="120">
        <v>34</v>
      </c>
      <c r="BF24" s="117">
        <f>SUMIF(BD11:BD52,14,AQ11:AU52)</f>
        <v>0</v>
      </c>
      <c r="BG24" s="118" t="str">
        <f t="shared" si="1"/>
        <v/>
      </c>
      <c r="BH24" s="118" t="b">
        <f t="shared" si="2"/>
        <v>0</v>
      </c>
      <c r="BI24" s="118" t="str">
        <f t="shared" si="3"/>
        <v/>
      </c>
      <c r="BJ24" s="116"/>
      <c r="BK24" s="116"/>
    </row>
    <row r="25" spans="1:63" s="96" customFormat="1" ht="14.25" customHeight="1" x14ac:dyDescent="0.3">
      <c r="A25" s="84"/>
      <c r="B25" s="156"/>
      <c r="C25" s="156"/>
      <c r="D25" s="156"/>
      <c r="E25" s="90"/>
      <c r="F25" s="88"/>
      <c r="G25" s="157" t="str">
        <f>IF(ISBLANK(B25),"",VLOOKUP($B25,'PARTIDAS EGRESOS'!$A$8:$B$134,2,0))</f>
        <v/>
      </c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04"/>
      <c r="AP25" s="102" t="s">
        <v>11</v>
      </c>
      <c r="AQ25" s="158"/>
      <c r="AR25" s="159"/>
      <c r="AS25" s="159"/>
      <c r="AT25" s="159"/>
      <c r="AU25" s="159"/>
      <c r="AV25" s="103"/>
      <c r="AW25" s="102"/>
      <c r="AX25" s="160" t="str">
        <f t="shared" si="0"/>
        <v/>
      </c>
      <c r="AY25" s="161"/>
      <c r="AZ25" s="161"/>
      <c r="BA25" s="161"/>
      <c r="BB25" s="161"/>
      <c r="BC25" s="108"/>
      <c r="BD25" s="112" t="str">
        <f>IF(ISBLANK(B25),"",VLOOKUP(B25,'PARTIDAS EGRESOS'!$A:$C,3,0))</f>
        <v/>
      </c>
      <c r="BE25" s="107">
        <v>35</v>
      </c>
      <c r="BF25" s="117">
        <f>SUMIF(BD11:BD52,15,AQ11:AU52)</f>
        <v>0</v>
      </c>
      <c r="BG25" s="118" t="str">
        <f t="shared" si="1"/>
        <v/>
      </c>
      <c r="BH25" s="118" t="b">
        <f t="shared" si="2"/>
        <v>0</v>
      </c>
      <c r="BI25" s="118" t="str">
        <f t="shared" si="3"/>
        <v/>
      </c>
      <c r="BJ25" s="116"/>
      <c r="BK25" s="116"/>
    </row>
    <row r="26" spans="1:63" s="96" customFormat="1" ht="14.25" customHeight="1" x14ac:dyDescent="0.3">
      <c r="A26" s="84"/>
      <c r="B26" s="156"/>
      <c r="C26" s="156"/>
      <c r="D26" s="156"/>
      <c r="E26" s="90"/>
      <c r="F26" s="88"/>
      <c r="G26" s="157" t="str">
        <f>IF(ISBLANK(B26),"",VLOOKUP($B26,'PARTIDAS EGRESOS'!$A$8:$B$134,2,0))</f>
        <v/>
      </c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01"/>
      <c r="AP26" s="102" t="s">
        <v>11</v>
      </c>
      <c r="AQ26" s="158"/>
      <c r="AR26" s="159"/>
      <c r="AS26" s="159"/>
      <c r="AT26" s="159"/>
      <c r="AU26" s="159"/>
      <c r="AV26" s="103"/>
      <c r="AW26" s="102"/>
      <c r="AX26" s="160" t="str">
        <f t="shared" si="0"/>
        <v/>
      </c>
      <c r="AY26" s="161"/>
      <c r="AZ26" s="161"/>
      <c r="BA26" s="161"/>
      <c r="BB26" s="161"/>
      <c r="BC26" s="108"/>
      <c r="BD26" s="112" t="str">
        <f>IF(ISBLANK(B26),"",VLOOKUP(B26,'PARTIDAS EGRESOS'!$A:$C,3,0))</f>
        <v/>
      </c>
      <c r="BE26" s="120">
        <v>36</v>
      </c>
      <c r="BF26" s="117">
        <f>SUMIF(BD11:BD52,16,AQ11:AU52)</f>
        <v>0</v>
      </c>
      <c r="BG26" s="118" t="str">
        <f t="shared" si="1"/>
        <v/>
      </c>
      <c r="BH26" s="118" t="b">
        <f t="shared" si="2"/>
        <v>0</v>
      </c>
      <c r="BI26" s="118" t="str">
        <f t="shared" si="3"/>
        <v/>
      </c>
      <c r="BJ26" s="116"/>
      <c r="BK26" s="116"/>
    </row>
    <row r="27" spans="1:63" s="96" customFormat="1" ht="14.25" customHeight="1" x14ac:dyDescent="0.3">
      <c r="A27" s="84"/>
      <c r="B27" s="156"/>
      <c r="C27" s="156"/>
      <c r="D27" s="156"/>
      <c r="E27" s="90"/>
      <c r="F27" s="88"/>
      <c r="G27" s="157" t="str">
        <f>IF(ISBLANK(B27),"",VLOOKUP($B27,'PARTIDAS EGRESOS'!$A$8:$B$134,2,0))</f>
        <v/>
      </c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01"/>
      <c r="AP27" s="102" t="s">
        <v>11</v>
      </c>
      <c r="AQ27" s="158"/>
      <c r="AR27" s="159"/>
      <c r="AS27" s="159"/>
      <c r="AT27" s="159"/>
      <c r="AU27" s="159"/>
      <c r="AV27" s="103"/>
      <c r="AW27" s="102"/>
      <c r="AX27" s="160" t="str">
        <f t="shared" si="0"/>
        <v/>
      </c>
      <c r="AY27" s="161"/>
      <c r="AZ27" s="161"/>
      <c r="BA27" s="161"/>
      <c r="BB27" s="161"/>
      <c r="BC27" s="108"/>
      <c r="BD27" s="112" t="str">
        <f>IF(ISBLANK(B27),"",VLOOKUP(B27,'PARTIDAS EGRESOS'!$A:$C,3,0))</f>
        <v/>
      </c>
      <c r="BE27" s="107">
        <v>37</v>
      </c>
      <c r="BF27" s="117">
        <f>SUMIF(BD11:BD52,17,AQ11:AU52)</f>
        <v>0</v>
      </c>
      <c r="BG27" s="118" t="str">
        <f t="shared" si="1"/>
        <v/>
      </c>
      <c r="BH27" s="118" t="b">
        <f t="shared" si="2"/>
        <v>0</v>
      </c>
      <c r="BI27" s="118" t="str">
        <f t="shared" si="3"/>
        <v/>
      </c>
      <c r="BJ27" s="116"/>
      <c r="BK27" s="116"/>
    </row>
    <row r="28" spans="1:63" s="96" customFormat="1" ht="14.25" customHeight="1" x14ac:dyDescent="0.3">
      <c r="A28" s="84"/>
      <c r="B28" s="156"/>
      <c r="C28" s="156"/>
      <c r="D28" s="156"/>
      <c r="E28" s="90"/>
      <c r="F28" s="88"/>
      <c r="G28" s="157" t="str">
        <f>IF(ISBLANK(B28),"",VLOOKUP($B28,'PARTIDAS EGRESOS'!$A$8:$B$134,2,0))</f>
        <v/>
      </c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01"/>
      <c r="AP28" s="102" t="s">
        <v>11</v>
      </c>
      <c r="AQ28" s="158"/>
      <c r="AR28" s="159"/>
      <c r="AS28" s="159"/>
      <c r="AT28" s="159"/>
      <c r="AU28" s="159"/>
      <c r="AV28" s="103"/>
      <c r="AW28" s="102"/>
      <c r="AX28" s="160" t="str">
        <f t="shared" si="0"/>
        <v/>
      </c>
      <c r="AY28" s="161"/>
      <c r="AZ28" s="161"/>
      <c r="BA28" s="161"/>
      <c r="BB28" s="161"/>
      <c r="BC28" s="108"/>
      <c r="BD28" s="112" t="str">
        <f>IF(ISBLANK(B28),"",VLOOKUP(B28,'PARTIDAS EGRESOS'!$A:$C,3,0))</f>
        <v/>
      </c>
      <c r="BE28" s="120">
        <v>38</v>
      </c>
      <c r="BF28" s="117">
        <f>SUMIF(BD11:BD52,18,AQ11:AU52)</f>
        <v>0</v>
      </c>
      <c r="BG28" s="118" t="str">
        <f t="shared" si="1"/>
        <v/>
      </c>
      <c r="BH28" s="118" t="b">
        <f t="shared" si="2"/>
        <v>0</v>
      </c>
      <c r="BI28" s="118" t="str">
        <f t="shared" si="3"/>
        <v/>
      </c>
      <c r="BJ28" s="116"/>
      <c r="BK28" s="116"/>
    </row>
    <row r="29" spans="1:63" s="96" customFormat="1" ht="14.25" customHeight="1" x14ac:dyDescent="0.3">
      <c r="A29" s="84"/>
      <c r="B29" s="156"/>
      <c r="C29" s="156"/>
      <c r="D29" s="156"/>
      <c r="E29" s="90"/>
      <c r="F29" s="92"/>
      <c r="G29" s="157" t="str">
        <f>IF(ISBLANK(B29),"",VLOOKUP($B29,'PARTIDAS EGRESOS'!$A$8:$B$134,2,0))</f>
        <v/>
      </c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04"/>
      <c r="AP29" s="102" t="s">
        <v>11</v>
      </c>
      <c r="AQ29" s="158"/>
      <c r="AR29" s="159"/>
      <c r="AS29" s="159"/>
      <c r="AT29" s="159"/>
      <c r="AU29" s="159"/>
      <c r="AV29" s="103"/>
      <c r="AW29" s="102"/>
      <c r="AX29" s="160" t="str">
        <f t="shared" si="0"/>
        <v/>
      </c>
      <c r="AY29" s="161"/>
      <c r="AZ29" s="161"/>
      <c r="BA29" s="161"/>
      <c r="BB29" s="161"/>
      <c r="BC29" s="108"/>
      <c r="BD29" s="112" t="str">
        <f>IF(ISBLANK(B29),"",VLOOKUP(B29,'PARTIDAS EGRESOS'!$A:$C,3,0))</f>
        <v/>
      </c>
      <c r="BE29" s="107">
        <v>39</v>
      </c>
      <c r="BF29" s="117">
        <f>SUMIF(BD11:BD52,19,AQ11:AU52)</f>
        <v>0</v>
      </c>
      <c r="BG29" s="118" t="str">
        <f t="shared" si="1"/>
        <v/>
      </c>
      <c r="BH29" s="118" t="b">
        <f t="shared" si="2"/>
        <v>0</v>
      </c>
      <c r="BI29" s="118" t="str">
        <f t="shared" si="3"/>
        <v/>
      </c>
      <c r="BJ29" s="116"/>
      <c r="BK29" s="116"/>
    </row>
    <row r="30" spans="1:63" s="96" customFormat="1" ht="14.25" customHeight="1" x14ac:dyDescent="0.3">
      <c r="A30" s="84"/>
      <c r="B30" s="156"/>
      <c r="C30" s="156"/>
      <c r="D30" s="156"/>
      <c r="E30" s="90"/>
      <c r="F30" s="88"/>
      <c r="G30" s="157" t="str">
        <f>IF(ISBLANK(B30),"",VLOOKUP($B30,'PARTIDAS EGRESOS'!$A$8:$B$134,2,0))</f>
        <v/>
      </c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01"/>
      <c r="AP30" s="102" t="s">
        <v>11</v>
      </c>
      <c r="AQ30" s="158"/>
      <c r="AR30" s="159"/>
      <c r="AS30" s="159"/>
      <c r="AT30" s="159"/>
      <c r="AU30" s="159"/>
      <c r="AV30" s="103"/>
      <c r="AW30" s="102"/>
      <c r="AX30" s="160" t="str">
        <f t="shared" si="0"/>
        <v/>
      </c>
      <c r="AY30" s="161"/>
      <c r="AZ30" s="161"/>
      <c r="BA30" s="161"/>
      <c r="BB30" s="161"/>
      <c r="BC30" s="108"/>
      <c r="BD30" s="112" t="str">
        <f>IF(ISBLANK(B30),"",VLOOKUP(B30,'PARTIDAS EGRESOS'!$A:$C,3,0))</f>
        <v/>
      </c>
      <c r="BE30" s="107">
        <v>40</v>
      </c>
      <c r="BF30" s="117">
        <f>SUMIF(BD11:BD52,20,AQ11:AU52)</f>
        <v>0</v>
      </c>
      <c r="BG30" s="118" t="str">
        <f t="shared" si="1"/>
        <v/>
      </c>
      <c r="BH30" s="118" t="b">
        <f t="shared" si="2"/>
        <v>0</v>
      </c>
      <c r="BI30" s="118" t="str">
        <f t="shared" si="3"/>
        <v/>
      </c>
      <c r="BJ30" s="116"/>
      <c r="BK30" s="116"/>
    </row>
    <row r="31" spans="1:63" s="96" customFormat="1" ht="14.25" customHeight="1" x14ac:dyDescent="0.3">
      <c r="A31" s="84"/>
      <c r="B31" s="156"/>
      <c r="C31" s="156"/>
      <c r="D31" s="156"/>
      <c r="E31" s="90"/>
      <c r="F31" s="88"/>
      <c r="G31" s="157" t="str">
        <f>IF(ISBLANK(B31),"",VLOOKUP($B31,'PARTIDAS EGRESOS'!$A$8:$B$134,2,0))</f>
        <v/>
      </c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04"/>
      <c r="AP31" s="102" t="s">
        <v>11</v>
      </c>
      <c r="AQ31" s="158"/>
      <c r="AR31" s="159"/>
      <c r="AS31" s="159"/>
      <c r="AT31" s="159"/>
      <c r="AU31" s="159"/>
      <c r="AV31" s="103"/>
      <c r="AW31" s="102"/>
      <c r="AX31" s="160" t="str">
        <f t="shared" si="0"/>
        <v/>
      </c>
      <c r="AY31" s="161"/>
      <c r="AZ31" s="161"/>
      <c r="BA31" s="161"/>
      <c r="BB31" s="161"/>
      <c r="BC31" s="108"/>
      <c r="BD31" s="112" t="str">
        <f>IF(ISBLANK(B31),"",VLOOKUP(B31,'PARTIDAS EGRESOS'!$A:$C,3,0))</f>
        <v/>
      </c>
      <c r="BE31" s="116"/>
      <c r="BF31" s="117"/>
      <c r="BG31" s="118" t="str">
        <f t="shared" si="1"/>
        <v/>
      </c>
      <c r="BH31" s="118" t="b">
        <f t="shared" si="2"/>
        <v>0</v>
      </c>
      <c r="BI31" s="118" t="str">
        <f t="shared" si="3"/>
        <v/>
      </c>
      <c r="BJ31" s="116"/>
      <c r="BK31" s="116"/>
    </row>
    <row r="32" spans="1:63" s="96" customFormat="1" ht="14.25" customHeight="1" x14ac:dyDescent="0.3">
      <c r="A32" s="84"/>
      <c r="B32" s="156"/>
      <c r="C32" s="156"/>
      <c r="D32" s="156"/>
      <c r="E32" s="90"/>
      <c r="F32" s="88"/>
      <c r="G32" s="157" t="str">
        <f>IF(ISBLANK(B32),"",VLOOKUP($B32,'PARTIDAS EGRESOS'!$A$8:$B$134,2,0))</f>
        <v/>
      </c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01"/>
      <c r="AP32" s="102" t="s">
        <v>11</v>
      </c>
      <c r="AQ32" s="158"/>
      <c r="AR32" s="159"/>
      <c r="AS32" s="159"/>
      <c r="AT32" s="159"/>
      <c r="AU32" s="159"/>
      <c r="AV32" s="103"/>
      <c r="AW32" s="102"/>
      <c r="AX32" s="160" t="str">
        <f t="shared" si="0"/>
        <v/>
      </c>
      <c r="AY32" s="161"/>
      <c r="AZ32" s="161"/>
      <c r="BA32" s="161"/>
      <c r="BB32" s="161"/>
      <c r="BC32" s="108"/>
      <c r="BD32" s="112" t="str">
        <f>IF(ISBLANK(B32),"",VLOOKUP(B32,'PARTIDAS EGRESOS'!$A:$C,3,0))</f>
        <v/>
      </c>
      <c r="BE32" s="116"/>
      <c r="BF32" s="117"/>
      <c r="BG32" s="118" t="str">
        <f t="shared" si="1"/>
        <v/>
      </c>
      <c r="BH32" s="118" t="b">
        <f t="shared" si="2"/>
        <v>0</v>
      </c>
      <c r="BI32" s="118" t="str">
        <f t="shared" si="3"/>
        <v/>
      </c>
      <c r="BJ32" s="116"/>
      <c r="BK32" s="116"/>
    </row>
    <row r="33" spans="1:63" s="96" customFormat="1" ht="14.25" customHeight="1" x14ac:dyDescent="0.3">
      <c r="A33" s="84"/>
      <c r="B33" s="156"/>
      <c r="C33" s="156"/>
      <c r="D33" s="156"/>
      <c r="E33" s="90"/>
      <c r="F33" s="88"/>
      <c r="G33" s="157" t="str">
        <f>IF(ISBLANK(B33),"",VLOOKUP($B33,'PARTIDAS EGRESOS'!$A$8:$B$134,2,0))</f>
        <v/>
      </c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01"/>
      <c r="AP33" s="102" t="s">
        <v>11</v>
      </c>
      <c r="AQ33" s="158"/>
      <c r="AR33" s="159"/>
      <c r="AS33" s="159"/>
      <c r="AT33" s="159"/>
      <c r="AU33" s="159"/>
      <c r="AV33" s="103"/>
      <c r="AW33" s="102"/>
      <c r="AX33" s="160" t="str">
        <f t="shared" si="0"/>
        <v/>
      </c>
      <c r="AY33" s="161"/>
      <c r="AZ33" s="161"/>
      <c r="BA33" s="161"/>
      <c r="BB33" s="161"/>
      <c r="BC33" s="108"/>
      <c r="BD33" s="112" t="str">
        <f>IF(ISBLANK(B33),"",VLOOKUP(B33,'PARTIDAS EGRESOS'!$A:$C,3,0))</f>
        <v/>
      </c>
      <c r="BE33" s="116"/>
      <c r="BF33" s="117"/>
      <c r="BG33" s="118" t="str">
        <f t="shared" si="1"/>
        <v/>
      </c>
      <c r="BH33" s="118" t="b">
        <f t="shared" si="2"/>
        <v>0</v>
      </c>
      <c r="BI33" s="118" t="str">
        <f t="shared" si="3"/>
        <v/>
      </c>
      <c r="BJ33" s="116"/>
      <c r="BK33" s="116"/>
    </row>
    <row r="34" spans="1:63" s="96" customFormat="1" ht="14.25" customHeight="1" x14ac:dyDescent="0.3">
      <c r="A34" s="84"/>
      <c r="B34" s="156"/>
      <c r="C34" s="156"/>
      <c r="D34" s="156"/>
      <c r="E34" s="90"/>
      <c r="F34" s="88"/>
      <c r="G34" s="157" t="str">
        <f>IF(ISBLANK(B34),"",VLOOKUP($B34,'PARTIDAS EGRESOS'!$A$8:$B$134,2,0))</f>
        <v/>
      </c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04"/>
      <c r="AP34" s="102" t="s">
        <v>11</v>
      </c>
      <c r="AQ34" s="158"/>
      <c r="AR34" s="159"/>
      <c r="AS34" s="159"/>
      <c r="AT34" s="159"/>
      <c r="AU34" s="159"/>
      <c r="AV34" s="103"/>
      <c r="AW34" s="102"/>
      <c r="AX34" s="160" t="str">
        <f t="shared" si="0"/>
        <v/>
      </c>
      <c r="AY34" s="161"/>
      <c r="AZ34" s="161"/>
      <c r="BA34" s="161"/>
      <c r="BB34" s="161"/>
      <c r="BC34" s="108"/>
      <c r="BD34" s="112" t="str">
        <f>IF(ISBLANK(B34),"",VLOOKUP(B34,'PARTIDAS EGRESOS'!$A:$C,3,0))</f>
        <v/>
      </c>
      <c r="BE34" s="116"/>
      <c r="BF34" s="117"/>
      <c r="BG34" s="118" t="str">
        <f t="shared" si="1"/>
        <v/>
      </c>
      <c r="BH34" s="118" t="b">
        <f t="shared" si="2"/>
        <v>0</v>
      </c>
      <c r="BI34" s="118" t="str">
        <f t="shared" si="3"/>
        <v/>
      </c>
      <c r="BJ34" s="116"/>
      <c r="BK34" s="116"/>
    </row>
    <row r="35" spans="1:63" s="96" customFormat="1" ht="14.25" customHeight="1" x14ac:dyDescent="0.3">
      <c r="A35" s="84"/>
      <c r="B35" s="156"/>
      <c r="C35" s="156"/>
      <c r="D35" s="156"/>
      <c r="E35" s="90"/>
      <c r="F35" s="88"/>
      <c r="G35" s="157" t="str">
        <f>IF(ISBLANK(B35),"",VLOOKUP($B35,'PARTIDAS EGRESOS'!$A$8:$B$134,2,0))</f>
        <v/>
      </c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04"/>
      <c r="AP35" s="102" t="s">
        <v>11</v>
      </c>
      <c r="AQ35" s="158"/>
      <c r="AR35" s="159"/>
      <c r="AS35" s="159"/>
      <c r="AT35" s="159"/>
      <c r="AU35" s="159"/>
      <c r="AV35" s="103"/>
      <c r="AW35" s="102"/>
      <c r="AX35" s="160" t="str">
        <f t="shared" si="0"/>
        <v/>
      </c>
      <c r="AY35" s="161"/>
      <c r="AZ35" s="161"/>
      <c r="BA35" s="161"/>
      <c r="BB35" s="161"/>
      <c r="BC35" s="108"/>
      <c r="BD35" s="112" t="str">
        <f>IF(ISBLANK(B35),"",VLOOKUP(B35,'PARTIDAS EGRESOS'!$A:$C,3,0))</f>
        <v/>
      </c>
      <c r="BE35" s="116"/>
      <c r="BF35" s="117"/>
      <c r="BG35" s="118" t="str">
        <f t="shared" si="1"/>
        <v/>
      </c>
      <c r="BH35" s="118" t="b">
        <f t="shared" si="2"/>
        <v>0</v>
      </c>
      <c r="BI35" s="118" t="str">
        <f t="shared" si="3"/>
        <v/>
      </c>
      <c r="BJ35" s="116"/>
      <c r="BK35" s="116"/>
    </row>
    <row r="36" spans="1:63" s="96" customFormat="1" ht="14.25" customHeight="1" x14ac:dyDescent="0.3">
      <c r="A36" s="84"/>
      <c r="B36" s="156"/>
      <c r="C36" s="156"/>
      <c r="D36" s="156"/>
      <c r="E36" s="90"/>
      <c r="F36" s="88"/>
      <c r="G36" s="157" t="str">
        <f>IF(ISBLANK(B36),"",VLOOKUP($B36,'PARTIDAS EGRESOS'!$A$8:$B$134,2,0))</f>
        <v/>
      </c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01"/>
      <c r="AP36" s="102" t="s">
        <v>11</v>
      </c>
      <c r="AQ36" s="158"/>
      <c r="AR36" s="159"/>
      <c r="AS36" s="159"/>
      <c r="AT36" s="159"/>
      <c r="AU36" s="159"/>
      <c r="AV36" s="103"/>
      <c r="AW36" s="102"/>
      <c r="AX36" s="160" t="str">
        <f t="shared" si="0"/>
        <v/>
      </c>
      <c r="AY36" s="161"/>
      <c r="AZ36" s="161"/>
      <c r="BA36" s="161"/>
      <c r="BB36" s="161"/>
      <c r="BC36" s="108"/>
      <c r="BD36" s="112" t="str">
        <f>IF(ISBLANK(B36),"",VLOOKUP(B36,'PARTIDAS EGRESOS'!$A:$C,3,0))</f>
        <v/>
      </c>
      <c r="BE36" s="116"/>
      <c r="BF36" s="117"/>
      <c r="BG36" s="118" t="str">
        <f t="shared" si="1"/>
        <v/>
      </c>
      <c r="BH36" s="118" t="b">
        <f t="shared" si="2"/>
        <v>0</v>
      </c>
      <c r="BI36" s="118" t="str">
        <f t="shared" si="3"/>
        <v/>
      </c>
      <c r="BJ36" s="116"/>
      <c r="BK36" s="116"/>
    </row>
    <row r="37" spans="1:63" s="96" customFormat="1" ht="14.25" customHeight="1" x14ac:dyDescent="0.3">
      <c r="A37" s="84"/>
      <c r="B37" s="156"/>
      <c r="C37" s="156"/>
      <c r="D37" s="156"/>
      <c r="E37" s="90"/>
      <c r="F37" s="88"/>
      <c r="G37" s="157" t="str">
        <f>IF(ISBLANK(B37),"",VLOOKUP($B37,'PARTIDAS EGRESOS'!$A$8:$B$134,2,0))</f>
        <v/>
      </c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01"/>
      <c r="AP37" s="102" t="s">
        <v>11</v>
      </c>
      <c r="AQ37" s="158"/>
      <c r="AR37" s="159"/>
      <c r="AS37" s="159"/>
      <c r="AT37" s="159"/>
      <c r="AU37" s="159"/>
      <c r="AV37" s="103"/>
      <c r="AW37" s="102"/>
      <c r="AX37" s="160" t="str">
        <f t="shared" si="0"/>
        <v/>
      </c>
      <c r="AY37" s="161"/>
      <c r="AZ37" s="161"/>
      <c r="BA37" s="161"/>
      <c r="BB37" s="161"/>
      <c r="BC37" s="108"/>
      <c r="BD37" s="112" t="str">
        <f>IF(ISBLANK(B37),"",VLOOKUP(B37,'PARTIDAS EGRESOS'!$A:$C,3,0))</f>
        <v/>
      </c>
      <c r="BE37" s="116"/>
      <c r="BF37" s="117"/>
      <c r="BG37" s="118" t="str">
        <f t="shared" si="1"/>
        <v/>
      </c>
      <c r="BH37" s="118" t="b">
        <f t="shared" si="2"/>
        <v>0</v>
      </c>
      <c r="BI37" s="118" t="str">
        <f t="shared" si="3"/>
        <v/>
      </c>
      <c r="BJ37" s="116"/>
      <c r="BK37" s="116"/>
    </row>
    <row r="38" spans="1:63" s="96" customFormat="1" ht="14.25" customHeight="1" x14ac:dyDescent="0.3">
      <c r="A38" s="84"/>
      <c r="B38" s="156"/>
      <c r="C38" s="156"/>
      <c r="D38" s="156"/>
      <c r="E38" s="90"/>
      <c r="F38" s="88"/>
      <c r="G38" s="157" t="str">
        <f>IF(ISBLANK(B38),"",VLOOKUP($B38,'PARTIDAS EGRESOS'!$A$8:$B$134,2,0))</f>
        <v/>
      </c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01"/>
      <c r="AP38" s="102" t="s">
        <v>11</v>
      </c>
      <c r="AQ38" s="158"/>
      <c r="AR38" s="159"/>
      <c r="AS38" s="159"/>
      <c r="AT38" s="159"/>
      <c r="AU38" s="159"/>
      <c r="AV38" s="105"/>
      <c r="AW38" s="102"/>
      <c r="AX38" s="160" t="str">
        <f t="shared" si="0"/>
        <v/>
      </c>
      <c r="AY38" s="161"/>
      <c r="AZ38" s="161"/>
      <c r="BA38" s="161"/>
      <c r="BB38" s="161"/>
      <c r="BC38" s="108"/>
      <c r="BD38" s="112" t="str">
        <f>IF(ISBLANK(B38),"",VLOOKUP(B38,'PARTIDAS EGRESOS'!$A:$C,3,0))</f>
        <v/>
      </c>
      <c r="BE38" s="116"/>
      <c r="BF38" s="117"/>
      <c r="BG38" s="118" t="str">
        <f t="shared" si="1"/>
        <v/>
      </c>
      <c r="BH38" s="118" t="b">
        <f t="shared" si="2"/>
        <v>0</v>
      </c>
      <c r="BI38" s="118" t="str">
        <f t="shared" si="3"/>
        <v/>
      </c>
      <c r="BJ38" s="116"/>
      <c r="BK38" s="116"/>
    </row>
    <row r="39" spans="1:63" s="96" customFormat="1" ht="14.25" customHeight="1" x14ac:dyDescent="0.3">
      <c r="A39" s="84"/>
      <c r="B39" s="156"/>
      <c r="C39" s="156"/>
      <c r="D39" s="156"/>
      <c r="E39" s="90"/>
      <c r="F39" s="88"/>
      <c r="G39" s="157" t="str">
        <f>IF(ISBLANK(B39),"",VLOOKUP($B39,'PARTIDAS EGRESOS'!$A$8:$B$134,2,0))</f>
        <v/>
      </c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01"/>
      <c r="AP39" s="102" t="s">
        <v>11</v>
      </c>
      <c r="AQ39" s="158"/>
      <c r="AR39" s="159"/>
      <c r="AS39" s="159"/>
      <c r="AT39" s="159"/>
      <c r="AU39" s="159"/>
      <c r="AV39" s="105"/>
      <c r="AW39" s="102"/>
      <c r="AX39" s="160" t="str">
        <f t="shared" si="0"/>
        <v/>
      </c>
      <c r="AY39" s="161"/>
      <c r="AZ39" s="161"/>
      <c r="BA39" s="161"/>
      <c r="BB39" s="161"/>
      <c r="BC39" s="108"/>
      <c r="BD39" s="112" t="str">
        <f>IF(ISBLANK(B39),"",VLOOKUP(B39,'PARTIDAS EGRESOS'!$A:$C,3,0))</f>
        <v/>
      </c>
      <c r="BE39" s="116"/>
      <c r="BF39" s="117"/>
      <c r="BG39" s="118" t="str">
        <f t="shared" si="1"/>
        <v/>
      </c>
      <c r="BH39" s="118" t="b">
        <f t="shared" si="2"/>
        <v>0</v>
      </c>
      <c r="BI39" s="118" t="str">
        <f t="shared" si="3"/>
        <v/>
      </c>
      <c r="BJ39" s="116"/>
      <c r="BK39" s="116"/>
    </row>
    <row r="40" spans="1:63" s="96" customFormat="1" ht="14.25" customHeight="1" x14ac:dyDescent="0.3">
      <c r="A40" s="84"/>
      <c r="B40" s="156"/>
      <c r="C40" s="156"/>
      <c r="D40" s="156"/>
      <c r="E40" s="90"/>
      <c r="F40" s="88"/>
      <c r="G40" s="157" t="str">
        <f>IF(ISBLANK(B40),"",VLOOKUP($B40,'PARTIDAS EGRESOS'!$A$8:$B$134,2,0))</f>
        <v/>
      </c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01"/>
      <c r="AP40" s="102"/>
      <c r="AQ40" s="158"/>
      <c r="AR40" s="159"/>
      <c r="AS40" s="159"/>
      <c r="AT40" s="159"/>
      <c r="AU40" s="159"/>
      <c r="AV40" s="105"/>
      <c r="AW40" s="102"/>
      <c r="AX40" s="160" t="str">
        <f t="shared" si="0"/>
        <v/>
      </c>
      <c r="AY40" s="161"/>
      <c r="AZ40" s="161"/>
      <c r="BA40" s="161"/>
      <c r="BB40" s="161"/>
      <c r="BC40" s="108"/>
      <c r="BD40" s="112" t="str">
        <f>IF(ISBLANK(B40),"",VLOOKUP(B40,'PARTIDAS EGRESOS'!$A:$C,3,0))</f>
        <v/>
      </c>
      <c r="BE40" s="116"/>
      <c r="BF40" s="117"/>
      <c r="BG40" s="118" t="str">
        <f t="shared" si="1"/>
        <v/>
      </c>
      <c r="BH40" s="118" t="b">
        <f t="shared" si="2"/>
        <v>0</v>
      </c>
      <c r="BI40" s="118" t="str">
        <f t="shared" si="3"/>
        <v/>
      </c>
      <c r="BJ40" s="116"/>
      <c r="BK40" s="116"/>
    </row>
    <row r="41" spans="1:63" s="96" customFormat="1" ht="14.25" customHeight="1" x14ac:dyDescent="0.3">
      <c r="A41" s="84"/>
      <c r="B41" s="156"/>
      <c r="C41" s="156"/>
      <c r="D41" s="156"/>
      <c r="E41" s="90"/>
      <c r="F41" s="88"/>
      <c r="G41" s="157" t="str">
        <f>IF(ISBLANK(B41),"",VLOOKUP($B41,'PARTIDAS EGRESOS'!$A$8:$B$134,2,0))</f>
        <v/>
      </c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01"/>
      <c r="AP41" s="102"/>
      <c r="AQ41" s="158"/>
      <c r="AR41" s="159"/>
      <c r="AS41" s="159"/>
      <c r="AT41" s="159"/>
      <c r="AU41" s="159"/>
      <c r="AV41" s="105"/>
      <c r="AW41" s="102"/>
      <c r="AX41" s="160" t="str">
        <f t="shared" si="0"/>
        <v/>
      </c>
      <c r="AY41" s="161"/>
      <c r="AZ41" s="161"/>
      <c r="BA41" s="161"/>
      <c r="BB41" s="161"/>
      <c r="BC41" s="108"/>
      <c r="BD41" s="112" t="str">
        <f>IF(ISBLANK(B41),"",VLOOKUP(B41,'PARTIDAS EGRESOS'!$A:$C,3,0))</f>
        <v/>
      </c>
      <c r="BE41" s="116"/>
      <c r="BF41" s="117"/>
      <c r="BG41" s="118" t="str">
        <f t="shared" si="1"/>
        <v/>
      </c>
      <c r="BH41" s="118" t="b">
        <f t="shared" si="2"/>
        <v>0</v>
      </c>
      <c r="BI41" s="118" t="str">
        <f t="shared" si="3"/>
        <v/>
      </c>
      <c r="BJ41" s="116"/>
      <c r="BK41" s="116"/>
    </row>
    <row r="42" spans="1:63" s="96" customFormat="1" ht="14.25" customHeight="1" x14ac:dyDescent="0.3">
      <c r="A42" s="84"/>
      <c r="B42" s="156"/>
      <c r="C42" s="156"/>
      <c r="D42" s="156"/>
      <c r="E42" s="90"/>
      <c r="F42" s="88"/>
      <c r="G42" s="157" t="str">
        <f>IF(ISBLANK(B42),"",VLOOKUP($B42,'PARTIDAS EGRESOS'!$A$8:$B$134,2,0))</f>
        <v/>
      </c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01"/>
      <c r="AP42" s="102"/>
      <c r="AQ42" s="158"/>
      <c r="AR42" s="159"/>
      <c r="AS42" s="159"/>
      <c r="AT42" s="159"/>
      <c r="AU42" s="159"/>
      <c r="AV42" s="105"/>
      <c r="AW42" s="102"/>
      <c r="AX42" s="160" t="str">
        <f t="shared" si="0"/>
        <v/>
      </c>
      <c r="AY42" s="161"/>
      <c r="AZ42" s="161"/>
      <c r="BA42" s="161"/>
      <c r="BB42" s="161"/>
      <c r="BC42" s="108"/>
      <c r="BD42" s="112" t="str">
        <f>IF(ISBLANK(B42),"",VLOOKUP(B42,'PARTIDAS EGRESOS'!$A:$C,3,0))</f>
        <v/>
      </c>
      <c r="BE42" s="116"/>
      <c r="BF42" s="117"/>
      <c r="BG42" s="118" t="str">
        <f t="shared" si="1"/>
        <v/>
      </c>
      <c r="BH42" s="118" t="b">
        <f t="shared" si="2"/>
        <v>0</v>
      </c>
      <c r="BI42" s="118" t="str">
        <f t="shared" si="3"/>
        <v/>
      </c>
      <c r="BJ42" s="116"/>
      <c r="BK42" s="116"/>
    </row>
    <row r="43" spans="1:63" s="96" customFormat="1" ht="14.25" customHeight="1" x14ac:dyDescent="0.3">
      <c r="A43" s="84"/>
      <c r="B43" s="156"/>
      <c r="C43" s="156"/>
      <c r="D43" s="156"/>
      <c r="E43" s="90"/>
      <c r="F43" s="88"/>
      <c r="G43" s="157" t="str">
        <f>IF(ISBLANK(B43),"",VLOOKUP($B43,'PARTIDAS EGRESOS'!$A$8:$B$134,2,0))</f>
        <v/>
      </c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01"/>
      <c r="AP43" s="102"/>
      <c r="AQ43" s="158"/>
      <c r="AR43" s="159"/>
      <c r="AS43" s="159"/>
      <c r="AT43" s="159"/>
      <c r="AU43" s="159"/>
      <c r="AV43" s="105"/>
      <c r="AW43" s="102"/>
      <c r="AX43" s="160" t="str">
        <f t="shared" si="0"/>
        <v/>
      </c>
      <c r="AY43" s="161"/>
      <c r="AZ43" s="161"/>
      <c r="BA43" s="161"/>
      <c r="BB43" s="161"/>
      <c r="BC43" s="108"/>
      <c r="BD43" s="112" t="str">
        <f>IF(ISBLANK(B43),"",VLOOKUP(B43,'PARTIDAS EGRESOS'!$A:$C,3,0))</f>
        <v/>
      </c>
      <c r="BE43" s="116"/>
      <c r="BF43" s="117"/>
      <c r="BG43" s="118" t="str">
        <f t="shared" si="1"/>
        <v/>
      </c>
      <c r="BH43" s="118" t="b">
        <f t="shared" si="2"/>
        <v>0</v>
      </c>
      <c r="BI43" s="118" t="str">
        <f t="shared" si="3"/>
        <v/>
      </c>
      <c r="BJ43" s="116"/>
      <c r="BK43" s="116"/>
    </row>
    <row r="44" spans="1:63" s="96" customFormat="1" ht="14.25" customHeight="1" x14ac:dyDescent="0.3">
      <c r="A44" s="84"/>
      <c r="B44" s="156"/>
      <c r="C44" s="156"/>
      <c r="D44" s="156"/>
      <c r="E44" s="90"/>
      <c r="F44" s="88"/>
      <c r="G44" s="157" t="str">
        <f>IF(ISBLANK(B44),"",VLOOKUP($B44,'PARTIDAS EGRESOS'!$A$8:$B$134,2,0))</f>
        <v/>
      </c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01"/>
      <c r="AP44" s="102"/>
      <c r="AQ44" s="158"/>
      <c r="AR44" s="159"/>
      <c r="AS44" s="159"/>
      <c r="AT44" s="159"/>
      <c r="AU44" s="159"/>
      <c r="AV44" s="105"/>
      <c r="AW44" s="102"/>
      <c r="AX44" s="160" t="str">
        <f t="shared" si="0"/>
        <v/>
      </c>
      <c r="AY44" s="161"/>
      <c r="AZ44" s="161"/>
      <c r="BA44" s="161"/>
      <c r="BB44" s="161"/>
      <c r="BC44" s="108"/>
      <c r="BD44" s="112" t="str">
        <f>IF(ISBLANK(B44),"",VLOOKUP(B44,'PARTIDAS EGRESOS'!$A:$C,3,0))</f>
        <v/>
      </c>
      <c r="BE44" s="116"/>
      <c r="BF44" s="117"/>
      <c r="BG44" s="118" t="str">
        <f t="shared" si="1"/>
        <v/>
      </c>
      <c r="BH44" s="118" t="b">
        <f t="shared" si="2"/>
        <v>0</v>
      </c>
      <c r="BI44" s="118" t="str">
        <f t="shared" si="3"/>
        <v/>
      </c>
      <c r="BJ44" s="116"/>
      <c r="BK44" s="116"/>
    </row>
    <row r="45" spans="1:63" s="96" customFormat="1" ht="14.25" customHeight="1" x14ac:dyDescent="0.3">
      <c r="A45" s="84"/>
      <c r="B45" s="156"/>
      <c r="C45" s="156"/>
      <c r="D45" s="156"/>
      <c r="E45" s="90"/>
      <c r="F45" s="88"/>
      <c r="G45" s="157" t="str">
        <f>IF(ISBLANK(B45),"",VLOOKUP($B45,'PARTIDAS EGRESOS'!$A$8:$B$134,2,0))</f>
        <v/>
      </c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01"/>
      <c r="AP45" s="102"/>
      <c r="AQ45" s="158"/>
      <c r="AR45" s="159"/>
      <c r="AS45" s="159"/>
      <c r="AT45" s="159"/>
      <c r="AU45" s="159"/>
      <c r="AV45" s="105"/>
      <c r="AW45" s="102"/>
      <c r="AX45" s="160" t="str">
        <f t="shared" si="0"/>
        <v/>
      </c>
      <c r="AY45" s="161"/>
      <c r="AZ45" s="161"/>
      <c r="BA45" s="161"/>
      <c r="BB45" s="161"/>
      <c r="BC45" s="108"/>
      <c r="BD45" s="112" t="str">
        <f>IF(ISBLANK(B45),"",VLOOKUP(B45,'PARTIDAS EGRESOS'!$A:$C,3,0))</f>
        <v/>
      </c>
      <c r="BE45" s="116"/>
      <c r="BF45" s="117"/>
      <c r="BG45" s="118" t="str">
        <f t="shared" si="1"/>
        <v/>
      </c>
      <c r="BH45" s="118" t="b">
        <f t="shared" si="2"/>
        <v>0</v>
      </c>
      <c r="BI45" s="118" t="str">
        <f t="shared" si="3"/>
        <v/>
      </c>
      <c r="BJ45" s="116"/>
      <c r="BK45" s="116"/>
    </row>
    <row r="46" spans="1:63" s="96" customFormat="1" ht="14.25" customHeight="1" x14ac:dyDescent="0.3">
      <c r="A46" s="84"/>
      <c r="B46" s="156"/>
      <c r="C46" s="156"/>
      <c r="D46" s="156"/>
      <c r="E46" s="90"/>
      <c r="F46" s="88"/>
      <c r="G46" s="157" t="str">
        <f>IF(ISBLANK(B46),"",VLOOKUP($B46,'PARTIDAS EGRESOS'!$A$8:$B$134,2,0))</f>
        <v/>
      </c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01"/>
      <c r="AP46" s="102"/>
      <c r="AQ46" s="158"/>
      <c r="AR46" s="159"/>
      <c r="AS46" s="159"/>
      <c r="AT46" s="159"/>
      <c r="AU46" s="159"/>
      <c r="AV46" s="105"/>
      <c r="AW46" s="102"/>
      <c r="AX46" s="160" t="str">
        <f t="shared" si="0"/>
        <v/>
      </c>
      <c r="AY46" s="161"/>
      <c r="AZ46" s="161"/>
      <c r="BA46" s="161"/>
      <c r="BB46" s="161"/>
      <c r="BC46" s="108"/>
      <c r="BD46" s="112" t="str">
        <f>IF(ISBLANK(B46),"",VLOOKUP(B46,'PARTIDAS EGRESOS'!$A:$C,3,0))</f>
        <v/>
      </c>
      <c r="BE46" s="116"/>
      <c r="BF46" s="117"/>
      <c r="BG46" s="118" t="str">
        <f t="shared" si="1"/>
        <v/>
      </c>
      <c r="BH46" s="118" t="b">
        <f t="shared" si="2"/>
        <v>0</v>
      </c>
      <c r="BI46" s="118" t="str">
        <f t="shared" si="3"/>
        <v/>
      </c>
      <c r="BJ46" s="116"/>
      <c r="BK46" s="116"/>
    </row>
    <row r="47" spans="1:63" s="96" customFormat="1" ht="20.25" customHeight="1" x14ac:dyDescent="0.3">
      <c r="A47" s="84"/>
      <c r="B47" s="162"/>
      <c r="C47" s="162"/>
      <c r="D47" s="162"/>
      <c r="E47" s="90"/>
      <c r="F47" s="94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01"/>
      <c r="AP47" s="102" t="s">
        <v>11</v>
      </c>
      <c r="AQ47" s="164" t="s">
        <v>12</v>
      </c>
      <c r="AR47" s="164"/>
      <c r="AS47" s="164"/>
      <c r="AT47" s="164"/>
      <c r="AU47" s="164"/>
      <c r="AV47" s="105"/>
      <c r="AW47" s="127"/>
      <c r="AX47" s="165">
        <f>SUM(AX11:BB46)</f>
        <v>0</v>
      </c>
      <c r="AY47" s="165"/>
      <c r="AZ47" s="165"/>
      <c r="BA47" s="165"/>
      <c r="BB47" s="165"/>
      <c r="BC47" s="128"/>
      <c r="BD47" s="112" t="str">
        <f>IF(ISBLANK(B47),"",VLOOKUP(B47,'PARTIDAS EGRESOS'!$A:$C,3,0))</f>
        <v/>
      </c>
      <c r="BE47" s="116"/>
      <c r="BF47" s="117"/>
      <c r="BG47" s="118" t="str">
        <f t="shared" si="1"/>
        <v/>
      </c>
      <c r="BH47" s="118" t="b">
        <f t="shared" si="2"/>
        <v>0</v>
      </c>
      <c r="BI47" s="118" t="str">
        <f t="shared" si="3"/>
        <v/>
      </c>
      <c r="BJ47" s="116"/>
      <c r="BK47" s="116"/>
    </row>
    <row r="48" spans="1:63" s="96" customFormat="1" ht="14.25" customHeight="1" x14ac:dyDescent="0.3">
      <c r="A48" s="84"/>
      <c r="B48" s="162"/>
      <c r="C48" s="162"/>
      <c r="D48" s="162"/>
      <c r="E48" s="90"/>
      <c r="F48" s="94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01"/>
      <c r="AP48" s="102" t="s">
        <v>11</v>
      </c>
      <c r="AQ48" s="166"/>
      <c r="AR48" s="167"/>
      <c r="AS48" s="167"/>
      <c r="AT48" s="167"/>
      <c r="AU48" s="167"/>
      <c r="AV48" s="105"/>
      <c r="AW48" s="102"/>
      <c r="AX48" s="168" t="str">
        <f>BI48</f>
        <v/>
      </c>
      <c r="AY48" s="169"/>
      <c r="AZ48" s="169"/>
      <c r="BA48" s="169"/>
      <c r="BB48" s="169"/>
      <c r="BC48" s="108"/>
      <c r="BD48" s="116"/>
      <c r="BE48" s="116"/>
      <c r="BF48" s="117"/>
      <c r="BG48" s="118" t="str">
        <f t="shared" si="1"/>
        <v/>
      </c>
      <c r="BH48" s="118" t="b">
        <f t="shared" si="2"/>
        <v>0</v>
      </c>
      <c r="BI48" s="118" t="str">
        <f t="shared" si="3"/>
        <v/>
      </c>
      <c r="BJ48" s="116"/>
      <c r="BK48" s="116"/>
    </row>
    <row r="49" spans="1:64" s="96" customFormat="1" ht="14.25" customHeight="1" x14ac:dyDescent="0.3">
      <c r="A49" s="84"/>
      <c r="B49" s="170">
        <v>120</v>
      </c>
      <c r="C49" s="170"/>
      <c r="D49" s="170"/>
      <c r="E49" s="90"/>
      <c r="F49" s="88"/>
      <c r="G49" s="157" t="s">
        <v>13</v>
      </c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01"/>
      <c r="AP49" s="102"/>
      <c r="AQ49" s="171"/>
      <c r="AR49" s="172"/>
      <c r="AS49" s="172"/>
      <c r="AT49" s="172"/>
      <c r="AU49" s="172"/>
      <c r="AV49" s="108"/>
      <c r="AW49" s="102"/>
      <c r="AX49" s="160" t="str">
        <f>BI49</f>
        <v/>
      </c>
      <c r="AY49" s="173"/>
      <c r="AZ49" s="173"/>
      <c r="BA49" s="173"/>
      <c r="BB49" s="173"/>
      <c r="BC49" s="108"/>
      <c r="BD49" s="116"/>
      <c r="BE49" s="116"/>
      <c r="BF49" s="117"/>
      <c r="BG49" s="118" t="str">
        <f t="shared" si="1"/>
        <v/>
      </c>
      <c r="BH49" s="118" t="b">
        <f t="shared" si="2"/>
        <v>0</v>
      </c>
      <c r="BI49" s="118" t="str">
        <f t="shared" si="3"/>
        <v/>
      </c>
      <c r="BJ49" s="116"/>
      <c r="BK49" s="116"/>
    </row>
    <row r="50" spans="1:64" s="96" customFormat="1" ht="14.25" customHeight="1" x14ac:dyDescent="0.3">
      <c r="A50" s="84"/>
      <c r="B50" s="170">
        <v>330</v>
      </c>
      <c r="C50" s="170"/>
      <c r="D50" s="170"/>
      <c r="E50" s="90"/>
      <c r="F50" s="88"/>
      <c r="G50" s="157" t="s">
        <v>14</v>
      </c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01"/>
      <c r="AP50" s="102"/>
      <c r="AQ50" s="171"/>
      <c r="AR50" s="172"/>
      <c r="AS50" s="172"/>
      <c r="AT50" s="172"/>
      <c r="AU50" s="172"/>
      <c r="AV50" s="108"/>
      <c r="AW50" s="102"/>
      <c r="AX50" s="160" t="str">
        <f>BI50</f>
        <v/>
      </c>
      <c r="AY50" s="173"/>
      <c r="AZ50" s="173"/>
      <c r="BA50" s="173"/>
      <c r="BB50" s="173"/>
      <c r="BC50" s="108"/>
      <c r="BD50" s="116"/>
      <c r="BE50" s="116"/>
      <c r="BF50" s="117"/>
      <c r="BG50" s="118" t="str">
        <f t="shared" si="1"/>
        <v/>
      </c>
      <c r="BH50" s="118" t="b">
        <f t="shared" si="2"/>
        <v>0</v>
      </c>
      <c r="BI50" s="118" t="str">
        <f t="shared" si="3"/>
        <v/>
      </c>
      <c r="BJ50" s="116"/>
      <c r="BK50" s="116"/>
    </row>
    <row r="51" spans="1:64" s="96" customFormat="1" ht="14.25" customHeight="1" x14ac:dyDescent="0.3">
      <c r="A51" s="84"/>
      <c r="B51" s="162"/>
      <c r="C51" s="162"/>
      <c r="D51" s="162"/>
      <c r="E51" s="90"/>
      <c r="F51" s="94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01"/>
      <c r="AP51" s="102"/>
      <c r="AQ51" s="175"/>
      <c r="AR51" s="176"/>
      <c r="AS51" s="176"/>
      <c r="AT51" s="176"/>
      <c r="AU51" s="176"/>
      <c r="AV51" s="108"/>
      <c r="AW51" s="102"/>
      <c r="AX51" s="177">
        <f>SUM(AQ49:AU50)</f>
        <v>0</v>
      </c>
      <c r="AY51" s="177"/>
      <c r="AZ51" s="177"/>
      <c r="BA51" s="177"/>
      <c r="BB51" s="177"/>
      <c r="BC51" s="108"/>
      <c r="BD51" s="116"/>
      <c r="BE51" s="116"/>
      <c r="BF51" s="117"/>
      <c r="BG51" s="118" t="str">
        <f t="shared" si="1"/>
        <v/>
      </c>
      <c r="BH51" s="118" t="b">
        <f t="shared" si="2"/>
        <v>0</v>
      </c>
      <c r="BI51" s="118" t="str">
        <f t="shared" si="3"/>
        <v/>
      </c>
      <c r="BJ51" s="116"/>
      <c r="BK51" s="116"/>
    </row>
    <row r="52" spans="1:64" s="96" customFormat="1" ht="14.25" customHeight="1" x14ac:dyDescent="0.3">
      <c r="A52" s="84"/>
      <c r="B52" s="162"/>
      <c r="C52" s="162"/>
      <c r="D52" s="162"/>
      <c r="E52" s="90"/>
      <c r="F52" s="94"/>
      <c r="G52" s="181" t="str">
        <f>IF(ISBLANK(B52),"",VLOOKUP(B52,'PARTIDAS EGRESOS'!$A:$B,2,0))</f>
        <v/>
      </c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  <c r="AC52" s="181"/>
      <c r="AD52" s="181"/>
      <c r="AE52" s="181"/>
      <c r="AF52" s="181"/>
      <c r="AG52" s="181"/>
      <c r="AH52" s="181"/>
      <c r="AI52" s="181"/>
      <c r="AJ52" s="181"/>
      <c r="AK52" s="181"/>
      <c r="AL52" s="181"/>
      <c r="AM52" s="181"/>
      <c r="AN52" s="181"/>
      <c r="AO52" s="101"/>
      <c r="AP52" s="102"/>
      <c r="AQ52" s="175"/>
      <c r="AR52" s="176"/>
      <c r="AS52" s="176"/>
      <c r="AT52" s="176"/>
      <c r="AU52" s="176"/>
      <c r="AV52" s="108"/>
      <c r="AW52" s="102"/>
      <c r="AX52" s="168" t="str">
        <f>BI52</f>
        <v/>
      </c>
      <c r="AY52" s="169"/>
      <c r="AZ52" s="169"/>
      <c r="BA52" s="169"/>
      <c r="BB52" s="169"/>
      <c r="BC52" s="108"/>
      <c r="BD52" s="112" t="str">
        <f>IF(ISBLANK(B52),"",VLOOKUP(B52,'PARTIDAS EGRESOS'!$A:$C,3,0))</f>
        <v/>
      </c>
      <c r="BE52" s="116"/>
      <c r="BF52" s="117"/>
      <c r="BG52" s="118" t="str">
        <f t="shared" si="1"/>
        <v/>
      </c>
      <c r="BH52" s="118" t="b">
        <f t="shared" si="2"/>
        <v>0</v>
      </c>
      <c r="BI52" s="118" t="str">
        <f t="shared" si="3"/>
        <v/>
      </c>
      <c r="BJ52" s="116"/>
      <c r="BK52" s="116"/>
    </row>
    <row r="53" spans="1:64" s="96" customFormat="1" ht="9.15" customHeight="1" x14ac:dyDescent="0.3">
      <c r="A53" s="84"/>
      <c r="B53" s="93"/>
      <c r="C53" s="93"/>
      <c r="D53" s="93"/>
      <c r="E53" s="84"/>
      <c r="F53" s="94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101"/>
      <c r="AP53" s="109"/>
      <c r="AQ53" s="106"/>
      <c r="AR53" s="107"/>
      <c r="AS53" s="107"/>
      <c r="AT53" s="107"/>
      <c r="AU53" s="107"/>
      <c r="AV53" s="108"/>
      <c r="AW53" s="109"/>
      <c r="AX53" s="115"/>
      <c r="AY53" s="53"/>
      <c r="AZ53" s="53"/>
      <c r="BA53" s="53"/>
      <c r="BB53" s="53"/>
      <c r="BC53" s="108"/>
      <c r="BD53" s="112"/>
      <c r="BE53" s="116"/>
      <c r="BF53" s="117"/>
      <c r="BG53" s="118"/>
      <c r="BH53" s="118"/>
      <c r="BI53" s="118"/>
      <c r="BJ53" s="116"/>
      <c r="BK53" s="116"/>
    </row>
    <row r="54" spans="1:64" s="96" customFormat="1" ht="22.5" customHeight="1" x14ac:dyDescent="0.25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110" t="s">
        <v>15</v>
      </c>
      <c r="AV54" s="88"/>
      <c r="AW54" s="182">
        <f>SUM(AW47:BC52)</f>
        <v>0</v>
      </c>
      <c r="AX54" s="183"/>
      <c r="AY54" s="183"/>
      <c r="AZ54" s="183"/>
      <c r="BA54" s="183"/>
      <c r="BB54" s="183"/>
      <c r="BC54" s="183"/>
      <c r="BD54" s="116"/>
      <c r="BE54" s="116"/>
      <c r="BF54" s="116"/>
      <c r="BG54" s="116"/>
      <c r="BH54" s="116"/>
      <c r="BI54" s="116"/>
      <c r="BJ54" s="116"/>
      <c r="BK54" s="116"/>
    </row>
    <row r="55" spans="1:64" s="96" customFormat="1" ht="18" customHeight="1" x14ac:dyDescent="0.25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110"/>
      <c r="AW55" s="88"/>
      <c r="AX55" s="88"/>
      <c r="AY55" s="88"/>
      <c r="AZ55" s="88"/>
      <c r="BA55" s="88"/>
      <c r="BB55" s="88"/>
      <c r="BC55" s="88"/>
      <c r="BD55" s="116"/>
      <c r="BE55" s="116"/>
      <c r="BF55" s="116"/>
      <c r="BG55" s="116"/>
      <c r="BH55" s="116"/>
      <c r="BI55" s="116"/>
      <c r="BJ55" s="116"/>
      <c r="BK55" s="116"/>
    </row>
    <row r="56" spans="1:64" s="96" customFormat="1" ht="12.75" customHeight="1" x14ac:dyDescent="0.25">
      <c r="BD56" s="116"/>
      <c r="BE56" s="116"/>
      <c r="BF56" s="116"/>
      <c r="BG56" s="116"/>
      <c r="BH56" s="116"/>
      <c r="BI56" s="116"/>
      <c r="BJ56" s="116"/>
      <c r="BK56" s="116"/>
    </row>
    <row r="57" spans="1:64" s="96" customFormat="1" ht="21" customHeight="1" x14ac:dyDescent="0.3">
      <c r="A57" s="88"/>
      <c r="B57" s="92" t="s">
        <v>16</v>
      </c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55"/>
      <c r="V57" s="55"/>
      <c r="W57" s="55"/>
      <c r="X57" s="55"/>
      <c r="Y57" s="55"/>
      <c r="Z57" s="55"/>
      <c r="AA57" s="55"/>
      <c r="AB57" s="55"/>
      <c r="AC57" s="97"/>
      <c r="AD57" s="97"/>
      <c r="AE57" s="97"/>
      <c r="AF57" s="97"/>
      <c r="AG57" s="97"/>
      <c r="AH57" s="174">
        <v>144751.26999999999</v>
      </c>
      <c r="AI57" s="174"/>
      <c r="AJ57" s="174"/>
      <c r="AK57" s="174"/>
      <c r="AL57" s="174"/>
      <c r="AM57" s="174"/>
      <c r="AN57" s="174"/>
      <c r="AO57" s="174"/>
      <c r="AP57" s="174"/>
      <c r="AQ57" s="174"/>
      <c r="AR57" s="174"/>
      <c r="AS57" s="174"/>
      <c r="AT57" s="174"/>
      <c r="AU57" s="174"/>
      <c r="AV57" s="174"/>
      <c r="AW57" s="97"/>
      <c r="AX57" s="97"/>
      <c r="AY57" s="97"/>
      <c r="AZ57" s="97"/>
      <c r="BA57" s="97"/>
      <c r="BB57" s="88"/>
      <c r="BC57" s="88"/>
      <c r="BD57" s="116"/>
      <c r="BE57" s="116"/>
      <c r="BF57" s="116"/>
      <c r="BG57" s="116"/>
      <c r="BH57" s="116"/>
      <c r="BI57" s="116"/>
      <c r="BJ57" s="116"/>
      <c r="BK57" s="116"/>
    </row>
    <row r="58" spans="1:64" s="96" customFormat="1" ht="21" customHeight="1" x14ac:dyDescent="0.3">
      <c r="A58" s="88"/>
      <c r="B58" s="92" t="s">
        <v>17</v>
      </c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55"/>
      <c r="V58" s="55"/>
      <c r="W58" s="55"/>
      <c r="X58" s="55"/>
      <c r="Y58" s="55"/>
      <c r="Z58" s="55"/>
      <c r="AA58" s="55"/>
      <c r="AB58" s="129" t="s">
        <v>18</v>
      </c>
      <c r="AC58" s="97"/>
      <c r="AD58" s="97"/>
      <c r="AE58" s="97"/>
      <c r="AF58" s="97"/>
      <c r="AG58" s="97"/>
      <c r="AH58" s="178">
        <f>+AW54</f>
        <v>0</v>
      </c>
      <c r="AI58" s="178"/>
      <c r="AJ58" s="178"/>
      <c r="AK58" s="178"/>
      <c r="AL58" s="178"/>
      <c r="AM58" s="178"/>
      <c r="AN58" s="178"/>
      <c r="AO58" s="178"/>
      <c r="AP58" s="178"/>
      <c r="AQ58" s="178"/>
      <c r="AR58" s="178"/>
      <c r="AS58" s="178"/>
      <c r="AT58" s="178"/>
      <c r="AU58" s="178"/>
      <c r="AV58" s="178"/>
      <c r="AW58" s="97"/>
      <c r="AX58" s="97"/>
      <c r="AY58" s="97"/>
      <c r="AZ58" s="97"/>
      <c r="BA58" s="97"/>
      <c r="BB58" s="88"/>
      <c r="BC58" s="88"/>
      <c r="BD58" s="116"/>
      <c r="BE58" s="116"/>
      <c r="BF58" s="116"/>
      <c r="BG58" s="116"/>
      <c r="BH58" s="116"/>
      <c r="BI58" s="116"/>
      <c r="BJ58" s="116"/>
      <c r="BK58" s="116"/>
    </row>
    <row r="59" spans="1:64" s="96" customFormat="1" ht="20.25" customHeight="1" x14ac:dyDescent="0.3">
      <c r="A59" s="88"/>
      <c r="B59" s="92" t="s">
        <v>19</v>
      </c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55"/>
      <c r="V59" s="55"/>
      <c r="W59" s="55"/>
      <c r="X59" s="55"/>
      <c r="Y59" s="55"/>
      <c r="Z59" s="55"/>
      <c r="AA59" s="55"/>
      <c r="AB59" s="55" t="s">
        <v>20</v>
      </c>
      <c r="AC59" s="97"/>
      <c r="AD59" s="97"/>
      <c r="AE59" s="97"/>
      <c r="AF59" s="97"/>
      <c r="AG59" s="97"/>
      <c r="AH59" s="178">
        <f>+AH57-AH58</f>
        <v>144751.26999999999</v>
      </c>
      <c r="AI59" s="178"/>
      <c r="AJ59" s="178"/>
      <c r="AK59" s="178"/>
      <c r="AL59" s="178"/>
      <c r="AM59" s="178"/>
      <c r="AN59" s="178"/>
      <c r="AO59" s="178"/>
      <c r="AP59" s="178"/>
      <c r="AQ59" s="178"/>
      <c r="AR59" s="178"/>
      <c r="AS59" s="178"/>
      <c r="AT59" s="178"/>
      <c r="AU59" s="178"/>
      <c r="AV59" s="178"/>
      <c r="AW59" s="97"/>
      <c r="AX59" s="97"/>
      <c r="AY59" s="97"/>
      <c r="AZ59" s="97"/>
      <c r="BA59" s="97"/>
      <c r="BB59" s="88"/>
      <c r="BC59" s="88"/>
      <c r="BD59" s="116"/>
      <c r="BE59" s="116"/>
      <c r="BF59" s="116"/>
      <c r="BG59" s="116"/>
      <c r="BH59" s="116"/>
      <c r="BI59" s="116"/>
      <c r="BJ59" s="116"/>
      <c r="BK59" s="116"/>
      <c r="BL59" s="88"/>
    </row>
    <row r="60" spans="1:64" s="96" customFormat="1" ht="9.15" customHeight="1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110"/>
      <c r="AW60" s="88"/>
      <c r="AX60" s="88"/>
      <c r="AY60" s="88"/>
      <c r="AZ60" s="88"/>
      <c r="BA60" s="88"/>
      <c r="BB60" s="88"/>
      <c r="BC60" s="88"/>
      <c r="BD60" s="116"/>
      <c r="BE60" s="116"/>
      <c r="BF60" s="116"/>
      <c r="BG60" s="116"/>
      <c r="BH60" s="116"/>
      <c r="BI60" s="116"/>
      <c r="BJ60" s="116"/>
      <c r="BK60" s="116"/>
    </row>
    <row r="61" spans="1:64" s="96" customFormat="1" ht="9.15" customHeight="1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110"/>
      <c r="AW61" s="88"/>
      <c r="AX61" s="88"/>
      <c r="AY61" s="88"/>
      <c r="AZ61" s="88"/>
      <c r="BA61" s="88"/>
      <c r="BB61" s="88"/>
      <c r="BC61" s="88"/>
      <c r="BD61" s="116"/>
      <c r="BE61" s="116"/>
      <c r="BF61" s="116"/>
      <c r="BG61" s="116"/>
      <c r="BH61" s="116"/>
      <c r="BI61" s="116"/>
      <c r="BJ61" s="116"/>
      <c r="BK61" s="116"/>
    </row>
    <row r="62" spans="1:64" x14ac:dyDescent="0.25">
      <c r="BD62" s="96"/>
      <c r="BE62" s="96"/>
      <c r="BI62" s="96"/>
      <c r="BJ62" s="96"/>
      <c r="BK62" s="96"/>
      <c r="BL62" s="96"/>
    </row>
    <row r="63" spans="1:64" x14ac:dyDescent="0.25">
      <c r="BD63" s="96"/>
      <c r="BE63" s="96"/>
      <c r="BI63" s="96"/>
      <c r="BJ63" s="96"/>
      <c r="BK63" s="96"/>
      <c r="BL63" s="96"/>
    </row>
    <row r="64" spans="1:64" x14ac:dyDescent="0.25">
      <c r="BD64" s="96"/>
      <c r="BE64" s="96"/>
      <c r="BI64" s="96"/>
      <c r="BJ64" s="96"/>
      <c r="BK64" s="96"/>
      <c r="BL64" s="96"/>
    </row>
    <row r="65" spans="1:64" x14ac:dyDescent="0.25">
      <c r="BD65" s="96"/>
      <c r="BE65" s="96"/>
      <c r="BI65" s="96"/>
      <c r="BJ65" s="96"/>
      <c r="BK65" s="96"/>
      <c r="BL65" s="96"/>
    </row>
    <row r="66" spans="1:64" x14ac:dyDescent="0.25">
      <c r="BD66" s="96"/>
      <c r="BE66" s="96"/>
      <c r="BI66" s="96"/>
      <c r="BJ66" s="96"/>
      <c r="BK66" s="96"/>
      <c r="BL66" s="96"/>
    </row>
    <row r="68" spans="1:64" ht="13.5" thickBot="1" x14ac:dyDescent="0.3">
      <c r="A68" s="84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  <c r="AA68" s="84"/>
      <c r="AB68" s="84"/>
      <c r="AC68" s="84"/>
      <c r="AE68" s="179" t="s">
        <v>21</v>
      </c>
      <c r="AF68" s="179"/>
      <c r="AG68" s="179"/>
      <c r="AH68" s="179"/>
      <c r="AI68" s="179"/>
      <c r="AJ68" s="179"/>
      <c r="AK68" s="179"/>
      <c r="AL68" s="179"/>
      <c r="AM68" s="179"/>
      <c r="AN68" s="179"/>
      <c r="AO68" s="179"/>
      <c r="AP68" s="179"/>
      <c r="AQ68" s="179"/>
      <c r="AR68" s="179"/>
      <c r="AS68" s="179"/>
      <c r="AT68" s="179"/>
      <c r="AU68" s="179"/>
      <c r="AV68" s="179"/>
      <c r="AW68" s="179"/>
      <c r="AX68" s="179"/>
      <c r="AY68" s="179"/>
      <c r="AZ68" s="179"/>
      <c r="BA68" s="179"/>
      <c r="BB68" s="179"/>
      <c r="BC68" s="84"/>
    </row>
    <row r="69" spans="1:64" ht="12.75" customHeight="1" x14ac:dyDescent="0.25">
      <c r="A69" s="180" t="s">
        <v>22</v>
      </c>
      <c r="B69" s="180"/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80"/>
      <c r="Z69" s="180"/>
      <c r="AA69" s="180"/>
      <c r="AB69" s="123"/>
      <c r="AC69" s="180" t="s">
        <v>23</v>
      </c>
      <c r="AD69" s="180"/>
      <c r="AE69" s="180"/>
      <c r="AF69" s="180"/>
      <c r="AG69" s="180"/>
      <c r="AH69" s="180"/>
      <c r="AI69" s="180"/>
      <c r="AJ69" s="180"/>
      <c r="AK69" s="180"/>
      <c r="AL69" s="180"/>
      <c r="AM69" s="180"/>
      <c r="AN69" s="180"/>
      <c r="AO69" s="180"/>
      <c r="AP69" s="180"/>
      <c r="AQ69" s="180"/>
      <c r="AR69" s="180"/>
      <c r="AS69" s="180"/>
      <c r="AT69" s="180"/>
      <c r="AU69" s="180"/>
      <c r="AV69" s="180"/>
      <c r="AW69" s="180"/>
      <c r="AX69" s="180"/>
      <c r="AY69" s="180"/>
      <c r="AZ69" s="180"/>
      <c r="BA69" s="180"/>
      <c r="BB69" s="180"/>
      <c r="BC69" s="180"/>
    </row>
    <row r="70" spans="1:64" ht="13" x14ac:dyDescent="0.25">
      <c r="A70" s="122"/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122"/>
      <c r="AW70" s="122"/>
      <c r="AX70" s="122"/>
      <c r="AY70" s="122"/>
      <c r="AZ70" s="122"/>
      <c r="BA70" s="122"/>
      <c r="BB70" s="122"/>
      <c r="BC70" s="122"/>
    </row>
  </sheetData>
  <sheetCalcPr fullCalcOnLoad="1"/>
  <sheetProtection password="D5BB" sheet="1"/>
  <mergeCells count="194">
    <mergeCell ref="AH58:AV58"/>
    <mergeCell ref="AH59:AV59"/>
    <mergeCell ref="AE68:BB68"/>
    <mergeCell ref="A69:AA69"/>
    <mergeCell ref="AC69:BC69"/>
    <mergeCell ref="B52:D52"/>
    <mergeCell ref="G52:AN52"/>
    <mergeCell ref="AQ52:AU52"/>
    <mergeCell ref="AX52:BB52"/>
    <mergeCell ref="AW54:BC54"/>
    <mergeCell ref="AH57:AV57"/>
    <mergeCell ref="B50:D50"/>
    <mergeCell ref="G50:AN50"/>
    <mergeCell ref="AQ50:AU50"/>
    <mergeCell ref="AX50:BB50"/>
    <mergeCell ref="B51:D51"/>
    <mergeCell ref="G51:AN51"/>
    <mergeCell ref="AQ51:AU51"/>
    <mergeCell ref="AX51:BB51"/>
    <mergeCell ref="B48:D48"/>
    <mergeCell ref="G48:AN48"/>
    <mergeCell ref="AQ48:AU48"/>
    <mergeCell ref="AX48:BB48"/>
    <mergeCell ref="B49:D49"/>
    <mergeCell ref="G49:AN49"/>
    <mergeCell ref="AQ49:AU49"/>
    <mergeCell ref="AX49:BB49"/>
    <mergeCell ref="B46:D46"/>
    <mergeCell ref="G46:AN46"/>
    <mergeCell ref="AQ46:AU46"/>
    <mergeCell ref="AX46:BB46"/>
    <mergeCell ref="B47:D47"/>
    <mergeCell ref="G47:AN47"/>
    <mergeCell ref="AQ47:AU47"/>
    <mergeCell ref="AX47:BB47"/>
    <mergeCell ref="B44:D44"/>
    <mergeCell ref="G44:AN44"/>
    <mergeCell ref="AQ44:AU44"/>
    <mergeCell ref="AX44:BB44"/>
    <mergeCell ref="B45:D45"/>
    <mergeCell ref="G45:AN45"/>
    <mergeCell ref="AQ45:AU45"/>
    <mergeCell ref="AX45:BB45"/>
    <mergeCell ref="B42:D42"/>
    <mergeCell ref="G42:AN42"/>
    <mergeCell ref="AQ42:AU42"/>
    <mergeCell ref="AX42:BB42"/>
    <mergeCell ref="B43:D43"/>
    <mergeCell ref="G43:AN43"/>
    <mergeCell ref="AQ43:AU43"/>
    <mergeCell ref="AX43:BB43"/>
    <mergeCell ref="B40:D40"/>
    <mergeCell ref="G40:AN40"/>
    <mergeCell ref="AQ40:AU40"/>
    <mergeCell ref="AX40:BB40"/>
    <mergeCell ref="B41:D41"/>
    <mergeCell ref="G41:AN41"/>
    <mergeCell ref="AQ41:AU41"/>
    <mergeCell ref="AX41:BB41"/>
    <mergeCell ref="B38:D38"/>
    <mergeCell ref="G38:AN38"/>
    <mergeCell ref="AQ38:AU38"/>
    <mergeCell ref="AX38:BB38"/>
    <mergeCell ref="B39:D39"/>
    <mergeCell ref="G39:AN39"/>
    <mergeCell ref="AQ39:AU39"/>
    <mergeCell ref="AX39:BB39"/>
    <mergeCell ref="B36:D36"/>
    <mergeCell ref="G36:AN36"/>
    <mergeCell ref="AQ36:AU36"/>
    <mergeCell ref="AX36:BB36"/>
    <mergeCell ref="B37:D37"/>
    <mergeCell ref="G37:AN37"/>
    <mergeCell ref="AQ37:AU37"/>
    <mergeCell ref="AX37:BB37"/>
    <mergeCell ref="B34:D34"/>
    <mergeCell ref="G34:AN34"/>
    <mergeCell ref="AQ34:AU34"/>
    <mergeCell ref="AX34:BB34"/>
    <mergeCell ref="B35:D35"/>
    <mergeCell ref="G35:AN35"/>
    <mergeCell ref="AQ35:AU35"/>
    <mergeCell ref="AX35:BB35"/>
    <mergeCell ref="B32:D32"/>
    <mergeCell ref="G32:AN32"/>
    <mergeCell ref="AQ32:AU32"/>
    <mergeCell ref="AX32:BB32"/>
    <mergeCell ref="B33:D33"/>
    <mergeCell ref="G33:AN33"/>
    <mergeCell ref="AQ33:AU33"/>
    <mergeCell ref="AX33:BB33"/>
    <mergeCell ref="B30:D30"/>
    <mergeCell ref="G30:AN30"/>
    <mergeCell ref="AQ30:AU30"/>
    <mergeCell ref="AX30:BB30"/>
    <mergeCell ref="B31:D31"/>
    <mergeCell ref="G31:AN31"/>
    <mergeCell ref="AQ31:AU31"/>
    <mergeCell ref="AX31:BB31"/>
    <mergeCell ref="B28:D28"/>
    <mergeCell ref="G28:AN28"/>
    <mergeCell ref="AQ28:AU28"/>
    <mergeCell ref="AX28:BB28"/>
    <mergeCell ref="B29:D29"/>
    <mergeCell ref="G29:AN29"/>
    <mergeCell ref="AQ29:AU29"/>
    <mergeCell ref="AX29:BB29"/>
    <mergeCell ref="B26:D26"/>
    <mergeCell ref="G26:AN26"/>
    <mergeCell ref="AQ26:AU26"/>
    <mergeCell ref="AX26:BB26"/>
    <mergeCell ref="B27:D27"/>
    <mergeCell ref="G27:AN27"/>
    <mergeCell ref="AQ27:AU27"/>
    <mergeCell ref="AX27:BB27"/>
    <mergeCell ref="B24:D24"/>
    <mergeCell ref="G24:AN24"/>
    <mergeCell ref="AQ24:AU24"/>
    <mergeCell ref="AX24:BB24"/>
    <mergeCell ref="B25:D25"/>
    <mergeCell ref="G25:AN25"/>
    <mergeCell ref="AQ25:AU25"/>
    <mergeCell ref="AX25:BB25"/>
    <mergeCell ref="B22:D22"/>
    <mergeCell ref="G22:AN22"/>
    <mergeCell ref="AQ22:AU22"/>
    <mergeCell ref="AX22:BB22"/>
    <mergeCell ref="B23:D23"/>
    <mergeCell ref="G23:AN23"/>
    <mergeCell ref="AQ23:AU23"/>
    <mergeCell ref="AX23:BB23"/>
    <mergeCell ref="B20:D20"/>
    <mergeCell ref="G20:AN20"/>
    <mergeCell ref="AQ20:AU20"/>
    <mergeCell ref="AX20:BB20"/>
    <mergeCell ref="B21:D21"/>
    <mergeCell ref="G21:AN21"/>
    <mergeCell ref="AQ21:AU21"/>
    <mergeCell ref="AX21:BB21"/>
    <mergeCell ref="B18:D18"/>
    <mergeCell ref="G18:AN18"/>
    <mergeCell ref="AQ18:AU18"/>
    <mergeCell ref="AX18:BB18"/>
    <mergeCell ref="B19:D19"/>
    <mergeCell ref="G19:AN19"/>
    <mergeCell ref="AQ19:AU19"/>
    <mergeCell ref="AX19:BB19"/>
    <mergeCell ref="B16:D16"/>
    <mergeCell ref="G16:AN16"/>
    <mergeCell ref="AQ16:AU16"/>
    <mergeCell ref="AX16:BB16"/>
    <mergeCell ref="B17:D17"/>
    <mergeCell ref="G17:AN17"/>
    <mergeCell ref="AQ17:AU17"/>
    <mergeCell ref="AX17:BB17"/>
    <mergeCell ref="B14:D14"/>
    <mergeCell ref="G14:AN14"/>
    <mergeCell ref="AQ14:AU14"/>
    <mergeCell ref="AX14:BB14"/>
    <mergeCell ref="B15:D15"/>
    <mergeCell ref="G15:AN15"/>
    <mergeCell ref="AQ15:AU15"/>
    <mergeCell ref="AX15:BB15"/>
    <mergeCell ref="B12:D12"/>
    <mergeCell ref="G12:AN12"/>
    <mergeCell ref="AQ12:AU12"/>
    <mergeCell ref="AX12:BB12"/>
    <mergeCell ref="B13:D13"/>
    <mergeCell ref="G13:AN13"/>
    <mergeCell ref="AQ13:AU13"/>
    <mergeCell ref="AX13:BB13"/>
    <mergeCell ref="A10:E10"/>
    <mergeCell ref="F10:AO10"/>
    <mergeCell ref="AP10:AV10"/>
    <mergeCell ref="AW10:BC10"/>
    <mergeCell ref="B11:D11"/>
    <mergeCell ref="G11:AN11"/>
    <mergeCell ref="AQ11:AU11"/>
    <mergeCell ref="AX11:BB11"/>
    <mergeCell ref="AI5:AO6"/>
    <mergeCell ref="AQ5:AV6"/>
    <mergeCell ref="AX5:BC6"/>
    <mergeCell ref="A8:E9"/>
    <mergeCell ref="F8:AO9"/>
    <mergeCell ref="AP8:BC8"/>
    <mergeCell ref="AP9:AV9"/>
    <mergeCell ref="AW9:BC9"/>
    <mergeCell ref="O1:AQ1"/>
    <mergeCell ref="AU1:BA1"/>
    <mergeCell ref="BB1:BC1"/>
    <mergeCell ref="A2:BC2"/>
    <mergeCell ref="AI4:AO4"/>
    <mergeCell ref="AQ4:AV4"/>
    <mergeCell ref="AX4:BC4"/>
  </mergeCells>
  <printOptions horizontalCentered="1"/>
  <pageMargins left="0.23622047244094491" right="0.23622047244094491" top="0.23622047244094491" bottom="0.23622047244094491" header="0.31496062992125984" footer="0"/>
  <pageSetup scale="7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AB00D-09A3-49C1-8C95-AA9FE8B7A0DE}">
  <dimension ref="A1:BL70"/>
  <sheetViews>
    <sheetView showGridLines="0" view="pageBreakPreview" topLeftCell="A6" zoomScaleNormal="100" workbookViewId="0">
      <selection activeCell="AQ32" sqref="AQ32:AU32"/>
    </sheetView>
  </sheetViews>
  <sheetFormatPr baseColWidth="10" defaultColWidth="9.08984375" defaultRowHeight="12.5" x14ac:dyDescent="0.25"/>
  <cols>
    <col min="1" max="5" width="2.36328125" style="88" customWidth="1"/>
    <col min="6" max="6" width="1" style="88" customWidth="1"/>
    <col min="7" max="39" width="2.36328125" style="88" customWidth="1"/>
    <col min="40" max="40" width="3.54296875" style="88" customWidth="1"/>
    <col min="41" max="46" width="2.36328125" style="88" customWidth="1"/>
    <col min="47" max="47" width="4.453125" style="88" customWidth="1"/>
    <col min="48" max="53" width="2.36328125" style="88" customWidth="1"/>
    <col min="54" max="54" width="4.453125" style="88" customWidth="1"/>
    <col min="55" max="55" width="2.36328125" style="88" customWidth="1"/>
    <col min="56" max="59" width="11.453125" style="88" hidden="1" customWidth="1"/>
    <col min="60" max="60" width="14.453125" style="88" hidden="1" customWidth="1"/>
    <col min="61" max="63" width="11.453125" style="88" hidden="1" customWidth="1"/>
    <col min="64" max="16384" width="9.08984375" style="88"/>
  </cols>
  <sheetData>
    <row r="1" spans="1:64" ht="18.75" customHeight="1" x14ac:dyDescent="0.4">
      <c r="O1" s="130" t="s">
        <v>0</v>
      </c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U1" s="131" t="s">
        <v>1</v>
      </c>
      <c r="AV1" s="131"/>
      <c r="AW1" s="131"/>
      <c r="AX1" s="131"/>
      <c r="AY1" s="131"/>
      <c r="AZ1" s="131"/>
      <c r="BA1" s="131"/>
      <c r="BB1" s="132">
        <v>122</v>
      </c>
      <c r="BC1" s="132"/>
    </row>
    <row r="2" spans="1:64" ht="20" x14ac:dyDescent="0.4">
      <c r="A2" s="133" t="s">
        <v>2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33"/>
      <c r="BA2" s="133"/>
      <c r="BB2" s="133"/>
      <c r="BC2" s="133"/>
    </row>
    <row r="3" spans="1:64" ht="13" x14ac:dyDescent="0.3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</row>
    <row r="4" spans="1:64" s="89" customFormat="1" ht="18" customHeight="1" x14ac:dyDescent="0.25">
      <c r="AH4" s="98"/>
      <c r="AI4" s="134" t="s">
        <v>3</v>
      </c>
      <c r="AJ4" s="134"/>
      <c r="AK4" s="134"/>
      <c r="AL4" s="134"/>
      <c r="AM4" s="134"/>
      <c r="AN4" s="134"/>
      <c r="AO4" s="134"/>
      <c r="AQ4" s="134" t="s">
        <v>4</v>
      </c>
      <c r="AR4" s="134"/>
      <c r="AS4" s="134"/>
      <c r="AT4" s="134"/>
      <c r="AU4" s="134"/>
      <c r="AV4" s="134"/>
      <c r="AX4" s="134" t="s">
        <v>5</v>
      </c>
      <c r="AY4" s="134"/>
      <c r="AZ4" s="134"/>
      <c r="BA4" s="134"/>
      <c r="BB4" s="134"/>
      <c r="BC4" s="134"/>
      <c r="BD4" s="88"/>
      <c r="BE4" s="88"/>
      <c r="BF4" s="88"/>
      <c r="BG4" s="88"/>
      <c r="BH4" s="88"/>
      <c r="BI4" s="88"/>
      <c r="BJ4" s="88"/>
      <c r="BK4" s="88"/>
      <c r="BL4" s="88"/>
    </row>
    <row r="5" spans="1:64" ht="13" customHeight="1" x14ac:dyDescent="0.25">
      <c r="AH5" s="99"/>
      <c r="AI5" s="135" t="s">
        <v>6</v>
      </c>
      <c r="AJ5" s="136"/>
      <c r="AK5" s="136"/>
      <c r="AL5" s="136"/>
      <c r="AM5" s="136"/>
      <c r="AN5" s="136"/>
      <c r="AO5" s="136"/>
      <c r="AQ5" s="137" t="s">
        <v>24</v>
      </c>
      <c r="AR5" s="138"/>
      <c r="AS5" s="138"/>
      <c r="AT5" s="138"/>
      <c r="AU5" s="138"/>
      <c r="AV5" s="138"/>
      <c r="AX5" s="140" t="s">
        <v>25</v>
      </c>
      <c r="AY5" s="140"/>
      <c r="AZ5" s="140"/>
      <c r="BA5" s="140"/>
      <c r="BB5" s="140"/>
      <c r="BC5" s="140"/>
      <c r="BD5" s="89"/>
      <c r="BE5" s="89"/>
      <c r="BF5" s="89"/>
      <c r="BG5" s="89"/>
      <c r="BH5" s="89"/>
      <c r="BI5" s="89"/>
      <c r="BJ5" s="89"/>
      <c r="BK5" s="89"/>
      <c r="BL5" s="89"/>
    </row>
    <row r="6" spans="1:64" ht="13" customHeight="1" x14ac:dyDescent="0.25">
      <c r="AH6" s="100"/>
      <c r="AI6" s="136"/>
      <c r="AJ6" s="136"/>
      <c r="AK6" s="136"/>
      <c r="AL6" s="136"/>
      <c r="AM6" s="136"/>
      <c r="AN6" s="136"/>
      <c r="AO6" s="136"/>
      <c r="AQ6" s="139"/>
      <c r="AR6" s="139"/>
      <c r="AS6" s="139"/>
      <c r="AT6" s="139"/>
      <c r="AU6" s="139"/>
      <c r="AV6" s="139"/>
      <c r="AX6" s="141"/>
      <c r="AY6" s="141"/>
      <c r="AZ6" s="141"/>
      <c r="BA6" s="141"/>
      <c r="BB6" s="141"/>
      <c r="BC6" s="141"/>
    </row>
    <row r="7" spans="1:64" ht="7.5" customHeight="1" x14ac:dyDescent="0.25"/>
    <row r="8" spans="1:64" s="96" customFormat="1" ht="15" customHeight="1" x14ac:dyDescent="0.25">
      <c r="A8" s="142" t="s">
        <v>7</v>
      </c>
      <c r="B8" s="142"/>
      <c r="C8" s="142"/>
      <c r="D8" s="142"/>
      <c r="E8" s="143"/>
      <c r="F8" s="146" t="s">
        <v>8</v>
      </c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3"/>
      <c r="AP8" s="147" t="s">
        <v>9</v>
      </c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4"/>
      <c r="BC8" s="144"/>
      <c r="BD8" s="88"/>
      <c r="BE8" s="88"/>
      <c r="BF8" s="88"/>
      <c r="BG8" s="88"/>
      <c r="BH8" s="88"/>
      <c r="BI8" s="88"/>
      <c r="BJ8" s="88"/>
      <c r="BK8" s="88"/>
      <c r="BL8" s="88"/>
    </row>
    <row r="9" spans="1:64" s="96" customFormat="1" ht="15.9" customHeight="1" x14ac:dyDescent="0.2">
      <c r="A9" s="144"/>
      <c r="B9" s="144"/>
      <c r="C9" s="144"/>
      <c r="D9" s="144"/>
      <c r="E9" s="145"/>
      <c r="F9" s="147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5"/>
      <c r="AP9" s="148" t="s">
        <v>7</v>
      </c>
      <c r="AQ9" s="148"/>
      <c r="AR9" s="148"/>
      <c r="AS9" s="148"/>
      <c r="AT9" s="148"/>
      <c r="AU9" s="148"/>
      <c r="AV9" s="148"/>
      <c r="AW9" s="148" t="s">
        <v>10</v>
      </c>
      <c r="AX9" s="148"/>
      <c r="AY9" s="148"/>
      <c r="AZ9" s="148"/>
      <c r="BA9" s="148"/>
      <c r="BB9" s="148"/>
      <c r="BC9" s="149"/>
    </row>
    <row r="10" spans="1:64" s="96" customFormat="1" ht="6.75" customHeight="1" x14ac:dyDescent="0.3">
      <c r="A10" s="150"/>
      <c r="B10" s="150"/>
      <c r="C10" s="150"/>
      <c r="D10" s="150"/>
      <c r="E10" s="151"/>
      <c r="F10" s="152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1"/>
      <c r="AP10" s="153"/>
      <c r="AQ10" s="154"/>
      <c r="AR10" s="154"/>
      <c r="AS10" s="154"/>
      <c r="AT10" s="154"/>
      <c r="AU10" s="154"/>
      <c r="AV10" s="155"/>
      <c r="AW10" s="153"/>
      <c r="AX10" s="154"/>
      <c r="AY10" s="154"/>
      <c r="AZ10" s="154"/>
      <c r="BA10" s="154"/>
      <c r="BB10" s="154"/>
      <c r="BC10" s="154"/>
      <c r="BD10" s="94"/>
    </row>
    <row r="11" spans="1:64" s="96" customFormat="1" ht="14.25" customHeight="1" x14ac:dyDescent="0.3">
      <c r="A11" s="84"/>
      <c r="B11" s="156"/>
      <c r="C11" s="156"/>
      <c r="D11" s="156"/>
      <c r="E11" s="90"/>
      <c r="F11" s="88"/>
      <c r="G11" s="157" t="str">
        <f>IF(ISBLANK(B11),"",VLOOKUP($B11,'PARTIDAS EGRESOS'!$A$8:$B$134,2,0))</f>
        <v/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01"/>
      <c r="AP11" s="102" t="s">
        <v>11</v>
      </c>
      <c r="AQ11" s="158"/>
      <c r="AR11" s="159"/>
      <c r="AS11" s="159"/>
      <c r="AT11" s="159"/>
      <c r="AU11" s="159"/>
      <c r="AV11" s="103"/>
      <c r="AW11" s="111"/>
      <c r="AX11" s="160" t="str">
        <f t="shared" ref="AX11:AX46" si="0">BI11</f>
        <v/>
      </c>
      <c r="AY11" s="161"/>
      <c r="AZ11" s="161"/>
      <c r="BA11" s="161"/>
      <c r="BB11" s="161"/>
      <c r="BC11" s="108"/>
      <c r="BD11" s="112" t="str">
        <f>IF(ISBLANK(B11),"",VLOOKUP(B11,'PARTIDAS EGRESOS'!$A:$C,3,0))</f>
        <v/>
      </c>
      <c r="BE11" s="107">
        <v>21</v>
      </c>
      <c r="BF11" s="117">
        <f>SUMIF(BD11:BD52,1,AQ11:AU52)</f>
        <v>601.91999999999996</v>
      </c>
      <c r="BG11" s="118">
        <f t="shared" ref="BG11:BG52" si="1">IF(BF11=0,"",BF11)</f>
        <v>601.91999999999996</v>
      </c>
      <c r="BH11" s="118" t="b">
        <f t="shared" ref="BH11:BH52" si="2">OR(BD11=21,BD11=22,BD11=23,BD11=24,BD11=25,BD11=26,BD11=27,BD11=28,BD11=29,BD11=30,BD11=31,BD11=32,BD11=33,BD11=34,BD11=35,BD11=36,BD11=37,BD11=38,BD11=39,BD11=40)</f>
        <v>0</v>
      </c>
      <c r="BI11" s="118" t="str">
        <f>IF(BH11,VLOOKUP(BD11,$BE$12:$BG$30,3,0),"")</f>
        <v/>
      </c>
      <c r="BJ11" s="118"/>
      <c r="BK11" s="119"/>
      <c r="BL11" s="109"/>
    </row>
    <row r="12" spans="1:64" s="96" customFormat="1" ht="14.25" customHeight="1" x14ac:dyDescent="0.3">
      <c r="A12" s="84"/>
      <c r="B12" s="156">
        <v>2100</v>
      </c>
      <c r="C12" s="156"/>
      <c r="D12" s="156"/>
      <c r="E12" s="90"/>
      <c r="F12" s="88"/>
      <c r="G12" s="157" t="str">
        <f>IF(ISBLANK(B12),"",VLOOKUP($B12,'PARTIDAS EGRESOS'!$A$8:$B$134,2,0))</f>
        <v>MATERIALES DE ADMINISTRACIÓN, EMISIÓN DE DOCUMENTOS Y ARTÍCULOS OFICIALES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01"/>
      <c r="AP12" s="102" t="s">
        <v>11</v>
      </c>
      <c r="AQ12" s="158"/>
      <c r="AR12" s="159"/>
      <c r="AS12" s="159"/>
      <c r="AT12" s="159"/>
      <c r="AU12" s="159"/>
      <c r="AV12" s="103"/>
      <c r="AW12" s="102"/>
      <c r="AX12" s="160">
        <f t="shared" si="0"/>
        <v>601.91999999999996</v>
      </c>
      <c r="AY12" s="161"/>
      <c r="AZ12" s="161"/>
      <c r="BA12" s="161"/>
      <c r="BB12" s="161"/>
      <c r="BC12" s="108"/>
      <c r="BD12" s="112">
        <f>IF(ISBLANK(B12),"",VLOOKUP(B12,'PARTIDAS EGRESOS'!$A:$C,3,0))</f>
        <v>21</v>
      </c>
      <c r="BE12" s="120">
        <v>22</v>
      </c>
      <c r="BF12" s="117">
        <f>SUMIF(BD11:BD52,2,AQ11:AU52)</f>
        <v>1105.5</v>
      </c>
      <c r="BG12" s="118">
        <f t="shared" si="1"/>
        <v>1105.5</v>
      </c>
      <c r="BH12" s="118" t="b">
        <f t="shared" si="2"/>
        <v>1</v>
      </c>
      <c r="BI12" s="118">
        <f t="shared" ref="BI12:BI52" si="3">IF(BH12,VLOOKUP(BD12,$BE$11:$BG$30,3,0),"")</f>
        <v>601.91999999999996</v>
      </c>
      <c r="BJ12" s="119"/>
      <c r="BK12" s="119"/>
      <c r="BL12" s="109"/>
    </row>
    <row r="13" spans="1:64" s="96" customFormat="1" ht="14.25" customHeight="1" x14ac:dyDescent="0.3">
      <c r="A13" s="84"/>
      <c r="B13" s="156">
        <v>21101</v>
      </c>
      <c r="C13" s="156"/>
      <c r="D13" s="156"/>
      <c r="E13" s="90"/>
      <c r="F13" s="88"/>
      <c r="G13" s="157" t="str">
        <f>IF(ISBLANK(B13),"",VLOOKUP($B13,'PARTIDAS EGRESOS'!$A$8:$B$134,2,0))</f>
        <v>MATERIALES Y ÚTILES DE OFICINA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01"/>
      <c r="AP13" s="102" t="s">
        <v>11</v>
      </c>
      <c r="AQ13" s="158">
        <v>411</v>
      </c>
      <c r="AR13" s="158"/>
      <c r="AS13" s="158"/>
      <c r="AT13" s="158"/>
      <c r="AU13" s="158"/>
      <c r="AV13" s="103"/>
      <c r="AW13" s="111"/>
      <c r="AX13" s="160" t="str">
        <f t="shared" si="0"/>
        <v/>
      </c>
      <c r="AY13" s="161"/>
      <c r="AZ13" s="161"/>
      <c r="BA13" s="161"/>
      <c r="BB13" s="161"/>
      <c r="BC13" s="108"/>
      <c r="BD13" s="112">
        <f>IF(ISBLANK(B13),"",VLOOKUP(B13,'PARTIDAS EGRESOS'!$A:$C,3,0))</f>
        <v>1</v>
      </c>
      <c r="BE13" s="107">
        <v>23</v>
      </c>
      <c r="BF13" s="117">
        <f>SUMIF(BD11:BD52,3,AQ11:AU52)</f>
        <v>753</v>
      </c>
      <c r="BG13" s="118">
        <f t="shared" si="1"/>
        <v>753</v>
      </c>
      <c r="BH13" s="118" t="b">
        <f t="shared" si="2"/>
        <v>0</v>
      </c>
      <c r="BI13" s="118" t="str">
        <f t="shared" si="3"/>
        <v/>
      </c>
      <c r="BJ13" s="118"/>
      <c r="BK13" s="119"/>
      <c r="BL13" s="109"/>
    </row>
    <row r="14" spans="1:64" s="96" customFormat="1" ht="14.25" customHeight="1" x14ac:dyDescent="0.3">
      <c r="A14" s="84"/>
      <c r="B14" s="156">
        <v>21501</v>
      </c>
      <c r="C14" s="156"/>
      <c r="D14" s="156"/>
      <c r="E14" s="91"/>
      <c r="F14" s="92"/>
      <c r="G14" s="157" t="str">
        <f>IF(ISBLANK(B14),"",VLOOKUP($B14,'PARTIDAS EGRESOS'!$A$8:$B$134,2,0))</f>
        <v>MATERIAL DE APOYO INFORMATIVO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04"/>
      <c r="AP14" s="102" t="s">
        <v>11</v>
      </c>
      <c r="AQ14" s="158">
        <v>190.92</v>
      </c>
      <c r="AR14" s="159"/>
      <c r="AS14" s="159"/>
      <c r="AT14" s="159"/>
      <c r="AU14" s="159"/>
      <c r="AV14" s="103"/>
      <c r="AW14" s="102"/>
      <c r="AX14" s="160" t="str">
        <f t="shared" si="0"/>
        <v/>
      </c>
      <c r="AY14" s="161"/>
      <c r="AZ14" s="161"/>
      <c r="BA14" s="161"/>
      <c r="BB14" s="161"/>
      <c r="BC14" s="108"/>
      <c r="BD14" s="112">
        <f>IF(ISBLANK(B14),"",VLOOKUP(B14,'PARTIDAS EGRESOS'!$A:$C,3,0))</f>
        <v>1</v>
      </c>
      <c r="BE14" s="120">
        <v>24</v>
      </c>
      <c r="BF14" s="117">
        <f>SUMIF(BD11:BD52,4,AQ11:AU52)</f>
        <v>0</v>
      </c>
      <c r="BG14" s="118" t="str">
        <f t="shared" si="1"/>
        <v/>
      </c>
      <c r="BH14" s="118" t="b">
        <f t="shared" si="2"/>
        <v>0</v>
      </c>
      <c r="BI14" s="118" t="str">
        <f t="shared" si="3"/>
        <v/>
      </c>
      <c r="BJ14" s="119"/>
      <c r="BK14" s="119"/>
      <c r="BL14" s="109"/>
    </row>
    <row r="15" spans="1:64" s="96" customFormat="1" ht="14.25" customHeight="1" x14ac:dyDescent="0.3">
      <c r="A15" s="84"/>
      <c r="B15" s="156">
        <v>2200</v>
      </c>
      <c r="C15" s="156"/>
      <c r="D15" s="156"/>
      <c r="E15" s="90"/>
      <c r="F15" s="88"/>
      <c r="G15" s="157" t="str">
        <f>IF(ISBLANK(B15),"",VLOOKUP($B15,'PARTIDAS EGRESOS'!$A$8:$B$134,2,0))</f>
        <v xml:space="preserve"> ALIMENTOS Y UTENSILIOS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01"/>
      <c r="AP15" s="102" t="s">
        <v>11</v>
      </c>
      <c r="AQ15" s="158"/>
      <c r="AR15" s="159"/>
      <c r="AS15" s="159"/>
      <c r="AT15" s="159"/>
      <c r="AU15" s="159"/>
      <c r="AV15" s="103"/>
      <c r="AW15" s="111"/>
      <c r="AX15" s="160">
        <f t="shared" si="0"/>
        <v>1105.5</v>
      </c>
      <c r="AY15" s="161"/>
      <c r="AZ15" s="161"/>
      <c r="BA15" s="161"/>
      <c r="BB15" s="161"/>
      <c r="BC15" s="108"/>
      <c r="BD15" s="112">
        <f>IF(ISBLANK(B15),"",VLOOKUP(B15,'PARTIDAS EGRESOS'!$A:$C,3,0))</f>
        <v>22</v>
      </c>
      <c r="BE15" s="107">
        <v>25</v>
      </c>
      <c r="BF15" s="117">
        <f>SUMIF(BD11:BD52,5,AQ11:AU52)</f>
        <v>4275.16</v>
      </c>
      <c r="BG15" s="118">
        <f t="shared" si="1"/>
        <v>4275.16</v>
      </c>
      <c r="BH15" s="118" t="b">
        <f t="shared" si="2"/>
        <v>1</v>
      </c>
      <c r="BI15" s="118">
        <f t="shared" si="3"/>
        <v>1105.5</v>
      </c>
      <c r="BJ15" s="118"/>
      <c r="BK15" s="119"/>
      <c r="BL15" s="109"/>
    </row>
    <row r="16" spans="1:64" s="96" customFormat="1" ht="14.25" customHeight="1" x14ac:dyDescent="0.3">
      <c r="A16" s="84"/>
      <c r="B16" s="156">
        <v>22104</v>
      </c>
      <c r="C16" s="156"/>
      <c r="D16" s="156"/>
      <c r="E16" s="91"/>
      <c r="F16" s="92"/>
      <c r="G16" s="157" t="str">
        <f>IF(ISBLANK(B16),"",VLOOKUP($B16,'PARTIDAS EGRESOS'!$A$8:$B$134,2,0))</f>
        <v>PRODUCTOS ALIMENTICIOS PARA EL PERSONAL EN LAS INSTALACIONES DE LAS DEPENDENCIAS Y ENTIDADES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04"/>
      <c r="AP16" s="102" t="s">
        <v>11</v>
      </c>
      <c r="AQ16" s="158">
        <v>1105.5</v>
      </c>
      <c r="AR16" s="159"/>
      <c r="AS16" s="159"/>
      <c r="AT16" s="159"/>
      <c r="AU16" s="159"/>
      <c r="AV16" s="103"/>
      <c r="AW16" s="102"/>
      <c r="AX16" s="160" t="str">
        <f t="shared" si="0"/>
        <v/>
      </c>
      <c r="AY16" s="161"/>
      <c r="AZ16" s="161"/>
      <c r="BA16" s="161"/>
      <c r="BB16" s="161"/>
      <c r="BC16" s="108"/>
      <c r="BD16" s="112">
        <f>IF(ISBLANK(B16),"",VLOOKUP(B16,'PARTIDAS EGRESOS'!$A:$C,3,0))</f>
        <v>2</v>
      </c>
      <c r="BE16" s="120">
        <v>26</v>
      </c>
      <c r="BF16" s="117">
        <f>SUMIF(BD11:BD52,6,AQ11:AU52)</f>
        <v>0</v>
      </c>
      <c r="BG16" s="118" t="str">
        <f t="shared" si="1"/>
        <v/>
      </c>
      <c r="BH16" s="118" t="b">
        <f t="shared" si="2"/>
        <v>0</v>
      </c>
      <c r="BI16" s="118" t="str">
        <f t="shared" si="3"/>
        <v/>
      </c>
      <c r="BJ16" s="116"/>
      <c r="BK16" s="116"/>
    </row>
    <row r="17" spans="1:63" s="96" customFormat="1" ht="14.25" customHeight="1" x14ac:dyDescent="0.3">
      <c r="A17" s="84"/>
      <c r="B17" s="156">
        <v>2400</v>
      </c>
      <c r="C17" s="156"/>
      <c r="D17" s="156"/>
      <c r="E17" s="90"/>
      <c r="F17" s="88"/>
      <c r="G17" s="157" t="str">
        <f>IF(ISBLANK(B17),"",VLOOKUP($B17,'PARTIDAS EGRESOS'!$A$8:$B$134,2,0))</f>
        <v>MATERIALES Y ARTÍCULOS DE CONSTRUCCIÓN Y DE REPARACIÓN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01"/>
      <c r="AP17" s="102" t="s">
        <v>11</v>
      </c>
      <c r="AQ17" s="158"/>
      <c r="AR17" s="159"/>
      <c r="AS17" s="159"/>
      <c r="AT17" s="159"/>
      <c r="AU17" s="159"/>
      <c r="AV17" s="103"/>
      <c r="AW17" s="111"/>
      <c r="AX17" s="160">
        <f t="shared" si="0"/>
        <v>753</v>
      </c>
      <c r="AY17" s="161"/>
      <c r="AZ17" s="161"/>
      <c r="BA17" s="161"/>
      <c r="BB17" s="161"/>
      <c r="BC17" s="108"/>
      <c r="BD17" s="112">
        <f>IF(ISBLANK(B17),"",VLOOKUP(B17,'PARTIDAS EGRESOS'!$A:$C,3,0))</f>
        <v>23</v>
      </c>
      <c r="BE17" s="107">
        <v>27</v>
      </c>
      <c r="BF17" s="117">
        <f>SUMIF(BD11:BD52,7,AQ11:AU52)</f>
        <v>0</v>
      </c>
      <c r="BG17" s="118" t="str">
        <f t="shared" si="1"/>
        <v/>
      </c>
      <c r="BH17" s="118" t="b">
        <f t="shared" si="2"/>
        <v>1</v>
      </c>
      <c r="BI17" s="118">
        <f t="shared" si="3"/>
        <v>753</v>
      </c>
      <c r="BJ17" s="118"/>
      <c r="BK17" s="116"/>
    </row>
    <row r="18" spans="1:63" s="96" customFormat="1" ht="14.25" customHeight="1" x14ac:dyDescent="0.3">
      <c r="A18" s="84"/>
      <c r="B18" s="156">
        <v>24801</v>
      </c>
      <c r="C18" s="156"/>
      <c r="D18" s="156"/>
      <c r="E18" s="90"/>
      <c r="F18" s="88"/>
      <c r="G18" s="157" t="str">
        <f>IF(ISBLANK(B18),"",VLOOKUP($B18,'PARTIDAS EGRESOS'!$A$8:$B$134,2,0))</f>
        <v>MATERIALES COMPLEMENTARIOS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01"/>
      <c r="AP18" s="102" t="s">
        <v>11</v>
      </c>
      <c r="AQ18" s="158">
        <v>753</v>
      </c>
      <c r="AR18" s="159"/>
      <c r="AS18" s="159"/>
      <c r="AT18" s="159"/>
      <c r="AU18" s="159"/>
      <c r="AV18" s="103"/>
      <c r="AW18" s="102"/>
      <c r="AX18" s="160" t="str">
        <f t="shared" si="0"/>
        <v/>
      </c>
      <c r="AY18" s="161"/>
      <c r="AZ18" s="161"/>
      <c r="BA18" s="161"/>
      <c r="BB18" s="161"/>
      <c r="BC18" s="108"/>
      <c r="BD18" s="112">
        <f>IF(ISBLANK(B18),"",VLOOKUP(B18,'PARTIDAS EGRESOS'!$A:$C,3,0))</f>
        <v>3</v>
      </c>
      <c r="BE18" s="120">
        <v>28</v>
      </c>
      <c r="BF18" s="117">
        <f>SUMIF(BD11:BD52,8,AQ11:AU52)</f>
        <v>1201.8</v>
      </c>
      <c r="BG18" s="118">
        <f t="shared" si="1"/>
        <v>1201.8</v>
      </c>
      <c r="BH18" s="118" t="b">
        <f t="shared" si="2"/>
        <v>0</v>
      </c>
      <c r="BI18" s="118" t="str">
        <f t="shared" si="3"/>
        <v/>
      </c>
      <c r="BJ18" s="116"/>
      <c r="BK18" s="116"/>
    </row>
    <row r="19" spans="1:63" s="96" customFormat="1" ht="14.25" customHeight="1" x14ac:dyDescent="0.3">
      <c r="A19" s="84"/>
      <c r="B19" s="156">
        <v>2600</v>
      </c>
      <c r="C19" s="156"/>
      <c r="D19" s="156"/>
      <c r="E19" s="90"/>
      <c r="F19" s="88"/>
      <c r="G19" s="157" t="str">
        <f>IF(ISBLANK(B19),"",VLOOKUP($B19,'PARTIDAS EGRESOS'!$A$8:$B$134,2,0))</f>
        <v>COMBUSTIBLES, LUBRICANTES Y ADITIVOS</v>
      </c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01"/>
      <c r="AP19" s="102" t="s">
        <v>11</v>
      </c>
      <c r="AQ19" s="158"/>
      <c r="AR19" s="159"/>
      <c r="AS19" s="159"/>
      <c r="AT19" s="159"/>
      <c r="AU19" s="159"/>
      <c r="AV19" s="103"/>
      <c r="AW19" s="111"/>
      <c r="AX19" s="160">
        <f t="shared" si="0"/>
        <v>4275.16</v>
      </c>
      <c r="AY19" s="161"/>
      <c r="AZ19" s="161"/>
      <c r="BA19" s="161"/>
      <c r="BB19" s="161"/>
      <c r="BC19" s="108"/>
      <c r="BD19" s="112">
        <f>IF(ISBLANK(B19),"",VLOOKUP(B19,'PARTIDAS EGRESOS'!$A:$C,3,0))</f>
        <v>25</v>
      </c>
      <c r="BE19" s="107">
        <v>29</v>
      </c>
      <c r="BF19" s="117">
        <f>SUMIF(BD11:BD52,9,AQ11:AU52)</f>
        <v>0</v>
      </c>
      <c r="BG19" s="118" t="str">
        <f t="shared" si="1"/>
        <v/>
      </c>
      <c r="BH19" s="118" t="b">
        <f t="shared" si="2"/>
        <v>1</v>
      </c>
      <c r="BI19" s="118">
        <f t="shared" si="3"/>
        <v>4275.16</v>
      </c>
      <c r="BJ19" s="118"/>
      <c r="BK19" s="116"/>
    </row>
    <row r="20" spans="1:63" s="96" customFormat="1" ht="14.25" customHeight="1" x14ac:dyDescent="0.3">
      <c r="A20" s="84"/>
      <c r="B20" s="156">
        <v>26103</v>
      </c>
      <c r="C20" s="156"/>
      <c r="D20" s="156"/>
      <c r="E20" s="90"/>
      <c r="F20" s="88"/>
      <c r="G20" s="157" t="str">
        <f>IF(ISBLANK(B20),"",VLOOKUP($B20,'PARTIDAS EGRESOS'!$A$8:$B$134,2,0))</f>
        <v>COMBUSTIBLES LUBRICANTES Y AD. PARA VEH.C. TERR., AÉR., MARÍT., LACUS. Y FLUV. DES. A SERVICIOS ADMINISTRATIVOS</v>
      </c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04"/>
      <c r="AP20" s="102" t="s">
        <v>11</v>
      </c>
      <c r="AQ20" s="158">
        <v>4275.16</v>
      </c>
      <c r="AR20" s="159"/>
      <c r="AS20" s="159"/>
      <c r="AT20" s="159"/>
      <c r="AU20" s="159"/>
      <c r="AV20" s="103"/>
      <c r="AW20" s="102"/>
      <c r="AX20" s="160" t="str">
        <f t="shared" si="0"/>
        <v/>
      </c>
      <c r="AY20" s="161"/>
      <c r="AZ20" s="161"/>
      <c r="BA20" s="161"/>
      <c r="BB20" s="161"/>
      <c r="BC20" s="108"/>
      <c r="BD20" s="112">
        <f>IF(ISBLANK(B20),"",VLOOKUP(B20,'PARTIDAS EGRESOS'!$A:$C,3,0))</f>
        <v>5</v>
      </c>
      <c r="BE20" s="120">
        <v>30</v>
      </c>
      <c r="BF20" s="117">
        <f>SUMIF(BD11:BD52,10,AQ11:AU52)</f>
        <v>0</v>
      </c>
      <c r="BG20" s="118" t="str">
        <f t="shared" si="1"/>
        <v/>
      </c>
      <c r="BH20" s="118" t="b">
        <f t="shared" si="2"/>
        <v>0</v>
      </c>
      <c r="BI20" s="118" t="str">
        <f t="shared" si="3"/>
        <v/>
      </c>
      <c r="BJ20" s="116"/>
      <c r="BK20" s="116"/>
    </row>
    <row r="21" spans="1:63" s="96" customFormat="1" ht="14.25" customHeight="1" x14ac:dyDescent="0.3">
      <c r="A21" s="84"/>
      <c r="B21" s="156">
        <v>3100</v>
      </c>
      <c r="C21" s="156"/>
      <c r="D21" s="156"/>
      <c r="E21" s="90"/>
      <c r="F21" s="88"/>
      <c r="G21" s="157" t="str">
        <f>IF(ISBLANK(B21),"",VLOOKUP($B21,'PARTIDAS EGRESOS'!$A$8:$B$134,2,0))</f>
        <v>SERVICIOS BÁSICOS</v>
      </c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01"/>
      <c r="AP21" s="102" t="s">
        <v>11</v>
      </c>
      <c r="AQ21" s="158"/>
      <c r="AR21" s="159"/>
      <c r="AS21" s="159"/>
      <c r="AT21" s="159"/>
      <c r="AU21" s="159"/>
      <c r="AV21" s="103"/>
      <c r="AW21" s="102"/>
      <c r="AX21" s="160">
        <f t="shared" si="0"/>
        <v>1201.8</v>
      </c>
      <c r="AY21" s="161"/>
      <c r="AZ21" s="161"/>
      <c r="BA21" s="161"/>
      <c r="BB21" s="161"/>
      <c r="BC21" s="108"/>
      <c r="BD21" s="112">
        <f>IF(ISBLANK(B21),"",VLOOKUP(B21,'PARTIDAS EGRESOS'!$A:$C,3,0))</f>
        <v>28</v>
      </c>
      <c r="BE21" s="107">
        <v>31</v>
      </c>
      <c r="BF21" s="117">
        <f>SUMIF(BD11:BD52,11,AQ11:AU52)</f>
        <v>399.04</v>
      </c>
      <c r="BG21" s="118">
        <f t="shared" si="1"/>
        <v>399.04</v>
      </c>
      <c r="BH21" s="118" t="b">
        <f t="shared" si="2"/>
        <v>1</v>
      </c>
      <c r="BI21" s="118">
        <f t="shared" si="3"/>
        <v>1201.8</v>
      </c>
      <c r="BJ21" s="116"/>
      <c r="BK21" s="116"/>
    </row>
    <row r="22" spans="1:63" s="96" customFormat="1" ht="14.25" customHeight="1" x14ac:dyDescent="0.3">
      <c r="A22" s="84"/>
      <c r="B22" s="156">
        <v>31401</v>
      </c>
      <c r="C22" s="156"/>
      <c r="D22" s="156"/>
      <c r="E22" s="90"/>
      <c r="F22" s="88"/>
      <c r="G22" s="157" t="str">
        <f>IF(ISBLANK(B22),"",VLOOKUP($B22,'PARTIDAS EGRESOS'!$A$8:$B$134,2,0))</f>
        <v>SERVICIO TELEFÓNICO CONVENCIONAL</v>
      </c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04"/>
      <c r="AP22" s="102" t="s">
        <v>11</v>
      </c>
      <c r="AQ22" s="158">
        <v>91</v>
      </c>
      <c r="AR22" s="159"/>
      <c r="AS22" s="159"/>
      <c r="AT22" s="159"/>
      <c r="AU22" s="159"/>
      <c r="AV22" s="103"/>
      <c r="AW22" s="102"/>
      <c r="AX22" s="160" t="str">
        <f t="shared" si="0"/>
        <v/>
      </c>
      <c r="AY22" s="161"/>
      <c r="AZ22" s="161"/>
      <c r="BA22" s="161"/>
      <c r="BB22" s="161"/>
      <c r="BC22" s="108"/>
      <c r="BD22" s="112">
        <f>IF(ISBLANK(B22),"",VLOOKUP(B22,'PARTIDAS EGRESOS'!$A:$C,3,0))</f>
        <v>8</v>
      </c>
      <c r="BE22" s="120">
        <v>32</v>
      </c>
      <c r="BF22" s="117">
        <f>SUMIF(BD11:BD52,12,AQ11:AU52)</f>
        <v>0</v>
      </c>
      <c r="BG22" s="118" t="str">
        <f t="shared" si="1"/>
        <v/>
      </c>
      <c r="BH22" s="118" t="b">
        <f t="shared" si="2"/>
        <v>0</v>
      </c>
      <c r="BI22" s="118" t="str">
        <f t="shared" si="3"/>
        <v/>
      </c>
      <c r="BJ22" s="116"/>
      <c r="BK22" s="116"/>
    </row>
    <row r="23" spans="1:63" s="96" customFormat="1" ht="14.25" customHeight="1" x14ac:dyDescent="0.3">
      <c r="A23" s="84"/>
      <c r="B23" s="156">
        <v>31701</v>
      </c>
      <c r="C23" s="156"/>
      <c r="D23" s="156"/>
      <c r="E23" s="90"/>
      <c r="F23" s="88"/>
      <c r="G23" s="157" t="str">
        <f>IF(ISBLANK(B23),"",VLOOKUP($B23,'PARTIDAS EGRESOS'!$A$8:$B$134,2,0))</f>
        <v>SERVICIOS DE CONDUCCIÓN DE SEÑALES ANALÓGICAS Y DIGITALES</v>
      </c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01"/>
      <c r="AP23" s="102" t="s">
        <v>11</v>
      </c>
      <c r="AQ23" s="158">
        <v>459</v>
      </c>
      <c r="AR23" s="159"/>
      <c r="AS23" s="159"/>
      <c r="AT23" s="159"/>
      <c r="AU23" s="159"/>
      <c r="AV23" s="103"/>
      <c r="AW23" s="102"/>
      <c r="AX23" s="160" t="str">
        <f t="shared" si="0"/>
        <v/>
      </c>
      <c r="AY23" s="161"/>
      <c r="AZ23" s="161"/>
      <c r="BA23" s="161"/>
      <c r="BB23" s="161"/>
      <c r="BC23" s="108"/>
      <c r="BD23" s="112">
        <f>IF(ISBLANK(B23),"",VLOOKUP(B23,'PARTIDAS EGRESOS'!$A:$C,3,0))</f>
        <v>8</v>
      </c>
      <c r="BE23" s="107">
        <v>33</v>
      </c>
      <c r="BF23" s="117">
        <f>SUMIF(BD11:BD52,13,AQ11:AU52)</f>
        <v>0</v>
      </c>
      <c r="BG23" s="118" t="str">
        <f t="shared" si="1"/>
        <v/>
      </c>
      <c r="BH23" s="118" t="b">
        <f t="shared" si="2"/>
        <v>0</v>
      </c>
      <c r="BI23" s="118" t="str">
        <f t="shared" si="3"/>
        <v/>
      </c>
      <c r="BJ23" s="116"/>
      <c r="BK23" s="116"/>
    </row>
    <row r="24" spans="1:63" s="96" customFormat="1" ht="14.25" customHeight="1" x14ac:dyDescent="0.3">
      <c r="A24" s="84"/>
      <c r="B24" s="156">
        <v>31801</v>
      </c>
      <c r="C24" s="156"/>
      <c r="D24" s="156"/>
      <c r="E24" s="90"/>
      <c r="F24" s="88"/>
      <c r="G24" s="157" t="str">
        <f>IF(ISBLANK(B24),"",VLOOKUP($B24,'PARTIDAS EGRESOS'!$A$8:$B$134,2,0))</f>
        <v>SERVICIO POSTAL</v>
      </c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01"/>
      <c r="AP24" s="102" t="s">
        <v>11</v>
      </c>
      <c r="AQ24" s="158">
        <v>651.79999999999995</v>
      </c>
      <c r="AR24" s="159"/>
      <c r="AS24" s="159"/>
      <c r="AT24" s="159"/>
      <c r="AU24" s="159"/>
      <c r="AV24" s="103"/>
      <c r="AW24" s="102"/>
      <c r="AX24" s="160" t="str">
        <f t="shared" si="0"/>
        <v/>
      </c>
      <c r="AY24" s="161"/>
      <c r="AZ24" s="161"/>
      <c r="BA24" s="161"/>
      <c r="BB24" s="161"/>
      <c r="BC24" s="108"/>
      <c r="BD24" s="112">
        <f>IF(ISBLANK(B24),"",VLOOKUP(B24,'PARTIDAS EGRESOS'!$A:$C,3,0))</f>
        <v>8</v>
      </c>
      <c r="BE24" s="120">
        <v>34</v>
      </c>
      <c r="BF24" s="117">
        <f>SUMIF(BD11:BD52,14,AQ11:AU52)</f>
        <v>5116.59</v>
      </c>
      <c r="BG24" s="118">
        <f t="shared" si="1"/>
        <v>5116.59</v>
      </c>
      <c r="BH24" s="118" t="b">
        <f t="shared" si="2"/>
        <v>0</v>
      </c>
      <c r="BI24" s="118" t="str">
        <f t="shared" si="3"/>
        <v/>
      </c>
      <c r="BJ24" s="116"/>
      <c r="BK24" s="116"/>
    </row>
    <row r="25" spans="1:63" s="96" customFormat="1" ht="14.25" customHeight="1" x14ac:dyDescent="0.3">
      <c r="A25" s="84"/>
      <c r="B25" s="156">
        <v>3400</v>
      </c>
      <c r="C25" s="156"/>
      <c r="D25" s="156"/>
      <c r="E25" s="90"/>
      <c r="F25" s="88"/>
      <c r="G25" s="157" t="str">
        <f>IF(ISBLANK(B25),"",VLOOKUP($B25,'PARTIDAS EGRESOS'!$A$8:$B$134,2,0))</f>
        <v>SERVICIOS FINANCIEROS, BANCARIOS Y COMERCIALES</v>
      </c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04"/>
      <c r="AP25" s="102" t="s">
        <v>11</v>
      </c>
      <c r="AQ25" s="158"/>
      <c r="AR25" s="159"/>
      <c r="AS25" s="159"/>
      <c r="AT25" s="159"/>
      <c r="AU25" s="159"/>
      <c r="AV25" s="103"/>
      <c r="AW25" s="102"/>
      <c r="AX25" s="160">
        <f t="shared" si="0"/>
        <v>399.04</v>
      </c>
      <c r="AY25" s="161"/>
      <c r="AZ25" s="161"/>
      <c r="BA25" s="161"/>
      <c r="BB25" s="161"/>
      <c r="BC25" s="108"/>
      <c r="BD25" s="112">
        <f>IF(ISBLANK(B25),"",VLOOKUP(B25,'PARTIDAS EGRESOS'!$A:$C,3,0))</f>
        <v>31</v>
      </c>
      <c r="BE25" s="107">
        <v>35</v>
      </c>
      <c r="BF25" s="117">
        <f>SUMIF(BD11:BD52,15,AQ11:AU52)</f>
        <v>0</v>
      </c>
      <c r="BG25" s="118" t="str">
        <f t="shared" si="1"/>
        <v/>
      </c>
      <c r="BH25" s="118" t="b">
        <f t="shared" si="2"/>
        <v>1</v>
      </c>
      <c r="BI25" s="118">
        <f t="shared" si="3"/>
        <v>399.04</v>
      </c>
      <c r="BJ25" s="116"/>
      <c r="BK25" s="116"/>
    </row>
    <row r="26" spans="1:63" s="96" customFormat="1" ht="14.25" customHeight="1" x14ac:dyDescent="0.3">
      <c r="A26" s="84"/>
      <c r="B26" s="156">
        <v>34101</v>
      </c>
      <c r="C26" s="156"/>
      <c r="D26" s="156"/>
      <c r="E26" s="90"/>
      <c r="F26" s="88"/>
      <c r="G26" s="157" t="str">
        <f>IF(ISBLANK(B26),"",VLOOKUP($B26,'PARTIDAS EGRESOS'!$A$8:$B$134,2,0))</f>
        <v>SERVICIOS BANCARIOS Y FINANCIEROS</v>
      </c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01"/>
      <c r="AP26" s="102" t="s">
        <v>11</v>
      </c>
      <c r="AQ26" s="158">
        <v>399.04</v>
      </c>
      <c r="AR26" s="159"/>
      <c r="AS26" s="159"/>
      <c r="AT26" s="159"/>
      <c r="AU26" s="159"/>
      <c r="AV26" s="103"/>
      <c r="AW26" s="102"/>
      <c r="AX26" s="160" t="str">
        <f t="shared" si="0"/>
        <v/>
      </c>
      <c r="AY26" s="161"/>
      <c r="AZ26" s="161"/>
      <c r="BA26" s="161"/>
      <c r="BB26" s="161"/>
      <c r="BC26" s="108"/>
      <c r="BD26" s="112">
        <f>IF(ISBLANK(B26),"",VLOOKUP(B26,'PARTIDAS EGRESOS'!$A:$C,3,0))</f>
        <v>11</v>
      </c>
      <c r="BE26" s="120">
        <v>36</v>
      </c>
      <c r="BF26" s="117">
        <f>SUMIF(BD11:BD52,16,AQ11:AU52)</f>
        <v>1359</v>
      </c>
      <c r="BG26" s="118">
        <f t="shared" si="1"/>
        <v>1359</v>
      </c>
      <c r="BH26" s="118" t="b">
        <f t="shared" si="2"/>
        <v>0</v>
      </c>
      <c r="BI26" s="118" t="str">
        <f t="shared" si="3"/>
        <v/>
      </c>
      <c r="BJ26" s="116"/>
      <c r="BK26" s="116"/>
    </row>
    <row r="27" spans="1:63" s="96" customFormat="1" ht="14.25" customHeight="1" x14ac:dyDescent="0.3">
      <c r="A27" s="84"/>
      <c r="B27" s="156">
        <v>3700</v>
      </c>
      <c r="C27" s="156"/>
      <c r="D27" s="156"/>
      <c r="E27" s="90"/>
      <c r="F27" s="88"/>
      <c r="G27" s="157" t="str">
        <f>IF(ISBLANK(B27),"",VLOOKUP($B27,'PARTIDAS EGRESOS'!$A$8:$B$134,2,0))</f>
        <v>SERVICIOS DE TRASLADO Y VIÁTICOS</v>
      </c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01"/>
      <c r="AP27" s="102" t="s">
        <v>11</v>
      </c>
      <c r="AQ27" s="158"/>
      <c r="AR27" s="159"/>
      <c r="AS27" s="159"/>
      <c r="AT27" s="159"/>
      <c r="AU27" s="159"/>
      <c r="AV27" s="103"/>
      <c r="AW27" s="102"/>
      <c r="AX27" s="160">
        <f t="shared" si="0"/>
        <v>5116.59</v>
      </c>
      <c r="AY27" s="161"/>
      <c r="AZ27" s="161"/>
      <c r="BA27" s="161"/>
      <c r="BB27" s="161"/>
      <c r="BC27" s="108"/>
      <c r="BD27" s="112">
        <f>IF(ISBLANK(B27),"",VLOOKUP(B27,'PARTIDAS EGRESOS'!$A:$C,3,0))</f>
        <v>34</v>
      </c>
      <c r="BE27" s="107">
        <v>37</v>
      </c>
      <c r="BF27" s="117">
        <f>SUMIF(BD11:BD52,17,AQ11:AU52)</f>
        <v>0</v>
      </c>
      <c r="BG27" s="118" t="str">
        <f t="shared" si="1"/>
        <v/>
      </c>
      <c r="BH27" s="118" t="b">
        <f t="shared" si="2"/>
        <v>1</v>
      </c>
      <c r="BI27" s="118">
        <f t="shared" si="3"/>
        <v>5116.59</v>
      </c>
      <c r="BJ27" s="116"/>
      <c r="BK27" s="116"/>
    </row>
    <row r="28" spans="1:63" s="96" customFormat="1" ht="14.25" customHeight="1" x14ac:dyDescent="0.3">
      <c r="A28" s="84"/>
      <c r="B28" s="156">
        <v>37204</v>
      </c>
      <c r="C28" s="156"/>
      <c r="D28" s="156"/>
      <c r="E28" s="90"/>
      <c r="F28" s="88"/>
      <c r="G28" s="157" t="str">
        <f>IF(ISBLANK(B28),"",VLOOKUP($B28,'PARTIDAS EGRESOS'!$A$8:$B$134,2,0))</f>
        <v>PASAJES TERRESTRES NACIONALES PARA SERVIDORES PUB. DE MANDO EN EL DESEM. DE COM. Y FUN. OFIC.</v>
      </c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01"/>
      <c r="AP28" s="102" t="s">
        <v>11</v>
      </c>
      <c r="AQ28" s="158">
        <v>1078.08</v>
      </c>
      <c r="AR28" s="159"/>
      <c r="AS28" s="159"/>
      <c r="AT28" s="159"/>
      <c r="AU28" s="159"/>
      <c r="AV28" s="103"/>
      <c r="AW28" s="102"/>
      <c r="AX28" s="160" t="str">
        <f t="shared" si="0"/>
        <v/>
      </c>
      <c r="AY28" s="161"/>
      <c r="AZ28" s="161"/>
      <c r="BA28" s="161"/>
      <c r="BB28" s="161"/>
      <c r="BC28" s="108"/>
      <c r="BD28" s="112">
        <f>IF(ISBLANK(B28),"",VLOOKUP(B28,'PARTIDAS EGRESOS'!$A:$C,3,0))</f>
        <v>14</v>
      </c>
      <c r="BE28" s="120">
        <v>38</v>
      </c>
      <c r="BF28" s="117">
        <f>SUMIF(BD11:BD52,18,AQ11:AU52)</f>
        <v>0</v>
      </c>
      <c r="BG28" s="118" t="str">
        <f t="shared" si="1"/>
        <v/>
      </c>
      <c r="BH28" s="118" t="b">
        <f t="shared" si="2"/>
        <v>0</v>
      </c>
      <c r="BI28" s="118" t="str">
        <f t="shared" si="3"/>
        <v/>
      </c>
      <c r="BJ28" s="116"/>
      <c r="BK28" s="116"/>
    </row>
    <row r="29" spans="1:63" s="96" customFormat="1" ht="14.25" customHeight="1" x14ac:dyDescent="0.3">
      <c r="A29" s="84"/>
      <c r="B29" s="156">
        <v>37504</v>
      </c>
      <c r="C29" s="156"/>
      <c r="D29" s="156"/>
      <c r="E29" s="90"/>
      <c r="F29" s="92"/>
      <c r="G29" s="157" t="str">
        <f>IF(ISBLANK(B29),"",VLOOKUP($B29,'PARTIDAS EGRESOS'!$A$8:$B$134,2,0))</f>
        <v>VIÁTICOS NACIONALES PARA SERVIDORES PÚBLICOS EN EL DESEMPEÑO DE FUNCIONES OFICIALES</v>
      </c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04"/>
      <c r="AP29" s="102" t="s">
        <v>11</v>
      </c>
      <c r="AQ29" s="158">
        <v>4038.51</v>
      </c>
      <c r="AR29" s="159"/>
      <c r="AS29" s="159"/>
      <c r="AT29" s="159"/>
      <c r="AU29" s="159"/>
      <c r="AV29" s="103"/>
      <c r="AW29" s="102"/>
      <c r="AX29" s="160" t="str">
        <f t="shared" si="0"/>
        <v/>
      </c>
      <c r="AY29" s="161"/>
      <c r="AZ29" s="161"/>
      <c r="BA29" s="161"/>
      <c r="BB29" s="161"/>
      <c r="BC29" s="108"/>
      <c r="BD29" s="112">
        <f>IF(ISBLANK(B29),"",VLOOKUP(B29,'PARTIDAS EGRESOS'!$A:$C,3,0))</f>
        <v>14</v>
      </c>
      <c r="BE29" s="107">
        <v>39</v>
      </c>
      <c r="BF29" s="117">
        <f>SUMIF(BD11:BD52,19,AQ11:AU52)</f>
        <v>0</v>
      </c>
      <c r="BG29" s="118" t="str">
        <f t="shared" si="1"/>
        <v/>
      </c>
      <c r="BH29" s="118" t="b">
        <f t="shared" si="2"/>
        <v>0</v>
      </c>
      <c r="BI29" s="118" t="str">
        <f t="shared" si="3"/>
        <v/>
      </c>
      <c r="BJ29" s="116"/>
      <c r="BK29" s="116"/>
    </row>
    <row r="30" spans="1:63" s="96" customFormat="1" ht="14.25" customHeight="1" x14ac:dyDescent="0.3">
      <c r="A30" s="84"/>
      <c r="B30" s="156">
        <v>3900</v>
      </c>
      <c r="C30" s="156"/>
      <c r="D30" s="156"/>
      <c r="E30" s="90"/>
      <c r="F30" s="88"/>
      <c r="G30" s="157" t="str">
        <f>IF(ISBLANK(B30),"",VLOOKUP($B30,'PARTIDAS EGRESOS'!$A$8:$B$134,2,0))</f>
        <v>OTROS SERVICIOS GENERALES</v>
      </c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01"/>
      <c r="AP30" s="102" t="s">
        <v>11</v>
      </c>
      <c r="AQ30" s="158"/>
      <c r="AR30" s="159"/>
      <c r="AS30" s="159"/>
      <c r="AT30" s="159"/>
      <c r="AU30" s="159"/>
      <c r="AV30" s="103"/>
      <c r="AW30" s="102"/>
      <c r="AX30" s="160">
        <f t="shared" si="0"/>
        <v>1359</v>
      </c>
      <c r="AY30" s="161"/>
      <c r="AZ30" s="161"/>
      <c r="BA30" s="161"/>
      <c r="BB30" s="161"/>
      <c r="BC30" s="108"/>
      <c r="BD30" s="112">
        <f>IF(ISBLANK(B30),"",VLOOKUP(B30,'PARTIDAS EGRESOS'!$A:$C,3,0))</f>
        <v>36</v>
      </c>
      <c r="BE30" s="107">
        <v>40</v>
      </c>
      <c r="BF30" s="117">
        <f>SUMIF(BD11:BD52,20,AQ11:AU52)</f>
        <v>0</v>
      </c>
      <c r="BG30" s="118" t="str">
        <f t="shared" si="1"/>
        <v/>
      </c>
      <c r="BH30" s="118" t="b">
        <f t="shared" si="2"/>
        <v>1</v>
      </c>
      <c r="BI30" s="118">
        <f t="shared" si="3"/>
        <v>1359</v>
      </c>
      <c r="BJ30" s="116"/>
      <c r="BK30" s="116"/>
    </row>
    <row r="31" spans="1:63" s="96" customFormat="1" ht="14.25" customHeight="1" x14ac:dyDescent="0.3">
      <c r="A31" s="84"/>
      <c r="B31" s="156">
        <v>39202</v>
      </c>
      <c r="C31" s="156"/>
      <c r="D31" s="156"/>
      <c r="E31" s="90"/>
      <c r="F31" s="88"/>
      <c r="G31" s="157" t="str">
        <f>IF(ISBLANK(B31),"",VLOOKUP($B31,'PARTIDAS EGRESOS'!$A$8:$B$134,2,0))</f>
        <v>OTROS IMPUESTOS Y DERECHOS</v>
      </c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04"/>
      <c r="AP31" s="102" t="s">
        <v>11</v>
      </c>
      <c r="AQ31" s="158">
        <v>1359</v>
      </c>
      <c r="AR31" s="159"/>
      <c r="AS31" s="159"/>
      <c r="AT31" s="159"/>
      <c r="AU31" s="159"/>
      <c r="AV31" s="103"/>
      <c r="AW31" s="102"/>
      <c r="AX31" s="160" t="str">
        <f t="shared" si="0"/>
        <v/>
      </c>
      <c r="AY31" s="161"/>
      <c r="AZ31" s="161"/>
      <c r="BA31" s="161"/>
      <c r="BB31" s="161"/>
      <c r="BC31" s="108"/>
      <c r="BD31" s="112">
        <f>IF(ISBLANK(B31),"",VLOOKUP(B31,'PARTIDAS EGRESOS'!$A:$C,3,0))</f>
        <v>16</v>
      </c>
      <c r="BE31" s="116"/>
      <c r="BF31" s="117"/>
      <c r="BG31" s="118" t="str">
        <f t="shared" si="1"/>
        <v/>
      </c>
      <c r="BH31" s="118" t="b">
        <f t="shared" si="2"/>
        <v>0</v>
      </c>
      <c r="BI31" s="118" t="str">
        <f t="shared" si="3"/>
        <v/>
      </c>
      <c r="BJ31" s="116"/>
      <c r="BK31" s="116"/>
    </row>
    <row r="32" spans="1:63" s="96" customFormat="1" ht="14.25" customHeight="1" x14ac:dyDescent="0.3">
      <c r="A32" s="84"/>
      <c r="B32" s="156"/>
      <c r="C32" s="156"/>
      <c r="D32" s="156"/>
      <c r="E32" s="90"/>
      <c r="F32" s="88"/>
      <c r="G32" s="157" t="str">
        <f>IF(ISBLANK(B32),"",VLOOKUP($B32,'PARTIDAS EGRESOS'!$A$8:$B$134,2,0))</f>
        <v/>
      </c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01"/>
      <c r="AP32" s="102" t="s">
        <v>11</v>
      </c>
      <c r="AQ32" s="158"/>
      <c r="AR32" s="159"/>
      <c r="AS32" s="159"/>
      <c r="AT32" s="159"/>
      <c r="AU32" s="159"/>
      <c r="AV32" s="103"/>
      <c r="AW32" s="102"/>
      <c r="AX32" s="160" t="str">
        <f t="shared" si="0"/>
        <v/>
      </c>
      <c r="AY32" s="161"/>
      <c r="AZ32" s="161"/>
      <c r="BA32" s="161"/>
      <c r="BB32" s="161"/>
      <c r="BC32" s="108"/>
      <c r="BD32" s="112" t="str">
        <f>IF(ISBLANK(B32),"",VLOOKUP(B32,'PARTIDAS EGRESOS'!$A:$C,3,0))</f>
        <v/>
      </c>
      <c r="BE32" s="116"/>
      <c r="BF32" s="117"/>
      <c r="BG32" s="118" t="str">
        <f t="shared" si="1"/>
        <v/>
      </c>
      <c r="BH32" s="118" t="b">
        <f t="shared" si="2"/>
        <v>0</v>
      </c>
      <c r="BI32" s="118" t="str">
        <f t="shared" si="3"/>
        <v/>
      </c>
      <c r="BJ32" s="116"/>
      <c r="BK32" s="116"/>
    </row>
    <row r="33" spans="1:63" s="96" customFormat="1" ht="14.25" customHeight="1" x14ac:dyDescent="0.3">
      <c r="A33" s="84"/>
      <c r="B33" s="156"/>
      <c r="C33" s="156"/>
      <c r="D33" s="156"/>
      <c r="E33" s="90"/>
      <c r="F33" s="88"/>
      <c r="G33" s="157" t="str">
        <f>IF(ISBLANK(B33),"",VLOOKUP($B33,'PARTIDAS EGRESOS'!$A$8:$B$134,2,0))</f>
        <v/>
      </c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01"/>
      <c r="AP33" s="102" t="s">
        <v>11</v>
      </c>
      <c r="AQ33" s="158"/>
      <c r="AR33" s="159"/>
      <c r="AS33" s="159"/>
      <c r="AT33" s="159"/>
      <c r="AU33" s="159"/>
      <c r="AV33" s="103"/>
      <c r="AW33" s="102"/>
      <c r="AX33" s="160" t="str">
        <f t="shared" si="0"/>
        <v/>
      </c>
      <c r="AY33" s="161"/>
      <c r="AZ33" s="161"/>
      <c r="BA33" s="161"/>
      <c r="BB33" s="161"/>
      <c r="BC33" s="108"/>
      <c r="BD33" s="112" t="str">
        <f>IF(ISBLANK(B33),"",VLOOKUP(B33,'PARTIDAS EGRESOS'!$A:$C,3,0))</f>
        <v/>
      </c>
      <c r="BE33" s="116"/>
      <c r="BF33" s="117"/>
      <c r="BG33" s="118" t="str">
        <f t="shared" si="1"/>
        <v/>
      </c>
      <c r="BH33" s="118" t="b">
        <f t="shared" si="2"/>
        <v>0</v>
      </c>
      <c r="BI33" s="118" t="str">
        <f t="shared" si="3"/>
        <v/>
      </c>
      <c r="BJ33" s="116"/>
      <c r="BK33" s="116"/>
    </row>
    <row r="34" spans="1:63" s="96" customFormat="1" ht="14.25" customHeight="1" x14ac:dyDescent="0.3">
      <c r="A34" s="84"/>
      <c r="B34" s="156"/>
      <c r="C34" s="156"/>
      <c r="D34" s="156"/>
      <c r="E34" s="90"/>
      <c r="F34" s="88"/>
      <c r="G34" s="157" t="str">
        <f>IF(ISBLANK(B34),"",VLOOKUP($B34,'PARTIDAS EGRESOS'!$A$8:$B$134,2,0))</f>
        <v/>
      </c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04"/>
      <c r="AP34" s="102" t="s">
        <v>11</v>
      </c>
      <c r="AQ34" s="158"/>
      <c r="AR34" s="159"/>
      <c r="AS34" s="159"/>
      <c r="AT34" s="159"/>
      <c r="AU34" s="159"/>
      <c r="AV34" s="103"/>
      <c r="AW34" s="102"/>
      <c r="AX34" s="160" t="str">
        <f t="shared" si="0"/>
        <v/>
      </c>
      <c r="AY34" s="161"/>
      <c r="AZ34" s="161"/>
      <c r="BA34" s="161"/>
      <c r="BB34" s="161"/>
      <c r="BC34" s="108"/>
      <c r="BD34" s="112" t="str">
        <f>IF(ISBLANK(B34),"",VLOOKUP(B34,'PARTIDAS EGRESOS'!$A:$C,3,0))</f>
        <v/>
      </c>
      <c r="BE34" s="116"/>
      <c r="BF34" s="117"/>
      <c r="BG34" s="118" t="str">
        <f t="shared" si="1"/>
        <v/>
      </c>
      <c r="BH34" s="118" t="b">
        <f t="shared" si="2"/>
        <v>0</v>
      </c>
      <c r="BI34" s="118" t="str">
        <f t="shared" si="3"/>
        <v/>
      </c>
      <c r="BJ34" s="116"/>
      <c r="BK34" s="116"/>
    </row>
    <row r="35" spans="1:63" s="96" customFormat="1" ht="14.25" customHeight="1" x14ac:dyDescent="0.3">
      <c r="A35" s="84"/>
      <c r="B35" s="156"/>
      <c r="C35" s="156"/>
      <c r="D35" s="156"/>
      <c r="E35" s="90"/>
      <c r="F35" s="88"/>
      <c r="G35" s="157" t="str">
        <f>IF(ISBLANK(B35),"",VLOOKUP($B35,'PARTIDAS EGRESOS'!$A$8:$B$134,2,0))</f>
        <v/>
      </c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04"/>
      <c r="AP35" s="102" t="s">
        <v>11</v>
      </c>
      <c r="AQ35" s="158"/>
      <c r="AR35" s="159"/>
      <c r="AS35" s="159"/>
      <c r="AT35" s="159"/>
      <c r="AU35" s="159"/>
      <c r="AV35" s="103"/>
      <c r="AW35" s="102"/>
      <c r="AX35" s="160" t="str">
        <f t="shared" si="0"/>
        <v/>
      </c>
      <c r="AY35" s="161"/>
      <c r="AZ35" s="161"/>
      <c r="BA35" s="161"/>
      <c r="BB35" s="161"/>
      <c r="BC35" s="108"/>
      <c r="BD35" s="112" t="str">
        <f>IF(ISBLANK(B35),"",VLOOKUP(B35,'PARTIDAS EGRESOS'!$A:$C,3,0))</f>
        <v/>
      </c>
      <c r="BE35" s="116"/>
      <c r="BF35" s="117"/>
      <c r="BG35" s="118" t="str">
        <f t="shared" si="1"/>
        <v/>
      </c>
      <c r="BH35" s="118" t="b">
        <f t="shared" si="2"/>
        <v>0</v>
      </c>
      <c r="BI35" s="118" t="str">
        <f t="shared" si="3"/>
        <v/>
      </c>
      <c r="BJ35" s="116"/>
      <c r="BK35" s="116"/>
    </row>
    <row r="36" spans="1:63" s="96" customFormat="1" ht="14.25" customHeight="1" x14ac:dyDescent="0.3">
      <c r="A36" s="84"/>
      <c r="B36" s="156"/>
      <c r="C36" s="156"/>
      <c r="D36" s="156"/>
      <c r="E36" s="90"/>
      <c r="F36" s="88"/>
      <c r="G36" s="157" t="str">
        <f>IF(ISBLANK(B36),"",VLOOKUP($B36,'PARTIDAS EGRESOS'!$A$8:$B$134,2,0))</f>
        <v/>
      </c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01"/>
      <c r="AP36" s="102" t="s">
        <v>11</v>
      </c>
      <c r="AQ36" s="158"/>
      <c r="AR36" s="159"/>
      <c r="AS36" s="159"/>
      <c r="AT36" s="159"/>
      <c r="AU36" s="159"/>
      <c r="AV36" s="103"/>
      <c r="AW36" s="102"/>
      <c r="AX36" s="160" t="str">
        <f t="shared" si="0"/>
        <v/>
      </c>
      <c r="AY36" s="161"/>
      <c r="AZ36" s="161"/>
      <c r="BA36" s="161"/>
      <c r="BB36" s="161"/>
      <c r="BC36" s="108"/>
      <c r="BD36" s="112" t="str">
        <f>IF(ISBLANK(B36),"",VLOOKUP(B36,'PARTIDAS EGRESOS'!$A:$C,3,0))</f>
        <v/>
      </c>
      <c r="BE36" s="116"/>
      <c r="BF36" s="117"/>
      <c r="BG36" s="118" t="str">
        <f t="shared" si="1"/>
        <v/>
      </c>
      <c r="BH36" s="118" t="b">
        <f t="shared" si="2"/>
        <v>0</v>
      </c>
      <c r="BI36" s="118" t="str">
        <f t="shared" si="3"/>
        <v/>
      </c>
      <c r="BJ36" s="116"/>
      <c r="BK36" s="116"/>
    </row>
    <row r="37" spans="1:63" s="96" customFormat="1" ht="14.25" customHeight="1" x14ac:dyDescent="0.3">
      <c r="A37" s="84"/>
      <c r="B37" s="156"/>
      <c r="C37" s="156"/>
      <c r="D37" s="156"/>
      <c r="E37" s="90"/>
      <c r="F37" s="88"/>
      <c r="G37" s="157" t="str">
        <f>IF(ISBLANK(B37),"",VLOOKUP($B37,'PARTIDAS EGRESOS'!$A$8:$B$134,2,0))</f>
        <v/>
      </c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01"/>
      <c r="AP37" s="102" t="s">
        <v>11</v>
      </c>
      <c r="AQ37" s="158"/>
      <c r="AR37" s="159"/>
      <c r="AS37" s="159"/>
      <c r="AT37" s="159"/>
      <c r="AU37" s="159"/>
      <c r="AV37" s="103"/>
      <c r="AW37" s="102"/>
      <c r="AX37" s="160" t="str">
        <f t="shared" si="0"/>
        <v/>
      </c>
      <c r="AY37" s="161"/>
      <c r="AZ37" s="161"/>
      <c r="BA37" s="161"/>
      <c r="BB37" s="161"/>
      <c r="BC37" s="108"/>
      <c r="BD37" s="112" t="str">
        <f>IF(ISBLANK(B37),"",VLOOKUP(B37,'PARTIDAS EGRESOS'!$A:$C,3,0))</f>
        <v/>
      </c>
      <c r="BE37" s="116"/>
      <c r="BF37" s="117"/>
      <c r="BG37" s="118" t="str">
        <f t="shared" si="1"/>
        <v/>
      </c>
      <c r="BH37" s="118" t="b">
        <f t="shared" si="2"/>
        <v>0</v>
      </c>
      <c r="BI37" s="118" t="str">
        <f t="shared" si="3"/>
        <v/>
      </c>
      <c r="BJ37" s="116"/>
      <c r="BK37" s="116"/>
    </row>
    <row r="38" spans="1:63" s="96" customFormat="1" ht="14.25" customHeight="1" x14ac:dyDescent="0.3">
      <c r="A38" s="84"/>
      <c r="B38" s="156"/>
      <c r="C38" s="156"/>
      <c r="D38" s="156"/>
      <c r="E38" s="90"/>
      <c r="F38" s="88"/>
      <c r="G38" s="157" t="str">
        <f>IF(ISBLANK(B38),"",VLOOKUP($B38,'PARTIDAS EGRESOS'!$A$8:$B$134,2,0))</f>
        <v/>
      </c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01"/>
      <c r="AP38" s="102" t="s">
        <v>11</v>
      </c>
      <c r="AQ38" s="158"/>
      <c r="AR38" s="159"/>
      <c r="AS38" s="159"/>
      <c r="AT38" s="159"/>
      <c r="AU38" s="159"/>
      <c r="AV38" s="105"/>
      <c r="AW38" s="102"/>
      <c r="AX38" s="160" t="str">
        <f t="shared" si="0"/>
        <v/>
      </c>
      <c r="AY38" s="161"/>
      <c r="AZ38" s="161"/>
      <c r="BA38" s="161"/>
      <c r="BB38" s="161"/>
      <c r="BC38" s="108"/>
      <c r="BD38" s="112" t="str">
        <f>IF(ISBLANK(B38),"",VLOOKUP(B38,'PARTIDAS EGRESOS'!$A:$C,3,0))</f>
        <v/>
      </c>
      <c r="BE38" s="116"/>
      <c r="BF38" s="117"/>
      <c r="BG38" s="118" t="str">
        <f t="shared" si="1"/>
        <v/>
      </c>
      <c r="BH38" s="118" t="b">
        <f t="shared" si="2"/>
        <v>0</v>
      </c>
      <c r="BI38" s="118" t="str">
        <f t="shared" si="3"/>
        <v/>
      </c>
      <c r="BJ38" s="116"/>
      <c r="BK38" s="116"/>
    </row>
    <row r="39" spans="1:63" s="96" customFormat="1" ht="14.25" customHeight="1" x14ac:dyDescent="0.3">
      <c r="A39" s="84"/>
      <c r="B39" s="156"/>
      <c r="C39" s="156"/>
      <c r="D39" s="156"/>
      <c r="E39" s="90"/>
      <c r="F39" s="88"/>
      <c r="G39" s="157" t="str">
        <f>IF(ISBLANK(B39),"",VLOOKUP($B39,'PARTIDAS EGRESOS'!$A$8:$B$134,2,0))</f>
        <v/>
      </c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01"/>
      <c r="AP39" s="102" t="s">
        <v>11</v>
      </c>
      <c r="AQ39" s="158"/>
      <c r="AR39" s="159"/>
      <c r="AS39" s="159"/>
      <c r="AT39" s="159"/>
      <c r="AU39" s="159"/>
      <c r="AV39" s="105"/>
      <c r="AW39" s="102"/>
      <c r="AX39" s="160" t="str">
        <f t="shared" si="0"/>
        <v/>
      </c>
      <c r="AY39" s="161"/>
      <c r="AZ39" s="161"/>
      <c r="BA39" s="161"/>
      <c r="BB39" s="161"/>
      <c r="BC39" s="108"/>
      <c r="BD39" s="112" t="str">
        <f>IF(ISBLANK(B39),"",VLOOKUP(B39,'PARTIDAS EGRESOS'!$A:$C,3,0))</f>
        <v/>
      </c>
      <c r="BE39" s="116"/>
      <c r="BF39" s="117"/>
      <c r="BG39" s="118" t="str">
        <f t="shared" si="1"/>
        <v/>
      </c>
      <c r="BH39" s="118" t="b">
        <f t="shared" si="2"/>
        <v>0</v>
      </c>
      <c r="BI39" s="118" t="str">
        <f t="shared" si="3"/>
        <v/>
      </c>
      <c r="BJ39" s="116"/>
      <c r="BK39" s="116"/>
    </row>
    <row r="40" spans="1:63" s="96" customFormat="1" ht="14.25" customHeight="1" x14ac:dyDescent="0.3">
      <c r="A40" s="84"/>
      <c r="B40" s="156"/>
      <c r="C40" s="156"/>
      <c r="D40" s="156"/>
      <c r="E40" s="90"/>
      <c r="F40" s="88"/>
      <c r="G40" s="157" t="str">
        <f>IF(ISBLANK(B40),"",VLOOKUP($B40,'PARTIDAS EGRESOS'!$A$8:$B$134,2,0))</f>
        <v/>
      </c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01"/>
      <c r="AP40" s="102"/>
      <c r="AQ40" s="158"/>
      <c r="AR40" s="159"/>
      <c r="AS40" s="159"/>
      <c r="AT40" s="159"/>
      <c r="AU40" s="159"/>
      <c r="AV40" s="105"/>
      <c r="AW40" s="102"/>
      <c r="AX40" s="160" t="str">
        <f t="shared" si="0"/>
        <v/>
      </c>
      <c r="AY40" s="161"/>
      <c r="AZ40" s="161"/>
      <c r="BA40" s="161"/>
      <c r="BB40" s="161"/>
      <c r="BC40" s="108"/>
      <c r="BD40" s="112" t="str">
        <f>IF(ISBLANK(B40),"",VLOOKUP(B40,'PARTIDAS EGRESOS'!$A:$C,3,0))</f>
        <v/>
      </c>
      <c r="BE40" s="116"/>
      <c r="BF40" s="117"/>
      <c r="BG40" s="118" t="str">
        <f t="shared" si="1"/>
        <v/>
      </c>
      <c r="BH40" s="118" t="b">
        <f t="shared" si="2"/>
        <v>0</v>
      </c>
      <c r="BI40" s="118" t="str">
        <f t="shared" si="3"/>
        <v/>
      </c>
      <c r="BJ40" s="116"/>
      <c r="BK40" s="116"/>
    </row>
    <row r="41" spans="1:63" s="96" customFormat="1" ht="14.25" customHeight="1" x14ac:dyDescent="0.3">
      <c r="A41" s="84"/>
      <c r="B41" s="156"/>
      <c r="C41" s="156"/>
      <c r="D41" s="156"/>
      <c r="E41" s="90"/>
      <c r="F41" s="88"/>
      <c r="G41" s="157" t="str">
        <f>IF(ISBLANK(B41),"",VLOOKUP($B41,'PARTIDAS EGRESOS'!$A$8:$B$134,2,0))</f>
        <v/>
      </c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01"/>
      <c r="AP41" s="102"/>
      <c r="AQ41" s="158"/>
      <c r="AR41" s="159"/>
      <c r="AS41" s="159"/>
      <c r="AT41" s="159"/>
      <c r="AU41" s="159"/>
      <c r="AV41" s="105"/>
      <c r="AW41" s="102"/>
      <c r="AX41" s="160" t="str">
        <f t="shared" si="0"/>
        <v/>
      </c>
      <c r="AY41" s="161"/>
      <c r="AZ41" s="161"/>
      <c r="BA41" s="161"/>
      <c r="BB41" s="161"/>
      <c r="BC41" s="108"/>
      <c r="BD41" s="112" t="str">
        <f>IF(ISBLANK(B41),"",VLOOKUP(B41,'PARTIDAS EGRESOS'!$A:$C,3,0))</f>
        <v/>
      </c>
      <c r="BE41" s="116"/>
      <c r="BF41" s="117"/>
      <c r="BG41" s="118" t="str">
        <f t="shared" si="1"/>
        <v/>
      </c>
      <c r="BH41" s="118" t="b">
        <f t="shared" si="2"/>
        <v>0</v>
      </c>
      <c r="BI41" s="118" t="str">
        <f t="shared" si="3"/>
        <v/>
      </c>
      <c r="BJ41" s="116"/>
      <c r="BK41" s="116"/>
    </row>
    <row r="42" spans="1:63" s="96" customFormat="1" ht="14.25" customHeight="1" x14ac:dyDescent="0.3">
      <c r="A42" s="84"/>
      <c r="B42" s="156"/>
      <c r="C42" s="156"/>
      <c r="D42" s="156"/>
      <c r="E42" s="90"/>
      <c r="F42" s="88"/>
      <c r="G42" s="157" t="str">
        <f>IF(ISBLANK(B42),"",VLOOKUP($B42,'PARTIDAS EGRESOS'!$A$8:$B$134,2,0))</f>
        <v/>
      </c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01"/>
      <c r="AP42" s="102"/>
      <c r="AQ42" s="158"/>
      <c r="AR42" s="159"/>
      <c r="AS42" s="159"/>
      <c r="AT42" s="159"/>
      <c r="AU42" s="159"/>
      <c r="AV42" s="105"/>
      <c r="AW42" s="102"/>
      <c r="AX42" s="160" t="str">
        <f t="shared" si="0"/>
        <v/>
      </c>
      <c r="AY42" s="161"/>
      <c r="AZ42" s="161"/>
      <c r="BA42" s="161"/>
      <c r="BB42" s="161"/>
      <c r="BC42" s="108"/>
      <c r="BD42" s="112" t="str">
        <f>IF(ISBLANK(B42),"",VLOOKUP(B42,'PARTIDAS EGRESOS'!$A:$C,3,0))</f>
        <v/>
      </c>
      <c r="BE42" s="116"/>
      <c r="BF42" s="117"/>
      <c r="BG42" s="118" t="str">
        <f t="shared" si="1"/>
        <v/>
      </c>
      <c r="BH42" s="118" t="b">
        <f t="shared" si="2"/>
        <v>0</v>
      </c>
      <c r="BI42" s="118" t="str">
        <f t="shared" si="3"/>
        <v/>
      </c>
      <c r="BJ42" s="116"/>
      <c r="BK42" s="116"/>
    </row>
    <row r="43" spans="1:63" s="96" customFormat="1" ht="14.25" customHeight="1" x14ac:dyDescent="0.3">
      <c r="A43" s="84"/>
      <c r="B43" s="156"/>
      <c r="C43" s="156"/>
      <c r="D43" s="156"/>
      <c r="E43" s="90"/>
      <c r="F43" s="88"/>
      <c r="G43" s="157" t="str">
        <f>IF(ISBLANK(B43),"",VLOOKUP($B43,'PARTIDAS EGRESOS'!$A$8:$B$134,2,0))</f>
        <v/>
      </c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01"/>
      <c r="AP43" s="102"/>
      <c r="AQ43" s="158"/>
      <c r="AR43" s="159"/>
      <c r="AS43" s="159"/>
      <c r="AT43" s="159"/>
      <c r="AU43" s="159"/>
      <c r="AV43" s="105"/>
      <c r="AW43" s="102"/>
      <c r="AX43" s="160" t="str">
        <f t="shared" si="0"/>
        <v/>
      </c>
      <c r="AY43" s="161"/>
      <c r="AZ43" s="161"/>
      <c r="BA43" s="161"/>
      <c r="BB43" s="161"/>
      <c r="BC43" s="108"/>
      <c r="BD43" s="112" t="str">
        <f>IF(ISBLANK(B43),"",VLOOKUP(B43,'PARTIDAS EGRESOS'!$A:$C,3,0))</f>
        <v/>
      </c>
      <c r="BE43" s="116"/>
      <c r="BF43" s="117"/>
      <c r="BG43" s="118" t="str">
        <f t="shared" si="1"/>
        <v/>
      </c>
      <c r="BH43" s="118" t="b">
        <f t="shared" si="2"/>
        <v>0</v>
      </c>
      <c r="BI43" s="118" t="str">
        <f t="shared" si="3"/>
        <v/>
      </c>
      <c r="BJ43" s="116"/>
      <c r="BK43" s="116"/>
    </row>
    <row r="44" spans="1:63" s="96" customFormat="1" ht="14.25" customHeight="1" x14ac:dyDescent="0.3">
      <c r="A44" s="84"/>
      <c r="B44" s="156"/>
      <c r="C44" s="156"/>
      <c r="D44" s="156"/>
      <c r="E44" s="90"/>
      <c r="F44" s="88"/>
      <c r="G44" s="157" t="str">
        <f>IF(ISBLANK(B44),"",VLOOKUP($B44,'PARTIDAS EGRESOS'!$A$8:$B$134,2,0))</f>
        <v/>
      </c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01"/>
      <c r="AP44" s="102"/>
      <c r="AQ44" s="158"/>
      <c r="AR44" s="159"/>
      <c r="AS44" s="159"/>
      <c r="AT44" s="159"/>
      <c r="AU44" s="159"/>
      <c r="AV44" s="105"/>
      <c r="AW44" s="102"/>
      <c r="AX44" s="160" t="str">
        <f t="shared" si="0"/>
        <v/>
      </c>
      <c r="AY44" s="161"/>
      <c r="AZ44" s="161"/>
      <c r="BA44" s="161"/>
      <c r="BB44" s="161"/>
      <c r="BC44" s="108"/>
      <c r="BD44" s="112" t="str">
        <f>IF(ISBLANK(B44),"",VLOOKUP(B44,'PARTIDAS EGRESOS'!$A:$C,3,0))</f>
        <v/>
      </c>
      <c r="BE44" s="116"/>
      <c r="BF44" s="117"/>
      <c r="BG44" s="118" t="str">
        <f t="shared" si="1"/>
        <v/>
      </c>
      <c r="BH44" s="118" t="b">
        <f t="shared" si="2"/>
        <v>0</v>
      </c>
      <c r="BI44" s="118" t="str">
        <f t="shared" si="3"/>
        <v/>
      </c>
      <c r="BJ44" s="116"/>
      <c r="BK44" s="116"/>
    </row>
    <row r="45" spans="1:63" s="96" customFormat="1" ht="14.25" customHeight="1" x14ac:dyDescent="0.3">
      <c r="A45" s="84"/>
      <c r="B45" s="156"/>
      <c r="C45" s="156"/>
      <c r="D45" s="156"/>
      <c r="E45" s="90"/>
      <c r="F45" s="88"/>
      <c r="G45" s="157" t="str">
        <f>IF(ISBLANK(B45),"",VLOOKUP($B45,'PARTIDAS EGRESOS'!$A$8:$B$134,2,0))</f>
        <v/>
      </c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01"/>
      <c r="AP45" s="102"/>
      <c r="AQ45" s="158"/>
      <c r="AR45" s="159"/>
      <c r="AS45" s="159"/>
      <c r="AT45" s="159"/>
      <c r="AU45" s="159"/>
      <c r="AV45" s="105"/>
      <c r="AW45" s="102"/>
      <c r="AX45" s="160" t="str">
        <f t="shared" si="0"/>
        <v/>
      </c>
      <c r="AY45" s="161"/>
      <c r="AZ45" s="161"/>
      <c r="BA45" s="161"/>
      <c r="BB45" s="161"/>
      <c r="BC45" s="108"/>
      <c r="BD45" s="112" t="str">
        <f>IF(ISBLANK(B45),"",VLOOKUP(B45,'PARTIDAS EGRESOS'!$A:$C,3,0))</f>
        <v/>
      </c>
      <c r="BE45" s="116"/>
      <c r="BF45" s="117"/>
      <c r="BG45" s="118" t="str">
        <f t="shared" si="1"/>
        <v/>
      </c>
      <c r="BH45" s="118" t="b">
        <f t="shared" si="2"/>
        <v>0</v>
      </c>
      <c r="BI45" s="118" t="str">
        <f t="shared" si="3"/>
        <v/>
      </c>
      <c r="BJ45" s="116"/>
      <c r="BK45" s="116"/>
    </row>
    <row r="46" spans="1:63" s="96" customFormat="1" ht="14.25" customHeight="1" x14ac:dyDescent="0.3">
      <c r="A46" s="84"/>
      <c r="B46" s="156"/>
      <c r="C46" s="156"/>
      <c r="D46" s="156"/>
      <c r="E46" s="90"/>
      <c r="F46" s="88"/>
      <c r="G46" s="157" t="str">
        <f>IF(ISBLANK(B46),"",VLOOKUP($B46,'PARTIDAS EGRESOS'!$A$8:$B$134,2,0))</f>
        <v/>
      </c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01"/>
      <c r="AP46" s="102"/>
      <c r="AQ46" s="158"/>
      <c r="AR46" s="159"/>
      <c r="AS46" s="159"/>
      <c r="AT46" s="159"/>
      <c r="AU46" s="159"/>
      <c r="AV46" s="105"/>
      <c r="AW46" s="102"/>
      <c r="AX46" s="160" t="str">
        <f t="shared" si="0"/>
        <v/>
      </c>
      <c r="AY46" s="161"/>
      <c r="AZ46" s="161"/>
      <c r="BA46" s="161"/>
      <c r="BB46" s="161"/>
      <c r="BC46" s="108"/>
      <c r="BD46" s="112" t="str">
        <f>IF(ISBLANK(B46),"",VLOOKUP(B46,'PARTIDAS EGRESOS'!$A:$C,3,0))</f>
        <v/>
      </c>
      <c r="BE46" s="116"/>
      <c r="BF46" s="117"/>
      <c r="BG46" s="118" t="str">
        <f t="shared" si="1"/>
        <v/>
      </c>
      <c r="BH46" s="118" t="b">
        <f t="shared" si="2"/>
        <v>0</v>
      </c>
      <c r="BI46" s="118" t="str">
        <f t="shared" si="3"/>
        <v/>
      </c>
      <c r="BJ46" s="116"/>
      <c r="BK46" s="116"/>
    </row>
    <row r="47" spans="1:63" s="96" customFormat="1" ht="20.25" customHeight="1" x14ac:dyDescent="0.3">
      <c r="A47" s="84"/>
      <c r="B47" s="162"/>
      <c r="C47" s="162"/>
      <c r="D47" s="162"/>
      <c r="E47" s="90"/>
      <c r="F47" s="94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01"/>
      <c r="AP47" s="102" t="s">
        <v>11</v>
      </c>
      <c r="AQ47" s="164" t="s">
        <v>12</v>
      </c>
      <c r="AR47" s="164"/>
      <c r="AS47" s="164"/>
      <c r="AT47" s="164"/>
      <c r="AU47" s="164"/>
      <c r="AV47" s="105"/>
      <c r="AW47" s="127"/>
      <c r="AX47" s="165">
        <f>SUM(AX11:BB46)</f>
        <v>14812.01</v>
      </c>
      <c r="AY47" s="165"/>
      <c r="AZ47" s="165"/>
      <c r="BA47" s="165"/>
      <c r="BB47" s="165"/>
      <c r="BC47" s="128"/>
      <c r="BD47" s="112" t="str">
        <f>IF(ISBLANK(B47),"",VLOOKUP(B47,'PARTIDAS EGRESOS'!$A:$C,3,0))</f>
        <v/>
      </c>
      <c r="BE47" s="116"/>
      <c r="BF47" s="117"/>
      <c r="BG47" s="118" t="str">
        <f t="shared" si="1"/>
        <v/>
      </c>
      <c r="BH47" s="118" t="b">
        <f t="shared" si="2"/>
        <v>0</v>
      </c>
      <c r="BI47" s="118" t="str">
        <f t="shared" si="3"/>
        <v/>
      </c>
      <c r="BJ47" s="116"/>
      <c r="BK47" s="116"/>
    </row>
    <row r="48" spans="1:63" s="96" customFormat="1" ht="14.25" customHeight="1" x14ac:dyDescent="0.3">
      <c r="A48" s="84"/>
      <c r="B48" s="162"/>
      <c r="C48" s="162"/>
      <c r="D48" s="162"/>
      <c r="E48" s="90"/>
      <c r="F48" s="94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01"/>
      <c r="AP48" s="102" t="s">
        <v>11</v>
      </c>
      <c r="AQ48" s="166"/>
      <c r="AR48" s="167"/>
      <c r="AS48" s="167"/>
      <c r="AT48" s="167"/>
      <c r="AU48" s="167"/>
      <c r="AV48" s="105"/>
      <c r="AW48" s="102"/>
      <c r="AX48" s="168" t="str">
        <f>BI48</f>
        <v/>
      </c>
      <c r="AY48" s="169"/>
      <c r="AZ48" s="169"/>
      <c r="BA48" s="169"/>
      <c r="BB48" s="169"/>
      <c r="BC48" s="108"/>
      <c r="BD48" s="116"/>
      <c r="BE48" s="116"/>
      <c r="BF48" s="117"/>
      <c r="BG48" s="118" t="str">
        <f t="shared" si="1"/>
        <v/>
      </c>
      <c r="BH48" s="118" t="b">
        <f t="shared" si="2"/>
        <v>0</v>
      </c>
      <c r="BI48" s="118" t="str">
        <f t="shared" si="3"/>
        <v/>
      </c>
      <c r="BJ48" s="116"/>
      <c r="BK48" s="116"/>
    </row>
    <row r="49" spans="1:64" s="96" customFormat="1" ht="14.25" customHeight="1" x14ac:dyDescent="0.3">
      <c r="A49" s="84"/>
      <c r="B49" s="170">
        <v>120</v>
      </c>
      <c r="C49" s="170"/>
      <c r="D49" s="170"/>
      <c r="E49" s="90"/>
      <c r="F49" s="88"/>
      <c r="G49" s="157" t="s">
        <v>13</v>
      </c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01"/>
      <c r="AP49" s="102"/>
      <c r="AQ49" s="171">
        <v>1913.56</v>
      </c>
      <c r="AR49" s="172"/>
      <c r="AS49" s="172"/>
      <c r="AT49" s="172"/>
      <c r="AU49" s="172"/>
      <c r="AV49" s="108"/>
      <c r="AW49" s="102"/>
      <c r="AX49" s="160" t="str">
        <f>BI49</f>
        <v/>
      </c>
      <c r="AY49" s="173"/>
      <c r="AZ49" s="173"/>
      <c r="BA49" s="173"/>
      <c r="BB49" s="173"/>
      <c r="BC49" s="108"/>
      <c r="BD49" s="116"/>
      <c r="BE49" s="116"/>
      <c r="BF49" s="117"/>
      <c r="BG49" s="118" t="str">
        <f t="shared" si="1"/>
        <v/>
      </c>
      <c r="BH49" s="118" t="b">
        <f t="shared" si="2"/>
        <v>0</v>
      </c>
      <c r="BI49" s="118" t="str">
        <f t="shared" si="3"/>
        <v/>
      </c>
      <c r="BJ49" s="116"/>
      <c r="BK49" s="116"/>
    </row>
    <row r="50" spans="1:64" s="96" customFormat="1" ht="14.25" customHeight="1" x14ac:dyDescent="0.3">
      <c r="A50" s="84"/>
      <c r="B50" s="170">
        <v>330</v>
      </c>
      <c r="C50" s="170"/>
      <c r="D50" s="170"/>
      <c r="E50" s="90"/>
      <c r="F50" s="88"/>
      <c r="G50" s="157" t="s">
        <v>14</v>
      </c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01"/>
      <c r="AP50" s="102"/>
      <c r="AQ50" s="171"/>
      <c r="AR50" s="172"/>
      <c r="AS50" s="172"/>
      <c r="AT50" s="172"/>
      <c r="AU50" s="172"/>
      <c r="AV50" s="108"/>
      <c r="AW50" s="102"/>
      <c r="AX50" s="160" t="str">
        <f>BI50</f>
        <v/>
      </c>
      <c r="AY50" s="173"/>
      <c r="AZ50" s="173"/>
      <c r="BA50" s="173"/>
      <c r="BB50" s="173"/>
      <c r="BC50" s="108"/>
      <c r="BD50" s="116"/>
      <c r="BE50" s="116"/>
      <c r="BF50" s="117"/>
      <c r="BG50" s="118" t="str">
        <f t="shared" si="1"/>
        <v/>
      </c>
      <c r="BH50" s="118" t="b">
        <f t="shared" si="2"/>
        <v>0</v>
      </c>
      <c r="BI50" s="118" t="str">
        <f t="shared" si="3"/>
        <v/>
      </c>
      <c r="BJ50" s="116"/>
      <c r="BK50" s="116"/>
    </row>
    <row r="51" spans="1:64" s="96" customFormat="1" ht="14.25" customHeight="1" x14ac:dyDescent="0.3">
      <c r="A51" s="84"/>
      <c r="B51" s="162"/>
      <c r="C51" s="162"/>
      <c r="D51" s="162"/>
      <c r="E51" s="90"/>
      <c r="F51" s="94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01"/>
      <c r="AP51" s="102"/>
      <c r="AQ51" s="175"/>
      <c r="AR51" s="176"/>
      <c r="AS51" s="176"/>
      <c r="AT51" s="176"/>
      <c r="AU51" s="176"/>
      <c r="AV51" s="108"/>
      <c r="AW51" s="102"/>
      <c r="AX51" s="177">
        <f>SUM(AQ49:AU50)</f>
        <v>1913.56</v>
      </c>
      <c r="AY51" s="177"/>
      <c r="AZ51" s="177"/>
      <c r="BA51" s="177"/>
      <c r="BB51" s="177"/>
      <c r="BC51" s="108"/>
      <c r="BD51" s="116"/>
      <c r="BE51" s="116"/>
      <c r="BF51" s="117"/>
      <c r="BG51" s="118" t="str">
        <f t="shared" si="1"/>
        <v/>
      </c>
      <c r="BH51" s="118" t="b">
        <f t="shared" si="2"/>
        <v>0</v>
      </c>
      <c r="BI51" s="118" t="str">
        <f t="shared" si="3"/>
        <v/>
      </c>
      <c r="BJ51" s="116"/>
      <c r="BK51" s="116"/>
    </row>
    <row r="52" spans="1:64" s="96" customFormat="1" ht="14.25" customHeight="1" x14ac:dyDescent="0.3">
      <c r="A52" s="84"/>
      <c r="B52" s="162"/>
      <c r="C52" s="162"/>
      <c r="D52" s="162"/>
      <c r="E52" s="90"/>
      <c r="F52" s="94"/>
      <c r="G52" s="181" t="str">
        <f>IF(ISBLANK(B52),"",VLOOKUP(B52,'PARTIDAS EGRESOS'!$A:$B,2,0))</f>
        <v/>
      </c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  <c r="AC52" s="181"/>
      <c r="AD52" s="181"/>
      <c r="AE52" s="181"/>
      <c r="AF52" s="181"/>
      <c r="AG52" s="181"/>
      <c r="AH52" s="181"/>
      <c r="AI52" s="181"/>
      <c r="AJ52" s="181"/>
      <c r="AK52" s="181"/>
      <c r="AL52" s="181"/>
      <c r="AM52" s="181"/>
      <c r="AN52" s="181"/>
      <c r="AO52" s="101"/>
      <c r="AP52" s="102"/>
      <c r="AQ52" s="175"/>
      <c r="AR52" s="176"/>
      <c r="AS52" s="176"/>
      <c r="AT52" s="176"/>
      <c r="AU52" s="176"/>
      <c r="AV52" s="108"/>
      <c r="AW52" s="102"/>
      <c r="AX52" s="168" t="str">
        <f>BI52</f>
        <v/>
      </c>
      <c r="AY52" s="169"/>
      <c r="AZ52" s="169"/>
      <c r="BA52" s="169"/>
      <c r="BB52" s="169"/>
      <c r="BC52" s="108"/>
      <c r="BD52" s="112" t="str">
        <f>IF(ISBLANK(B52),"",VLOOKUP(B52,'PARTIDAS EGRESOS'!$A:$C,3,0))</f>
        <v/>
      </c>
      <c r="BE52" s="116"/>
      <c r="BF52" s="117"/>
      <c r="BG52" s="118" t="str">
        <f t="shared" si="1"/>
        <v/>
      </c>
      <c r="BH52" s="118" t="b">
        <f t="shared" si="2"/>
        <v>0</v>
      </c>
      <c r="BI52" s="118" t="str">
        <f t="shared" si="3"/>
        <v/>
      </c>
      <c r="BJ52" s="116"/>
      <c r="BK52" s="116"/>
    </row>
    <row r="53" spans="1:64" s="96" customFormat="1" ht="9.15" customHeight="1" x14ac:dyDescent="0.3">
      <c r="A53" s="84"/>
      <c r="B53" s="93"/>
      <c r="C53" s="93"/>
      <c r="D53" s="93"/>
      <c r="E53" s="84"/>
      <c r="F53" s="94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101"/>
      <c r="AP53" s="109"/>
      <c r="AQ53" s="106"/>
      <c r="AR53" s="107"/>
      <c r="AS53" s="107"/>
      <c r="AT53" s="107"/>
      <c r="AU53" s="107"/>
      <c r="AV53" s="108"/>
      <c r="AW53" s="109"/>
      <c r="AX53" s="115"/>
      <c r="AY53" s="53"/>
      <c r="AZ53" s="53"/>
      <c r="BA53" s="53"/>
      <c r="BB53" s="53"/>
      <c r="BC53" s="108"/>
      <c r="BD53" s="112"/>
      <c r="BE53" s="116"/>
      <c r="BF53" s="117"/>
      <c r="BG53" s="118"/>
      <c r="BH53" s="118"/>
      <c r="BI53" s="118"/>
      <c r="BJ53" s="116"/>
      <c r="BK53" s="116"/>
    </row>
    <row r="54" spans="1:64" s="96" customFormat="1" ht="22.5" customHeight="1" x14ac:dyDescent="0.25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110" t="s">
        <v>15</v>
      </c>
      <c r="AV54" s="88"/>
      <c r="AW54" s="182">
        <f>SUM(AW47:BC52)</f>
        <v>16725.57</v>
      </c>
      <c r="AX54" s="183"/>
      <c r="AY54" s="183"/>
      <c r="AZ54" s="183"/>
      <c r="BA54" s="183"/>
      <c r="BB54" s="183"/>
      <c r="BC54" s="183"/>
      <c r="BD54" s="116"/>
      <c r="BE54" s="116"/>
      <c r="BF54" s="116"/>
      <c r="BG54" s="116"/>
      <c r="BH54" s="116"/>
      <c r="BI54" s="116"/>
      <c r="BJ54" s="116"/>
      <c r="BK54" s="116"/>
    </row>
    <row r="55" spans="1:64" s="96" customFormat="1" ht="18" customHeight="1" x14ac:dyDescent="0.25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110"/>
      <c r="AW55" s="88"/>
      <c r="AX55" s="88"/>
      <c r="AY55" s="88"/>
      <c r="AZ55" s="88"/>
      <c r="BA55" s="88"/>
      <c r="BB55" s="88"/>
      <c r="BC55" s="88"/>
      <c r="BD55" s="116"/>
      <c r="BE55" s="116"/>
      <c r="BF55" s="116"/>
      <c r="BG55" s="116"/>
      <c r="BH55" s="116"/>
      <c r="BI55" s="116"/>
      <c r="BJ55" s="116"/>
      <c r="BK55" s="116"/>
    </row>
    <row r="56" spans="1:64" s="96" customFormat="1" ht="12.75" customHeight="1" x14ac:dyDescent="0.25">
      <c r="BD56" s="116"/>
      <c r="BE56" s="116"/>
      <c r="BF56" s="116"/>
      <c r="BG56" s="116"/>
      <c r="BH56" s="116"/>
      <c r="BI56" s="116"/>
      <c r="BJ56" s="116"/>
      <c r="BK56" s="116"/>
    </row>
    <row r="57" spans="1:64" s="96" customFormat="1" ht="21" customHeight="1" x14ac:dyDescent="0.3">
      <c r="A57" s="88"/>
      <c r="B57" s="92" t="s">
        <v>16</v>
      </c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55"/>
      <c r="V57" s="55"/>
      <c r="W57" s="55"/>
      <c r="X57" s="55"/>
      <c r="Y57" s="55"/>
      <c r="Z57" s="55"/>
      <c r="AA57" s="55"/>
      <c r="AB57" s="55"/>
      <c r="AC57" s="97"/>
      <c r="AD57" s="97"/>
      <c r="AE57" s="97"/>
      <c r="AF57" s="97"/>
      <c r="AG57" s="97"/>
      <c r="AH57" s="174">
        <v>169725.29</v>
      </c>
      <c r="AI57" s="174"/>
      <c r="AJ57" s="174"/>
      <c r="AK57" s="174"/>
      <c r="AL57" s="174"/>
      <c r="AM57" s="174"/>
      <c r="AN57" s="174"/>
      <c r="AO57" s="174"/>
      <c r="AP57" s="174"/>
      <c r="AQ57" s="174"/>
      <c r="AR57" s="174"/>
      <c r="AS57" s="174"/>
      <c r="AT57" s="174"/>
      <c r="AU57" s="174"/>
      <c r="AV57" s="174"/>
      <c r="AW57" s="97"/>
      <c r="AX57" s="97"/>
      <c r="AY57" s="97"/>
      <c r="AZ57" s="97"/>
      <c r="BA57" s="97"/>
      <c r="BB57" s="88"/>
      <c r="BC57" s="88"/>
      <c r="BD57" s="116"/>
      <c r="BE57" s="116"/>
      <c r="BF57" s="116"/>
      <c r="BG57" s="116"/>
      <c r="BH57" s="116"/>
      <c r="BI57" s="116"/>
      <c r="BJ57" s="116"/>
      <c r="BK57" s="116"/>
    </row>
    <row r="58" spans="1:64" s="96" customFormat="1" ht="21" customHeight="1" x14ac:dyDescent="0.3">
      <c r="A58" s="88"/>
      <c r="B58" s="92" t="s">
        <v>17</v>
      </c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55"/>
      <c r="V58" s="55"/>
      <c r="W58" s="55"/>
      <c r="X58" s="55"/>
      <c r="Y58" s="55"/>
      <c r="Z58" s="55"/>
      <c r="AA58" s="55"/>
      <c r="AB58" s="129" t="s">
        <v>18</v>
      </c>
      <c r="AC58" s="97"/>
      <c r="AD58" s="97"/>
      <c r="AE58" s="97"/>
      <c r="AF58" s="97"/>
      <c r="AG58" s="97"/>
      <c r="AH58" s="178">
        <f>+AW54</f>
        <v>16725.57</v>
      </c>
      <c r="AI58" s="178"/>
      <c r="AJ58" s="178"/>
      <c r="AK58" s="178"/>
      <c r="AL58" s="178"/>
      <c r="AM58" s="178"/>
      <c r="AN58" s="178"/>
      <c r="AO58" s="178"/>
      <c r="AP58" s="178"/>
      <c r="AQ58" s="178"/>
      <c r="AR58" s="178"/>
      <c r="AS58" s="178"/>
      <c r="AT58" s="178"/>
      <c r="AU58" s="178"/>
      <c r="AV58" s="178"/>
      <c r="AW58" s="97"/>
      <c r="AX58" s="97"/>
      <c r="AY58" s="97"/>
      <c r="AZ58" s="97"/>
      <c r="BA58" s="97"/>
      <c r="BB58" s="88"/>
      <c r="BC58" s="88"/>
      <c r="BD58" s="116"/>
      <c r="BE58" s="116"/>
      <c r="BF58" s="116"/>
      <c r="BG58" s="116"/>
      <c r="BH58" s="116"/>
      <c r="BI58" s="116"/>
      <c r="BJ58" s="116"/>
      <c r="BK58" s="116"/>
    </row>
    <row r="59" spans="1:64" s="96" customFormat="1" ht="20.25" customHeight="1" x14ac:dyDescent="0.3">
      <c r="A59" s="88"/>
      <c r="B59" s="92" t="s">
        <v>19</v>
      </c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55"/>
      <c r="V59" s="55"/>
      <c r="W59" s="55"/>
      <c r="X59" s="55"/>
      <c r="Y59" s="55"/>
      <c r="Z59" s="55"/>
      <c r="AA59" s="55"/>
      <c r="AB59" s="55" t="s">
        <v>20</v>
      </c>
      <c r="AC59" s="97"/>
      <c r="AD59" s="97"/>
      <c r="AE59" s="97"/>
      <c r="AF59" s="97"/>
      <c r="AG59" s="97"/>
      <c r="AH59" s="178">
        <f>+AH57-AH58</f>
        <v>152999.72</v>
      </c>
      <c r="AI59" s="178"/>
      <c r="AJ59" s="178"/>
      <c r="AK59" s="178"/>
      <c r="AL59" s="178"/>
      <c r="AM59" s="178"/>
      <c r="AN59" s="178"/>
      <c r="AO59" s="178"/>
      <c r="AP59" s="178"/>
      <c r="AQ59" s="178"/>
      <c r="AR59" s="178"/>
      <c r="AS59" s="178"/>
      <c r="AT59" s="178"/>
      <c r="AU59" s="178"/>
      <c r="AV59" s="178"/>
      <c r="AW59" s="97"/>
      <c r="AX59" s="97"/>
      <c r="AY59" s="97"/>
      <c r="AZ59" s="97"/>
      <c r="BA59" s="97"/>
      <c r="BB59" s="88"/>
      <c r="BC59" s="88"/>
      <c r="BD59" s="116"/>
      <c r="BE59" s="116"/>
      <c r="BF59" s="116"/>
      <c r="BG59" s="116"/>
      <c r="BH59" s="116"/>
      <c r="BI59" s="116"/>
      <c r="BJ59" s="116"/>
      <c r="BK59" s="116"/>
      <c r="BL59" s="88"/>
    </row>
    <row r="60" spans="1:64" s="96" customFormat="1" ht="9.15" customHeight="1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110"/>
      <c r="AW60" s="88"/>
      <c r="AX60" s="88"/>
      <c r="AY60" s="88"/>
      <c r="AZ60" s="88"/>
      <c r="BA60" s="88"/>
      <c r="BB60" s="88"/>
      <c r="BC60" s="88"/>
      <c r="BD60" s="116"/>
      <c r="BE60" s="116"/>
      <c r="BF60" s="116"/>
      <c r="BG60" s="116"/>
      <c r="BH60" s="116"/>
      <c r="BI60" s="116"/>
      <c r="BJ60" s="116"/>
      <c r="BK60" s="116"/>
    </row>
    <row r="61" spans="1:64" s="96" customFormat="1" ht="9.15" customHeight="1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110"/>
      <c r="AW61" s="88"/>
      <c r="AX61" s="88"/>
      <c r="AY61" s="88"/>
      <c r="AZ61" s="88"/>
      <c r="BA61" s="88"/>
      <c r="BB61" s="88"/>
      <c r="BC61" s="88"/>
      <c r="BD61" s="116"/>
      <c r="BE61" s="116"/>
      <c r="BF61" s="116"/>
      <c r="BG61" s="116"/>
      <c r="BH61" s="116"/>
      <c r="BI61" s="116"/>
      <c r="BJ61" s="116"/>
      <c r="BK61" s="116"/>
    </row>
    <row r="62" spans="1:64" x14ac:dyDescent="0.25">
      <c r="BD62" s="96"/>
      <c r="BE62" s="96"/>
      <c r="BI62" s="96"/>
      <c r="BJ62" s="96"/>
      <c r="BK62" s="96"/>
      <c r="BL62" s="96"/>
    </row>
    <row r="63" spans="1:64" x14ac:dyDescent="0.25">
      <c r="BD63" s="96"/>
      <c r="BE63" s="96"/>
      <c r="BI63" s="96"/>
      <c r="BJ63" s="96"/>
      <c r="BK63" s="96"/>
      <c r="BL63" s="96"/>
    </row>
    <row r="64" spans="1:64" x14ac:dyDescent="0.25">
      <c r="BD64" s="96"/>
      <c r="BE64" s="96"/>
      <c r="BI64" s="96"/>
      <c r="BJ64" s="96"/>
      <c r="BK64" s="96"/>
      <c r="BL64" s="96"/>
    </row>
    <row r="65" spans="1:64" x14ac:dyDescent="0.25">
      <c r="BD65" s="96"/>
      <c r="BE65" s="96"/>
      <c r="BI65" s="96"/>
      <c r="BJ65" s="96"/>
      <c r="BK65" s="96"/>
      <c r="BL65" s="96"/>
    </row>
    <row r="66" spans="1:64" x14ac:dyDescent="0.25">
      <c r="BD66" s="96"/>
      <c r="BE66" s="96"/>
      <c r="BI66" s="96"/>
      <c r="BJ66" s="96"/>
      <c r="BK66" s="96"/>
      <c r="BL66" s="96"/>
    </row>
    <row r="68" spans="1:64" ht="13" x14ac:dyDescent="0.25">
      <c r="A68" s="84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  <c r="AA68" s="84"/>
      <c r="AB68" s="84"/>
      <c r="AC68" s="84"/>
      <c r="AE68" s="179" t="s">
        <v>21</v>
      </c>
      <c r="AF68" s="179"/>
      <c r="AG68" s="179"/>
      <c r="AH68" s="179"/>
      <c r="AI68" s="179"/>
      <c r="AJ68" s="179"/>
      <c r="AK68" s="179"/>
      <c r="AL68" s="179"/>
      <c r="AM68" s="179"/>
      <c r="AN68" s="179"/>
      <c r="AO68" s="179"/>
      <c r="AP68" s="179"/>
      <c r="AQ68" s="179"/>
      <c r="AR68" s="179"/>
      <c r="AS68" s="179"/>
      <c r="AT68" s="179"/>
      <c r="AU68" s="179"/>
      <c r="AV68" s="179"/>
      <c r="AW68" s="179"/>
      <c r="AX68" s="179"/>
      <c r="AY68" s="179"/>
      <c r="AZ68" s="179"/>
      <c r="BA68" s="179"/>
      <c r="BB68" s="179"/>
      <c r="BC68" s="84"/>
    </row>
    <row r="69" spans="1:64" ht="12.75" customHeight="1" x14ac:dyDescent="0.25">
      <c r="A69" s="180" t="s">
        <v>22</v>
      </c>
      <c r="B69" s="180"/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80"/>
      <c r="Z69" s="180"/>
      <c r="AA69" s="180"/>
      <c r="AB69" s="123"/>
      <c r="AC69" s="180" t="s">
        <v>23</v>
      </c>
      <c r="AD69" s="180"/>
      <c r="AE69" s="180"/>
      <c r="AF69" s="180"/>
      <c r="AG69" s="180"/>
      <c r="AH69" s="180"/>
      <c r="AI69" s="180"/>
      <c r="AJ69" s="180"/>
      <c r="AK69" s="180"/>
      <c r="AL69" s="180"/>
      <c r="AM69" s="180"/>
      <c r="AN69" s="180"/>
      <c r="AO69" s="180"/>
      <c r="AP69" s="180"/>
      <c r="AQ69" s="180"/>
      <c r="AR69" s="180"/>
      <c r="AS69" s="180"/>
      <c r="AT69" s="180"/>
      <c r="AU69" s="180"/>
      <c r="AV69" s="180"/>
      <c r="AW69" s="180"/>
      <c r="AX69" s="180"/>
      <c r="AY69" s="180"/>
      <c r="AZ69" s="180"/>
      <c r="BA69" s="180"/>
      <c r="BB69" s="180"/>
      <c r="BC69" s="180"/>
    </row>
    <row r="70" spans="1:64" ht="13" x14ac:dyDescent="0.25">
      <c r="A70" s="122"/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122"/>
      <c r="AW70" s="122"/>
      <c r="AX70" s="122"/>
      <c r="AY70" s="122"/>
      <c r="AZ70" s="122"/>
      <c r="BA70" s="122"/>
      <c r="BB70" s="122"/>
      <c r="BC70" s="122"/>
    </row>
  </sheetData>
  <sheetCalcPr fullCalcOnLoad="1"/>
  <sheetProtection password="D5BB" sheet="1"/>
  <mergeCells count="194">
    <mergeCell ref="AI5:AO6"/>
    <mergeCell ref="AX5:BC6"/>
    <mergeCell ref="A8:E9"/>
    <mergeCell ref="AQ5:AV6"/>
    <mergeCell ref="F8:AO9"/>
    <mergeCell ref="AW54:BC54"/>
    <mergeCell ref="B51:D51"/>
    <mergeCell ref="G51:AN51"/>
    <mergeCell ref="AQ51:AU51"/>
    <mergeCell ref="AX51:BB51"/>
    <mergeCell ref="AH57:AV57"/>
    <mergeCell ref="AH58:AV58"/>
    <mergeCell ref="AH59:AV59"/>
    <mergeCell ref="AE68:BB68"/>
    <mergeCell ref="A69:AA69"/>
    <mergeCell ref="AC69:BC69"/>
    <mergeCell ref="B52:D52"/>
    <mergeCell ref="G52:AN52"/>
    <mergeCell ref="AQ52:AU52"/>
    <mergeCell ref="AX52:BB52"/>
    <mergeCell ref="B49:D49"/>
    <mergeCell ref="G49:AN49"/>
    <mergeCell ref="AQ49:AU49"/>
    <mergeCell ref="AX49:BB49"/>
    <mergeCell ref="B50:D50"/>
    <mergeCell ref="G50:AN50"/>
    <mergeCell ref="AQ50:AU50"/>
    <mergeCell ref="AX50:BB50"/>
    <mergeCell ref="B47:D47"/>
    <mergeCell ref="G47:AN47"/>
    <mergeCell ref="AQ47:AU47"/>
    <mergeCell ref="AX47:BB47"/>
    <mergeCell ref="B48:D48"/>
    <mergeCell ref="G48:AN48"/>
    <mergeCell ref="AQ48:AU48"/>
    <mergeCell ref="AX48:BB48"/>
    <mergeCell ref="B45:D45"/>
    <mergeCell ref="G45:AN45"/>
    <mergeCell ref="AQ45:AU45"/>
    <mergeCell ref="AX45:BB45"/>
    <mergeCell ref="B46:D46"/>
    <mergeCell ref="G46:AN46"/>
    <mergeCell ref="AQ46:AU46"/>
    <mergeCell ref="AX46:BB46"/>
    <mergeCell ref="B43:D43"/>
    <mergeCell ref="G43:AN43"/>
    <mergeCell ref="AQ43:AU43"/>
    <mergeCell ref="AX43:BB43"/>
    <mergeCell ref="B44:D44"/>
    <mergeCell ref="G44:AN44"/>
    <mergeCell ref="AQ44:AU44"/>
    <mergeCell ref="AX44:BB44"/>
    <mergeCell ref="B41:D41"/>
    <mergeCell ref="G41:AN41"/>
    <mergeCell ref="AQ41:AU41"/>
    <mergeCell ref="AX41:BB41"/>
    <mergeCell ref="B42:D42"/>
    <mergeCell ref="G42:AN42"/>
    <mergeCell ref="AQ42:AU42"/>
    <mergeCell ref="AX42:BB42"/>
    <mergeCell ref="B39:D39"/>
    <mergeCell ref="G39:AN39"/>
    <mergeCell ref="AQ39:AU39"/>
    <mergeCell ref="AX39:BB39"/>
    <mergeCell ref="B40:D40"/>
    <mergeCell ref="G40:AN40"/>
    <mergeCell ref="AQ40:AU40"/>
    <mergeCell ref="AX40:BB40"/>
    <mergeCell ref="B37:D37"/>
    <mergeCell ref="G37:AN37"/>
    <mergeCell ref="AQ37:AU37"/>
    <mergeCell ref="AX37:BB37"/>
    <mergeCell ref="B38:D38"/>
    <mergeCell ref="G38:AN38"/>
    <mergeCell ref="AQ38:AU38"/>
    <mergeCell ref="AX38:BB38"/>
    <mergeCell ref="B35:D35"/>
    <mergeCell ref="G35:AN35"/>
    <mergeCell ref="AQ35:AU35"/>
    <mergeCell ref="AX35:BB35"/>
    <mergeCell ref="B36:D36"/>
    <mergeCell ref="G36:AN36"/>
    <mergeCell ref="AQ36:AU36"/>
    <mergeCell ref="AX36:BB36"/>
    <mergeCell ref="B33:D33"/>
    <mergeCell ref="G33:AN33"/>
    <mergeCell ref="AQ33:AU33"/>
    <mergeCell ref="AX33:BB33"/>
    <mergeCell ref="B34:D34"/>
    <mergeCell ref="G34:AN34"/>
    <mergeCell ref="AQ34:AU34"/>
    <mergeCell ref="AX34:BB34"/>
    <mergeCell ref="B31:D31"/>
    <mergeCell ref="G31:AN31"/>
    <mergeCell ref="AQ31:AU31"/>
    <mergeCell ref="AX31:BB31"/>
    <mergeCell ref="B32:D32"/>
    <mergeCell ref="G32:AN32"/>
    <mergeCell ref="AQ32:AU32"/>
    <mergeCell ref="AX32:BB32"/>
    <mergeCell ref="B29:D29"/>
    <mergeCell ref="G29:AN29"/>
    <mergeCell ref="AQ29:AU29"/>
    <mergeCell ref="AX29:BB29"/>
    <mergeCell ref="B30:D30"/>
    <mergeCell ref="G30:AN30"/>
    <mergeCell ref="AQ30:AU30"/>
    <mergeCell ref="AX30:BB30"/>
    <mergeCell ref="B27:D27"/>
    <mergeCell ref="G27:AN27"/>
    <mergeCell ref="AQ27:AU27"/>
    <mergeCell ref="AX27:BB27"/>
    <mergeCell ref="B28:D28"/>
    <mergeCell ref="G28:AN28"/>
    <mergeCell ref="AQ28:AU28"/>
    <mergeCell ref="AX28:BB28"/>
    <mergeCell ref="B25:D25"/>
    <mergeCell ref="G25:AN25"/>
    <mergeCell ref="AQ25:AU25"/>
    <mergeCell ref="AX25:BB25"/>
    <mergeCell ref="B26:D26"/>
    <mergeCell ref="G26:AN26"/>
    <mergeCell ref="AQ26:AU26"/>
    <mergeCell ref="AX26:BB26"/>
    <mergeCell ref="B23:D23"/>
    <mergeCell ref="G23:AN23"/>
    <mergeCell ref="AQ23:AU23"/>
    <mergeCell ref="AX23:BB23"/>
    <mergeCell ref="B24:D24"/>
    <mergeCell ref="G24:AN24"/>
    <mergeCell ref="AQ24:AU24"/>
    <mergeCell ref="AX24:BB24"/>
    <mergeCell ref="B21:D21"/>
    <mergeCell ref="G21:AN21"/>
    <mergeCell ref="AQ21:AU21"/>
    <mergeCell ref="AX21:BB21"/>
    <mergeCell ref="B22:D22"/>
    <mergeCell ref="G22:AN22"/>
    <mergeCell ref="AQ22:AU22"/>
    <mergeCell ref="AX22:BB22"/>
    <mergeCell ref="B19:D19"/>
    <mergeCell ref="G19:AN19"/>
    <mergeCell ref="AQ19:AU19"/>
    <mergeCell ref="AX19:BB19"/>
    <mergeCell ref="B20:D20"/>
    <mergeCell ref="G20:AN20"/>
    <mergeCell ref="AQ20:AU20"/>
    <mergeCell ref="AX20:BB20"/>
    <mergeCell ref="B17:D17"/>
    <mergeCell ref="G17:AN17"/>
    <mergeCell ref="AQ17:AU17"/>
    <mergeCell ref="AX17:BB17"/>
    <mergeCell ref="B18:D18"/>
    <mergeCell ref="G18:AN18"/>
    <mergeCell ref="AQ18:AU18"/>
    <mergeCell ref="AX18:BB18"/>
    <mergeCell ref="B15:D15"/>
    <mergeCell ref="G15:AN15"/>
    <mergeCell ref="AQ15:AU15"/>
    <mergeCell ref="AX15:BB15"/>
    <mergeCell ref="B16:D16"/>
    <mergeCell ref="G16:AN16"/>
    <mergeCell ref="AQ16:AU16"/>
    <mergeCell ref="AX16:BB16"/>
    <mergeCell ref="B13:D13"/>
    <mergeCell ref="G13:AN13"/>
    <mergeCell ref="AQ13:AU13"/>
    <mergeCell ref="AX13:BB13"/>
    <mergeCell ref="B14:D14"/>
    <mergeCell ref="G14:AN14"/>
    <mergeCell ref="AQ14:AU14"/>
    <mergeCell ref="AX14:BB14"/>
    <mergeCell ref="B11:D11"/>
    <mergeCell ref="G11:AN11"/>
    <mergeCell ref="AQ11:AU11"/>
    <mergeCell ref="AX11:BB11"/>
    <mergeCell ref="B12:D12"/>
    <mergeCell ref="G12:AN12"/>
    <mergeCell ref="AQ12:AU12"/>
    <mergeCell ref="AX12:BB12"/>
    <mergeCell ref="AP8:BC8"/>
    <mergeCell ref="AP9:AV9"/>
    <mergeCell ref="AW9:BC9"/>
    <mergeCell ref="A10:E10"/>
    <mergeCell ref="F10:AO10"/>
    <mergeCell ref="AP10:AV10"/>
    <mergeCell ref="AW10:BC10"/>
    <mergeCell ref="O1:AQ1"/>
    <mergeCell ref="AU1:BA1"/>
    <mergeCell ref="BB1:BC1"/>
    <mergeCell ref="A2:BC2"/>
    <mergeCell ref="AI4:AO4"/>
    <mergeCell ref="AQ4:AV4"/>
    <mergeCell ref="AX4:BC4"/>
  </mergeCells>
  <printOptions horizontalCentered="1"/>
  <pageMargins left="0.23622047244094491" right="0.23622047244094491" top="0.23622047244094491" bottom="0.23622047244094491" header="0.31496062992125984" footer="0"/>
  <pageSetup scale="7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DEDA-F45C-4E86-9E54-AD868BB788DE}">
  <dimension ref="A1:BL116"/>
  <sheetViews>
    <sheetView showGridLines="0" topLeftCell="A19" zoomScaleSheetLayoutView="85" workbookViewId="0">
      <selection activeCell="B13" sqref="B13:D13"/>
    </sheetView>
  </sheetViews>
  <sheetFormatPr baseColWidth="10" defaultColWidth="9.08984375" defaultRowHeight="12.5" x14ac:dyDescent="0.25"/>
  <cols>
    <col min="1" max="5" width="2.36328125" style="88" customWidth="1"/>
    <col min="6" max="6" width="1" style="88" customWidth="1"/>
    <col min="7" max="39" width="2.36328125" style="88" customWidth="1"/>
    <col min="40" max="40" width="3.54296875" style="88" customWidth="1"/>
    <col min="41" max="46" width="2.36328125" style="88" customWidth="1"/>
    <col min="47" max="47" width="4.453125" style="88" customWidth="1"/>
    <col min="48" max="53" width="2.36328125" style="88" customWidth="1"/>
    <col min="54" max="54" width="4.453125" style="88" customWidth="1"/>
    <col min="55" max="55" width="2.36328125" style="88" customWidth="1"/>
    <col min="56" max="59" width="11.453125" style="88" hidden="1" customWidth="1"/>
    <col min="60" max="60" width="14.453125" style="88" hidden="1" customWidth="1"/>
    <col min="61" max="61" width="9.08984375" style="88" hidden="1" customWidth="1"/>
    <col min="62" max="64" width="11.453125" style="88" hidden="1" customWidth="1"/>
    <col min="65" max="16384" width="9.08984375" style="88"/>
  </cols>
  <sheetData>
    <row r="1" spans="1:64" ht="18" x14ac:dyDescent="0.4">
      <c r="A1" s="88" t="s">
        <v>26</v>
      </c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U1" s="131" t="s">
        <v>1</v>
      </c>
      <c r="AV1" s="131"/>
      <c r="AW1" s="131"/>
      <c r="AX1" s="131"/>
      <c r="AY1" s="131"/>
      <c r="AZ1" s="131"/>
      <c r="BA1" s="131"/>
      <c r="BB1" s="184"/>
      <c r="BC1" s="184"/>
    </row>
    <row r="2" spans="1:64" ht="20" x14ac:dyDescent="0.4">
      <c r="A2" s="133" t="s">
        <v>2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33"/>
      <c r="BA2" s="133"/>
      <c r="BB2" s="133"/>
      <c r="BC2" s="133"/>
    </row>
    <row r="3" spans="1:64" ht="13" x14ac:dyDescent="0.3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</row>
    <row r="4" spans="1:64" s="89" customFormat="1" ht="18" customHeight="1" x14ac:dyDescent="0.25">
      <c r="AH4" s="98"/>
      <c r="AI4" s="185" t="s">
        <v>3</v>
      </c>
      <c r="AJ4" s="185"/>
      <c r="AK4" s="185"/>
      <c r="AL4" s="185"/>
      <c r="AM4" s="185"/>
      <c r="AN4" s="185"/>
      <c r="AO4" s="185"/>
      <c r="AQ4" s="186" t="s">
        <v>27</v>
      </c>
      <c r="AR4" s="186"/>
      <c r="AS4" s="186"/>
      <c r="AT4" s="186"/>
      <c r="AU4" s="186"/>
      <c r="AV4" s="186"/>
      <c r="AX4" s="186" t="s">
        <v>5</v>
      </c>
      <c r="AY4" s="186"/>
      <c r="AZ4" s="186"/>
      <c r="BA4" s="186"/>
      <c r="BB4" s="186"/>
      <c r="BC4" s="186"/>
      <c r="BD4" s="88"/>
      <c r="BE4" s="88"/>
      <c r="BF4" s="88"/>
      <c r="BG4" s="88"/>
      <c r="BH4" s="88"/>
      <c r="BI4" s="88"/>
      <c r="BJ4" s="88"/>
      <c r="BK4" s="88"/>
      <c r="BL4" s="88"/>
    </row>
    <row r="5" spans="1:64" ht="13" customHeight="1" x14ac:dyDescent="0.25">
      <c r="AH5" s="99"/>
      <c r="AI5" s="135" t="s">
        <v>6</v>
      </c>
      <c r="AJ5" s="136"/>
      <c r="AK5" s="136"/>
      <c r="AL5" s="136"/>
      <c r="AM5" s="136"/>
      <c r="AN5" s="136"/>
      <c r="AO5" s="136"/>
      <c r="AQ5" s="137" t="s">
        <v>28</v>
      </c>
      <c r="AR5" s="138"/>
      <c r="AS5" s="138"/>
      <c r="AT5" s="138"/>
      <c r="AU5" s="138"/>
      <c r="AV5" s="138"/>
      <c r="AX5" s="140" t="s">
        <v>29</v>
      </c>
      <c r="AY5" s="140"/>
      <c r="AZ5" s="140"/>
      <c r="BA5" s="140"/>
      <c r="BB5" s="140"/>
      <c r="BC5" s="140"/>
      <c r="BD5" s="89"/>
      <c r="BE5" s="89"/>
      <c r="BF5" s="89"/>
      <c r="BG5" s="89"/>
      <c r="BH5" s="89"/>
      <c r="BI5" s="89"/>
      <c r="BJ5" s="89"/>
      <c r="BK5" s="89"/>
      <c r="BL5" s="89"/>
    </row>
    <row r="6" spans="1:64" ht="13" customHeight="1" x14ac:dyDescent="0.25">
      <c r="AH6" s="100"/>
      <c r="AI6" s="136"/>
      <c r="AJ6" s="136"/>
      <c r="AK6" s="136"/>
      <c r="AL6" s="136"/>
      <c r="AM6" s="136"/>
      <c r="AN6" s="136"/>
      <c r="AO6" s="136"/>
      <c r="AQ6" s="139"/>
      <c r="AR6" s="139"/>
      <c r="AS6" s="139"/>
      <c r="AT6" s="139"/>
      <c r="AU6" s="139"/>
      <c r="AV6" s="139"/>
      <c r="AX6" s="141"/>
      <c r="AY6" s="141"/>
      <c r="AZ6" s="141"/>
      <c r="BA6" s="141"/>
      <c r="BB6" s="141"/>
      <c r="BC6" s="141"/>
    </row>
    <row r="7" spans="1:64" ht="7.5" customHeight="1" x14ac:dyDescent="0.25"/>
    <row r="8" spans="1:64" s="96" customFormat="1" ht="15" customHeight="1" x14ac:dyDescent="0.25">
      <c r="A8" s="196" t="s">
        <v>7</v>
      </c>
      <c r="B8" s="196"/>
      <c r="C8" s="196"/>
      <c r="D8" s="196"/>
      <c r="E8" s="197"/>
      <c r="F8" s="199" t="s">
        <v>30</v>
      </c>
      <c r="G8" s="196"/>
      <c r="H8" s="196"/>
      <c r="I8" s="196"/>
      <c r="J8" s="196"/>
      <c r="K8" s="196"/>
      <c r="L8" s="196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7"/>
      <c r="AP8" s="187" t="s">
        <v>9</v>
      </c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88"/>
      <c r="BE8" s="88"/>
      <c r="BF8" s="88"/>
      <c r="BG8" s="88"/>
      <c r="BH8" s="88"/>
      <c r="BI8" s="88"/>
      <c r="BJ8" s="88"/>
      <c r="BK8" s="88"/>
      <c r="BL8" s="88"/>
    </row>
    <row r="9" spans="1:64" s="96" customFormat="1" ht="15.9" customHeight="1" x14ac:dyDescent="0.2">
      <c r="A9" s="188"/>
      <c r="B9" s="188"/>
      <c r="C9" s="188"/>
      <c r="D9" s="188"/>
      <c r="E9" s="198"/>
      <c r="F9" s="187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98"/>
      <c r="AP9" s="189" t="s">
        <v>7</v>
      </c>
      <c r="AQ9" s="189"/>
      <c r="AR9" s="189"/>
      <c r="AS9" s="189"/>
      <c r="AT9" s="189"/>
      <c r="AU9" s="189"/>
      <c r="AV9" s="189"/>
      <c r="AW9" s="189" t="s">
        <v>10</v>
      </c>
      <c r="AX9" s="189"/>
      <c r="AY9" s="189"/>
      <c r="AZ9" s="189"/>
      <c r="BA9" s="189"/>
      <c r="BB9" s="189"/>
      <c r="BC9" s="190"/>
    </row>
    <row r="10" spans="1:64" s="96" customFormat="1" ht="6.75" customHeight="1" x14ac:dyDescent="0.3">
      <c r="A10" s="150"/>
      <c r="B10" s="150"/>
      <c r="C10" s="150"/>
      <c r="D10" s="150"/>
      <c r="E10" s="151"/>
      <c r="F10" s="152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1"/>
      <c r="AP10" s="153"/>
      <c r="AQ10" s="154"/>
      <c r="AR10" s="154"/>
      <c r="AS10" s="154"/>
      <c r="AT10" s="154"/>
      <c r="AU10" s="154"/>
      <c r="AV10" s="155"/>
      <c r="AW10" s="153"/>
      <c r="AX10" s="154"/>
      <c r="AY10" s="154"/>
      <c r="AZ10" s="154"/>
      <c r="BA10" s="154"/>
      <c r="BB10" s="154"/>
      <c r="BC10" s="154"/>
      <c r="BD10" s="94"/>
    </row>
    <row r="11" spans="1:64" s="96" customFormat="1" ht="17.149999999999999" customHeight="1" x14ac:dyDescent="0.3">
      <c r="A11" s="84"/>
      <c r="B11" s="156"/>
      <c r="C11" s="156"/>
      <c r="D11" s="156"/>
      <c r="E11" s="90"/>
      <c r="F11" s="88"/>
      <c r="G11" s="157" t="str">
        <f>IF(ISBLANK(B11),"",VLOOKUP($B11,'PARTIDAS EGRESOS'!$A$10:$B$147,2,0))</f>
        <v/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01"/>
      <c r="AP11" s="102" t="s">
        <v>11</v>
      </c>
      <c r="AQ11" s="158"/>
      <c r="AR11" s="159"/>
      <c r="AS11" s="159"/>
      <c r="AT11" s="159"/>
      <c r="AU11" s="159"/>
      <c r="AV11" s="103"/>
      <c r="AW11" s="111"/>
      <c r="AX11" s="160" t="str">
        <f>BI11</f>
        <v/>
      </c>
      <c r="AY11" s="161"/>
      <c r="AZ11" s="161"/>
      <c r="BA11" s="161"/>
      <c r="BB11" s="161"/>
      <c r="BC11" s="108"/>
      <c r="BD11" s="112" t="str">
        <f>IF(ISBLANK(B11),"",VLOOKUP(B11,'PARTIDAS EGRESOS'!$A:$C,3,0))</f>
        <v/>
      </c>
      <c r="BE11" s="125">
        <v>21</v>
      </c>
      <c r="BF11" s="117">
        <f>SUMIF(BD11:BD44,1,AQ11:AU44)</f>
        <v>0</v>
      </c>
      <c r="BG11" s="118" t="str">
        <f t="shared" ref="BG11:BG44" si="0">IF(BF11=0,"",BF11)</f>
        <v/>
      </c>
      <c r="BH11" s="118" t="b">
        <f>OR(BD11=21,BD11=22,BD11=23,BD11=24,BD11=25,BD11=26,BD11=27,BD11=28,BD11=29,BD11=30,BD11=31,BD11=32,BD11=33,BD11=34,BD11=35,BD11=36,BD11=37,BD11=38,BD11=39,BD11=40,BD11=41,BD11=42)</f>
        <v>0</v>
      </c>
      <c r="BI11" s="118" t="str">
        <f>IF(BH11,VLOOKUP(BD11,$BE$11:$BG$32,3,0),"")</f>
        <v/>
      </c>
      <c r="BJ11" s="118"/>
      <c r="BK11" s="119"/>
      <c r="BL11" s="109"/>
    </row>
    <row r="12" spans="1:64" s="96" customFormat="1" ht="17.149999999999999" customHeight="1" x14ac:dyDescent="0.3">
      <c r="A12" s="84"/>
      <c r="B12" s="156"/>
      <c r="C12" s="156"/>
      <c r="D12" s="156"/>
      <c r="E12" s="90"/>
      <c r="F12" s="88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01"/>
      <c r="AP12" s="102" t="s">
        <v>11</v>
      </c>
      <c r="AQ12" s="158"/>
      <c r="AR12" s="159"/>
      <c r="AS12" s="159"/>
      <c r="AT12" s="159"/>
      <c r="AU12" s="159"/>
      <c r="AV12" s="103"/>
      <c r="AW12" s="102"/>
      <c r="AX12" s="160"/>
      <c r="AY12" s="161"/>
      <c r="AZ12" s="161"/>
      <c r="BA12" s="161"/>
      <c r="BB12" s="161"/>
      <c r="BC12" s="108"/>
      <c r="BD12" s="112" t="str">
        <f>IF(ISBLANK(B12),"",VLOOKUP(B12,'PARTIDAS EGRESOS'!$A:$C,3,0))</f>
        <v/>
      </c>
      <c r="BE12" s="126">
        <v>22</v>
      </c>
      <c r="BF12" s="117">
        <f>SUMIF(BD11:BD44,2,AQ11:AU44)</f>
        <v>0</v>
      </c>
      <c r="BG12" s="118" t="str">
        <f t="shared" si="0"/>
        <v/>
      </c>
      <c r="BH12" s="118" t="b">
        <f t="shared" ref="BH12:BH44" si="1">OR(BD12=21,BD12=22,BD12=23,BD12=24,BD12=25,BD12=26,BD12=27,BD12=28,BD12=29,BD12=30,BD12=31,BD12=32,BD12=33,BD12=34,BD12=35,BD12=36,BD12=37,BD12=38,BD12=39,BD12=40,BD12=41,BD12=42)</f>
        <v>0</v>
      </c>
      <c r="BI12" s="118" t="str">
        <f t="shared" ref="BI12:BI44" si="2">IF(BH12,VLOOKUP(BD12,$BE$11:$BG$32,3,0),"")</f>
        <v/>
      </c>
      <c r="BJ12" s="119"/>
      <c r="BK12" s="119"/>
      <c r="BL12" s="109"/>
    </row>
    <row r="13" spans="1:64" s="96" customFormat="1" ht="17.149999999999999" customHeight="1" x14ac:dyDescent="0.3">
      <c r="A13" s="84"/>
      <c r="B13" s="156"/>
      <c r="C13" s="156"/>
      <c r="D13" s="156"/>
      <c r="E13" s="90"/>
      <c r="F13" s="88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01"/>
      <c r="AP13" s="102" t="s">
        <v>11</v>
      </c>
      <c r="AQ13" s="158"/>
      <c r="AR13" s="158"/>
      <c r="AS13" s="158"/>
      <c r="AT13" s="158"/>
      <c r="AU13" s="158"/>
      <c r="AV13" s="103"/>
      <c r="AW13" s="111"/>
      <c r="AX13" s="160"/>
      <c r="AY13" s="161"/>
      <c r="AZ13" s="161"/>
      <c r="BA13" s="161"/>
      <c r="BB13" s="161"/>
      <c r="BC13" s="108"/>
      <c r="BD13" s="112" t="str">
        <f>IF(ISBLANK(B13),"",VLOOKUP(B13,'PARTIDAS EGRESOS'!$A:$C,3,0))</f>
        <v/>
      </c>
      <c r="BE13" s="107">
        <v>23</v>
      </c>
      <c r="BF13" s="117">
        <f>SUMIF(BD11:BD44,3,AQ11:AU44)</f>
        <v>0</v>
      </c>
      <c r="BG13" s="118" t="str">
        <f t="shared" si="0"/>
        <v/>
      </c>
      <c r="BH13" s="118" t="b">
        <f t="shared" si="1"/>
        <v>0</v>
      </c>
      <c r="BI13" s="118" t="str">
        <f t="shared" si="2"/>
        <v/>
      </c>
      <c r="BJ13" s="118"/>
      <c r="BK13" s="119"/>
      <c r="BL13" s="109"/>
    </row>
    <row r="14" spans="1:64" s="96" customFormat="1" ht="17.149999999999999" customHeight="1" x14ac:dyDescent="0.3">
      <c r="A14" s="84"/>
      <c r="B14" s="156"/>
      <c r="C14" s="156"/>
      <c r="D14" s="156"/>
      <c r="E14" s="91"/>
      <c r="F14" s="92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04"/>
      <c r="AP14" s="102" t="s">
        <v>11</v>
      </c>
      <c r="AQ14" s="158"/>
      <c r="AR14" s="159"/>
      <c r="AS14" s="159"/>
      <c r="AT14" s="159"/>
      <c r="AU14" s="159"/>
      <c r="AV14" s="103"/>
      <c r="AW14" s="102"/>
      <c r="AX14" s="160"/>
      <c r="AY14" s="161"/>
      <c r="AZ14" s="161"/>
      <c r="BA14" s="161"/>
      <c r="BB14" s="161"/>
      <c r="BC14" s="108"/>
      <c r="BD14" s="112" t="str">
        <f>IF(ISBLANK(B14),"",VLOOKUP(B14,'PARTIDAS EGRESOS'!$A:$C,3,0))</f>
        <v/>
      </c>
      <c r="BE14" s="120">
        <v>24</v>
      </c>
      <c r="BF14" s="117">
        <f>SUMIF(BD11:BD44,4,AQ11:AU44)</f>
        <v>0</v>
      </c>
      <c r="BG14" s="118" t="str">
        <f t="shared" si="0"/>
        <v/>
      </c>
      <c r="BH14" s="118" t="b">
        <f t="shared" si="1"/>
        <v>0</v>
      </c>
      <c r="BI14" s="118" t="str">
        <f t="shared" si="2"/>
        <v/>
      </c>
      <c r="BJ14" s="119"/>
      <c r="BK14" s="119"/>
      <c r="BL14" s="109"/>
    </row>
    <row r="15" spans="1:64" s="96" customFormat="1" ht="17.149999999999999" customHeight="1" x14ac:dyDescent="0.3">
      <c r="A15" s="84"/>
      <c r="B15" s="156"/>
      <c r="C15" s="156"/>
      <c r="D15" s="156"/>
      <c r="E15" s="90"/>
      <c r="F15" s="88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01"/>
      <c r="AP15" s="102" t="s">
        <v>11</v>
      </c>
      <c r="AQ15" s="158"/>
      <c r="AR15" s="159"/>
      <c r="AS15" s="159"/>
      <c r="AT15" s="159"/>
      <c r="AU15" s="159"/>
      <c r="AV15" s="103"/>
      <c r="AW15" s="111"/>
      <c r="AX15" s="160"/>
      <c r="AY15" s="161"/>
      <c r="AZ15" s="161"/>
      <c r="BA15" s="161"/>
      <c r="BB15" s="161"/>
      <c r="BC15" s="108"/>
      <c r="BD15" s="112" t="str">
        <f>IF(ISBLANK(B15),"",VLOOKUP(B15,'PARTIDAS EGRESOS'!$A:$C,3,0))</f>
        <v/>
      </c>
      <c r="BE15" s="107">
        <v>25</v>
      </c>
      <c r="BF15" s="117">
        <f>SUMIF(BD11:BD44,5,AQ11:AU44)</f>
        <v>0</v>
      </c>
      <c r="BG15" s="118" t="str">
        <f t="shared" si="0"/>
        <v/>
      </c>
      <c r="BH15" s="118" t="b">
        <f t="shared" si="1"/>
        <v>0</v>
      </c>
      <c r="BI15" s="118" t="str">
        <f t="shared" si="2"/>
        <v/>
      </c>
      <c r="BJ15" s="118"/>
      <c r="BK15" s="119"/>
      <c r="BL15" s="109"/>
    </row>
    <row r="16" spans="1:64" s="96" customFormat="1" ht="17.149999999999999" customHeight="1" x14ac:dyDescent="0.3">
      <c r="A16" s="84"/>
      <c r="B16" s="156"/>
      <c r="C16" s="156"/>
      <c r="D16" s="156"/>
      <c r="E16" s="91"/>
      <c r="F16" s="92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04"/>
      <c r="AP16" s="102" t="s">
        <v>11</v>
      </c>
      <c r="AQ16" s="158"/>
      <c r="AR16" s="159"/>
      <c r="AS16" s="159"/>
      <c r="AT16" s="159"/>
      <c r="AU16" s="159"/>
      <c r="AV16" s="103"/>
      <c r="AW16" s="102"/>
      <c r="AX16" s="160"/>
      <c r="AY16" s="161"/>
      <c r="AZ16" s="161"/>
      <c r="BA16" s="161"/>
      <c r="BB16" s="161"/>
      <c r="BC16" s="108"/>
      <c r="BD16" s="112" t="str">
        <f>IF(ISBLANK(B16),"",VLOOKUP(B16,'PARTIDAS EGRESOS'!$A:$C,3,0))</f>
        <v/>
      </c>
      <c r="BE16" s="120">
        <v>26</v>
      </c>
      <c r="BF16" s="117">
        <f>SUMIF(BD11:BD44,6,AQ11:AU44)</f>
        <v>0</v>
      </c>
      <c r="BG16" s="118" t="str">
        <f t="shared" si="0"/>
        <v/>
      </c>
      <c r="BH16" s="118" t="b">
        <f t="shared" si="1"/>
        <v>0</v>
      </c>
      <c r="BI16" s="118" t="str">
        <f t="shared" si="2"/>
        <v/>
      </c>
      <c r="BJ16" s="116"/>
      <c r="BK16" s="116"/>
    </row>
    <row r="17" spans="1:63" s="96" customFormat="1" ht="17.149999999999999" customHeight="1" x14ac:dyDescent="0.3">
      <c r="A17" s="84"/>
      <c r="B17" s="156"/>
      <c r="C17" s="156"/>
      <c r="D17" s="156"/>
      <c r="E17" s="90"/>
      <c r="F17" s="88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01"/>
      <c r="AP17" s="102" t="s">
        <v>11</v>
      </c>
      <c r="AQ17" s="158"/>
      <c r="AR17" s="159"/>
      <c r="AS17" s="159"/>
      <c r="AT17" s="159"/>
      <c r="AU17" s="159"/>
      <c r="AV17" s="103"/>
      <c r="AW17" s="111"/>
      <c r="AX17" s="160"/>
      <c r="AY17" s="161"/>
      <c r="AZ17" s="161"/>
      <c r="BA17" s="161"/>
      <c r="BB17" s="161"/>
      <c r="BC17" s="108"/>
      <c r="BD17" s="112" t="str">
        <f>IF(ISBLANK(B17),"",VLOOKUP(B17,'PARTIDAS EGRESOS'!$A:$C,3,0))</f>
        <v/>
      </c>
      <c r="BE17" s="107">
        <v>27</v>
      </c>
      <c r="BF17" s="117">
        <f>SUMIF(BD11:BD44,7,AQ11:AU44)</f>
        <v>0</v>
      </c>
      <c r="BG17" s="118" t="str">
        <f t="shared" si="0"/>
        <v/>
      </c>
      <c r="BH17" s="118" t="b">
        <f t="shared" si="1"/>
        <v>0</v>
      </c>
      <c r="BI17" s="118" t="str">
        <f t="shared" si="2"/>
        <v/>
      </c>
      <c r="BJ17" s="118"/>
      <c r="BK17" s="116"/>
    </row>
    <row r="18" spans="1:63" s="96" customFormat="1" ht="17.149999999999999" customHeight="1" x14ac:dyDescent="0.3">
      <c r="A18" s="84"/>
      <c r="B18" s="156"/>
      <c r="C18" s="156"/>
      <c r="D18" s="156"/>
      <c r="E18" s="90"/>
      <c r="F18" s="88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01"/>
      <c r="AP18" s="102" t="s">
        <v>11</v>
      </c>
      <c r="AQ18" s="158"/>
      <c r="AR18" s="159"/>
      <c r="AS18" s="159"/>
      <c r="AT18" s="159"/>
      <c r="AU18" s="159"/>
      <c r="AV18" s="103"/>
      <c r="AW18" s="102"/>
      <c r="AX18" s="160"/>
      <c r="AY18" s="161"/>
      <c r="AZ18" s="161"/>
      <c r="BA18" s="161"/>
      <c r="BB18" s="161"/>
      <c r="BC18" s="108"/>
      <c r="BD18" s="112" t="str">
        <f>IF(ISBLANK(B18),"",VLOOKUP(B18,'PARTIDAS EGRESOS'!$A:$C,3,0))</f>
        <v/>
      </c>
      <c r="BE18" s="120">
        <v>28</v>
      </c>
      <c r="BF18" s="117">
        <f>SUMIF(BD11:BD44,8,AQ11:AU44)</f>
        <v>0</v>
      </c>
      <c r="BG18" s="118" t="str">
        <f t="shared" si="0"/>
        <v/>
      </c>
      <c r="BH18" s="118" t="b">
        <f t="shared" si="1"/>
        <v>0</v>
      </c>
      <c r="BI18" s="118" t="str">
        <f t="shared" si="2"/>
        <v/>
      </c>
      <c r="BJ18" s="116"/>
      <c r="BK18" s="116"/>
    </row>
    <row r="19" spans="1:63" s="96" customFormat="1" ht="17.149999999999999" customHeight="1" x14ac:dyDescent="0.3">
      <c r="A19" s="84"/>
      <c r="B19" s="156"/>
      <c r="C19" s="156"/>
      <c r="D19" s="156"/>
      <c r="E19" s="90"/>
      <c r="F19" s="88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01"/>
      <c r="AP19" s="102" t="s">
        <v>11</v>
      </c>
      <c r="AQ19" s="158"/>
      <c r="AR19" s="159"/>
      <c r="AS19" s="159"/>
      <c r="AT19" s="159"/>
      <c r="AU19" s="159"/>
      <c r="AV19" s="103"/>
      <c r="AW19" s="111"/>
      <c r="AX19" s="160"/>
      <c r="AY19" s="161"/>
      <c r="AZ19" s="161"/>
      <c r="BA19" s="161"/>
      <c r="BB19" s="161"/>
      <c r="BC19" s="108"/>
      <c r="BD19" s="112" t="str">
        <f>IF(ISBLANK(B19),"",VLOOKUP(B19,'PARTIDAS EGRESOS'!$A:$C,3,0))</f>
        <v/>
      </c>
      <c r="BE19" s="107">
        <v>29</v>
      </c>
      <c r="BF19" s="117">
        <f>SUMIF(BD11:BD44,9,AQ11:AU44)</f>
        <v>0</v>
      </c>
      <c r="BG19" s="118" t="str">
        <f t="shared" si="0"/>
        <v/>
      </c>
      <c r="BH19" s="118" t="b">
        <f t="shared" si="1"/>
        <v>0</v>
      </c>
      <c r="BI19" s="118" t="str">
        <f t="shared" si="2"/>
        <v/>
      </c>
      <c r="BJ19" s="118"/>
      <c r="BK19" s="116"/>
    </row>
    <row r="20" spans="1:63" s="96" customFormat="1" ht="17.149999999999999" customHeight="1" x14ac:dyDescent="0.3">
      <c r="A20" s="84"/>
      <c r="B20" s="156"/>
      <c r="C20" s="156"/>
      <c r="D20" s="156"/>
      <c r="E20" s="90"/>
      <c r="F20" s="88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04"/>
      <c r="AP20" s="102" t="s">
        <v>11</v>
      </c>
      <c r="AQ20" s="158"/>
      <c r="AR20" s="159"/>
      <c r="AS20" s="159"/>
      <c r="AT20" s="159"/>
      <c r="AU20" s="159"/>
      <c r="AV20" s="103"/>
      <c r="AW20" s="102"/>
      <c r="AX20" s="160"/>
      <c r="AY20" s="161"/>
      <c r="AZ20" s="161"/>
      <c r="BA20" s="161"/>
      <c r="BB20" s="161"/>
      <c r="BC20" s="108"/>
      <c r="BD20" s="112" t="str">
        <f>IF(ISBLANK(B20),"",VLOOKUP(B20,'PARTIDAS EGRESOS'!$A:$C,3,0))</f>
        <v/>
      </c>
      <c r="BE20" s="120">
        <v>30</v>
      </c>
      <c r="BF20" s="117">
        <f>SUMIF(BD11:BD44,10,AQ11:AU44)</f>
        <v>0</v>
      </c>
      <c r="BG20" s="118" t="str">
        <f t="shared" si="0"/>
        <v/>
      </c>
      <c r="BH20" s="118" t="b">
        <f t="shared" si="1"/>
        <v>0</v>
      </c>
      <c r="BI20" s="118" t="str">
        <f t="shared" si="2"/>
        <v/>
      </c>
      <c r="BJ20" s="116"/>
      <c r="BK20" s="116"/>
    </row>
    <row r="21" spans="1:63" s="96" customFormat="1" ht="17.149999999999999" customHeight="1" x14ac:dyDescent="0.3">
      <c r="A21" s="84"/>
      <c r="B21" s="156"/>
      <c r="C21" s="156"/>
      <c r="D21" s="156"/>
      <c r="E21" s="90"/>
      <c r="F21" s="88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01"/>
      <c r="AP21" s="102" t="s">
        <v>11</v>
      </c>
      <c r="AQ21" s="158"/>
      <c r="AR21" s="159"/>
      <c r="AS21" s="159"/>
      <c r="AT21" s="159"/>
      <c r="AU21" s="159"/>
      <c r="AV21" s="103"/>
      <c r="AW21" s="102"/>
      <c r="AX21" s="160"/>
      <c r="AY21" s="161"/>
      <c r="AZ21" s="161"/>
      <c r="BA21" s="161"/>
      <c r="BB21" s="161"/>
      <c r="BC21" s="108"/>
      <c r="BD21" s="112" t="str">
        <f>IF(ISBLANK(B21),"",VLOOKUP(B21,'PARTIDAS EGRESOS'!$A:$C,3,0))</f>
        <v/>
      </c>
      <c r="BE21" s="107">
        <v>31</v>
      </c>
      <c r="BF21" s="117">
        <f>SUMIF(BD11:BD44,11,AQ11:AU44)</f>
        <v>0</v>
      </c>
      <c r="BG21" s="118" t="str">
        <f t="shared" si="0"/>
        <v/>
      </c>
      <c r="BH21" s="118" t="b">
        <f t="shared" si="1"/>
        <v>0</v>
      </c>
      <c r="BI21" s="118" t="str">
        <f t="shared" si="2"/>
        <v/>
      </c>
      <c r="BJ21" s="116"/>
      <c r="BK21" s="116"/>
    </row>
    <row r="22" spans="1:63" s="96" customFormat="1" ht="17.149999999999999" customHeight="1" x14ac:dyDescent="0.3">
      <c r="A22" s="84"/>
      <c r="B22" s="156"/>
      <c r="C22" s="156"/>
      <c r="D22" s="156"/>
      <c r="E22" s="90"/>
      <c r="F22" s="88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04"/>
      <c r="AP22" s="102" t="s">
        <v>11</v>
      </c>
      <c r="AQ22" s="158"/>
      <c r="AR22" s="159"/>
      <c r="AS22" s="159"/>
      <c r="AT22" s="159"/>
      <c r="AU22" s="159"/>
      <c r="AV22" s="103"/>
      <c r="AW22" s="102"/>
      <c r="AX22" s="160"/>
      <c r="AY22" s="161"/>
      <c r="AZ22" s="161"/>
      <c r="BA22" s="161"/>
      <c r="BB22" s="161"/>
      <c r="BC22" s="108"/>
      <c r="BD22" s="112" t="str">
        <f>IF(ISBLANK(B22),"",VLOOKUP(B22,'PARTIDAS EGRESOS'!$A:$C,3,0))</f>
        <v/>
      </c>
      <c r="BE22" s="120">
        <v>32</v>
      </c>
      <c r="BF22" s="117">
        <f>SUMIF(BD11:BD44,12,AQ11:AU44)</f>
        <v>0</v>
      </c>
      <c r="BG22" s="118" t="str">
        <f t="shared" si="0"/>
        <v/>
      </c>
      <c r="BH22" s="118" t="b">
        <f t="shared" si="1"/>
        <v>0</v>
      </c>
      <c r="BI22" s="118" t="str">
        <f t="shared" si="2"/>
        <v/>
      </c>
      <c r="BJ22" s="116"/>
      <c r="BK22" s="116"/>
    </row>
    <row r="23" spans="1:63" s="96" customFormat="1" ht="17.149999999999999" customHeight="1" x14ac:dyDescent="0.3">
      <c r="A23" s="84"/>
      <c r="B23" s="156"/>
      <c r="C23" s="156"/>
      <c r="D23" s="156"/>
      <c r="E23" s="90"/>
      <c r="F23" s="88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01"/>
      <c r="AP23" s="102" t="s">
        <v>11</v>
      </c>
      <c r="AQ23" s="158"/>
      <c r="AR23" s="159"/>
      <c r="AS23" s="159"/>
      <c r="AT23" s="159"/>
      <c r="AU23" s="159"/>
      <c r="AV23" s="103"/>
      <c r="AW23" s="102"/>
      <c r="AX23" s="160" t="s">
        <v>31</v>
      </c>
      <c r="AY23" s="161"/>
      <c r="AZ23" s="161"/>
      <c r="BA23" s="161"/>
      <c r="BB23" s="161"/>
      <c r="BC23" s="108"/>
      <c r="BD23" s="112" t="str">
        <f>IF(ISBLANK(B23),"",VLOOKUP(B23,'PARTIDAS EGRESOS'!$A:$C,3,0))</f>
        <v/>
      </c>
      <c r="BE23" s="107">
        <v>33</v>
      </c>
      <c r="BF23" s="117">
        <f>SUMIF(BD11:BD44,13,AQ11:AU44)</f>
        <v>0</v>
      </c>
      <c r="BG23" s="118" t="str">
        <f t="shared" si="0"/>
        <v/>
      </c>
      <c r="BH23" s="118" t="b">
        <f t="shared" si="1"/>
        <v>0</v>
      </c>
      <c r="BI23" s="118" t="str">
        <f t="shared" si="2"/>
        <v/>
      </c>
      <c r="BJ23" s="116"/>
      <c r="BK23" s="116"/>
    </row>
    <row r="24" spans="1:63" s="96" customFormat="1" ht="17.149999999999999" customHeight="1" x14ac:dyDescent="0.3">
      <c r="A24" s="84"/>
      <c r="B24" s="156"/>
      <c r="C24" s="156"/>
      <c r="D24" s="156"/>
      <c r="E24" s="90"/>
      <c r="F24" s="88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01"/>
      <c r="AP24" s="102" t="s">
        <v>11</v>
      </c>
      <c r="AQ24" s="158"/>
      <c r="AR24" s="159"/>
      <c r="AS24" s="159"/>
      <c r="AT24" s="159"/>
      <c r="AU24" s="159"/>
      <c r="AV24" s="103"/>
      <c r="AW24" s="102"/>
      <c r="AX24" s="160" t="s">
        <v>31</v>
      </c>
      <c r="AY24" s="161"/>
      <c r="AZ24" s="161"/>
      <c r="BA24" s="161"/>
      <c r="BB24" s="161"/>
      <c r="BC24" s="108"/>
      <c r="BD24" s="112" t="str">
        <f>IF(ISBLANK(B24),"",VLOOKUP(B24,'PARTIDAS EGRESOS'!$A:$C,3,0))</f>
        <v/>
      </c>
      <c r="BE24" s="120">
        <v>34</v>
      </c>
      <c r="BF24" s="117">
        <f>SUMIF(BD11:BD44,14,AQ11:AU44)</f>
        <v>0</v>
      </c>
      <c r="BG24" s="118" t="str">
        <f t="shared" si="0"/>
        <v/>
      </c>
      <c r="BH24" s="118" t="b">
        <f t="shared" si="1"/>
        <v>0</v>
      </c>
      <c r="BI24" s="118" t="str">
        <f t="shared" si="2"/>
        <v/>
      </c>
      <c r="BJ24" s="116"/>
      <c r="BK24" s="116"/>
    </row>
    <row r="25" spans="1:63" s="96" customFormat="1" ht="17.149999999999999" customHeight="1" x14ac:dyDescent="0.3">
      <c r="A25" s="84"/>
      <c r="B25" s="156"/>
      <c r="C25" s="156"/>
      <c r="D25" s="156"/>
      <c r="E25" s="90"/>
      <c r="F25" s="88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04"/>
      <c r="AP25" s="102" t="s">
        <v>11</v>
      </c>
      <c r="AQ25" s="158"/>
      <c r="AR25" s="159"/>
      <c r="AS25" s="159"/>
      <c r="AT25" s="159"/>
      <c r="AU25" s="159"/>
      <c r="AV25" s="103"/>
      <c r="AW25" s="102"/>
      <c r="AX25" s="160" t="s">
        <v>31</v>
      </c>
      <c r="AY25" s="161"/>
      <c r="AZ25" s="161"/>
      <c r="BA25" s="161"/>
      <c r="BB25" s="161"/>
      <c r="BC25" s="108"/>
      <c r="BD25" s="112" t="str">
        <f>IF(ISBLANK(B25),"",VLOOKUP(B25,'PARTIDAS EGRESOS'!$A:$C,3,0))</f>
        <v/>
      </c>
      <c r="BE25" s="107">
        <v>35</v>
      </c>
      <c r="BF25" s="117">
        <f>SUMIF(BD11:BD44,15,AQ11:AU44)</f>
        <v>0</v>
      </c>
      <c r="BG25" s="118" t="str">
        <f t="shared" si="0"/>
        <v/>
      </c>
      <c r="BH25" s="118" t="b">
        <f t="shared" si="1"/>
        <v>0</v>
      </c>
      <c r="BI25" s="118" t="str">
        <f t="shared" si="2"/>
        <v/>
      </c>
      <c r="BJ25" s="116"/>
      <c r="BK25" s="116"/>
    </row>
    <row r="26" spans="1:63" s="96" customFormat="1" ht="17.149999999999999" customHeight="1" x14ac:dyDescent="0.3">
      <c r="A26" s="84"/>
      <c r="B26" s="156"/>
      <c r="C26" s="156"/>
      <c r="D26" s="156"/>
      <c r="E26" s="90"/>
      <c r="F26" s="88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01"/>
      <c r="AP26" s="102" t="s">
        <v>11</v>
      </c>
      <c r="AQ26" s="158"/>
      <c r="AR26" s="159"/>
      <c r="AS26" s="159"/>
      <c r="AT26" s="159"/>
      <c r="AU26" s="159"/>
      <c r="AV26" s="103"/>
      <c r="AW26" s="102"/>
      <c r="AX26" s="160"/>
      <c r="AY26" s="161"/>
      <c r="AZ26" s="161"/>
      <c r="BA26" s="161"/>
      <c r="BB26" s="161"/>
      <c r="BC26" s="108"/>
      <c r="BD26" s="112" t="str">
        <f>IF(ISBLANK(B26),"",VLOOKUP(B26,'PARTIDAS EGRESOS'!$A:$C,3,0))</f>
        <v/>
      </c>
      <c r="BE26" s="120">
        <v>36</v>
      </c>
      <c r="BF26" s="117">
        <f>SUMIF(BD11:BD44,16,AQ11:AU44)</f>
        <v>0</v>
      </c>
      <c r="BG26" s="118" t="str">
        <f t="shared" si="0"/>
        <v/>
      </c>
      <c r="BH26" s="118" t="b">
        <f t="shared" si="1"/>
        <v>0</v>
      </c>
      <c r="BI26" s="118" t="str">
        <f t="shared" si="2"/>
        <v/>
      </c>
      <c r="BJ26" s="116"/>
      <c r="BK26" s="116"/>
    </row>
    <row r="27" spans="1:63" s="96" customFormat="1" ht="17.149999999999999" customHeight="1" x14ac:dyDescent="0.3">
      <c r="A27" s="84"/>
      <c r="B27" s="156"/>
      <c r="C27" s="156"/>
      <c r="D27" s="156"/>
      <c r="E27" s="90"/>
      <c r="F27" s="88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01"/>
      <c r="AP27" s="102" t="s">
        <v>11</v>
      </c>
      <c r="AQ27" s="158"/>
      <c r="AR27" s="159"/>
      <c r="AS27" s="159"/>
      <c r="AT27" s="159"/>
      <c r="AU27" s="159"/>
      <c r="AV27" s="103"/>
      <c r="AW27" s="102"/>
      <c r="AX27" s="160"/>
      <c r="AY27" s="161"/>
      <c r="AZ27" s="161"/>
      <c r="BA27" s="161"/>
      <c r="BB27" s="161"/>
      <c r="BC27" s="108"/>
      <c r="BD27" s="112" t="str">
        <f>IF(ISBLANK(B27),"",VLOOKUP(B27,'PARTIDAS EGRESOS'!$A:$C,3,0))</f>
        <v/>
      </c>
      <c r="BE27" s="107">
        <v>37</v>
      </c>
      <c r="BF27" s="117">
        <f>SUMIF(BD11:BD44,17,AQ11:AU44)</f>
        <v>0</v>
      </c>
      <c r="BG27" s="118" t="str">
        <f t="shared" si="0"/>
        <v/>
      </c>
      <c r="BH27" s="118" t="b">
        <f t="shared" si="1"/>
        <v>0</v>
      </c>
      <c r="BI27" s="118" t="str">
        <f t="shared" si="2"/>
        <v/>
      </c>
      <c r="BJ27" s="116"/>
      <c r="BK27" s="116"/>
    </row>
    <row r="28" spans="1:63" s="96" customFormat="1" ht="17.149999999999999" customHeight="1" x14ac:dyDescent="0.3">
      <c r="A28" s="84"/>
      <c r="B28" s="156"/>
      <c r="C28" s="156"/>
      <c r="D28" s="156"/>
      <c r="E28" s="90"/>
      <c r="F28" s="88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01"/>
      <c r="AP28" s="102" t="s">
        <v>11</v>
      </c>
      <c r="AQ28" s="158"/>
      <c r="AR28" s="159"/>
      <c r="AS28" s="159"/>
      <c r="AT28" s="159"/>
      <c r="AU28" s="159"/>
      <c r="AV28" s="103"/>
      <c r="AW28" s="102"/>
      <c r="AX28" s="160"/>
      <c r="AY28" s="161"/>
      <c r="AZ28" s="161"/>
      <c r="BA28" s="161"/>
      <c r="BB28" s="161"/>
      <c r="BC28" s="108"/>
      <c r="BD28" s="112" t="str">
        <f>IF(ISBLANK(B28),"",VLOOKUP(B28,'PARTIDAS EGRESOS'!$A:$C,3,0))</f>
        <v/>
      </c>
      <c r="BE28" s="120">
        <v>38</v>
      </c>
      <c r="BF28" s="117">
        <f>SUMIF(BD11:BD44,18,AQ11:AU44)</f>
        <v>0</v>
      </c>
      <c r="BG28" s="118" t="str">
        <f t="shared" si="0"/>
        <v/>
      </c>
      <c r="BH28" s="118" t="b">
        <f t="shared" si="1"/>
        <v>0</v>
      </c>
      <c r="BI28" s="118" t="str">
        <f t="shared" si="2"/>
        <v/>
      </c>
      <c r="BJ28" s="116"/>
      <c r="BK28" s="116"/>
    </row>
    <row r="29" spans="1:63" s="96" customFormat="1" ht="17.149999999999999" customHeight="1" x14ac:dyDescent="0.3">
      <c r="A29" s="84"/>
      <c r="B29" s="156"/>
      <c r="C29" s="156"/>
      <c r="D29" s="156"/>
      <c r="E29" s="90"/>
      <c r="F29" s="92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04"/>
      <c r="AP29" s="102" t="s">
        <v>11</v>
      </c>
      <c r="AQ29" s="158"/>
      <c r="AR29" s="159"/>
      <c r="AS29" s="159"/>
      <c r="AT29" s="159"/>
      <c r="AU29" s="159"/>
      <c r="AV29" s="103"/>
      <c r="AW29" s="102"/>
      <c r="AX29" s="160"/>
      <c r="AY29" s="161"/>
      <c r="AZ29" s="161"/>
      <c r="BA29" s="161"/>
      <c r="BB29" s="161"/>
      <c r="BC29" s="108"/>
      <c r="BD29" s="112" t="str">
        <f>IF(ISBLANK(B29),"",VLOOKUP(B29,'PARTIDAS EGRESOS'!$A:$C,3,0))</f>
        <v/>
      </c>
      <c r="BE29" s="107">
        <v>39</v>
      </c>
      <c r="BF29" s="117">
        <f>SUMIF(BD11:BD44,19,AQ11:AU44)</f>
        <v>0</v>
      </c>
      <c r="BG29" s="118" t="str">
        <f t="shared" si="0"/>
        <v/>
      </c>
      <c r="BH29" s="118" t="b">
        <f t="shared" si="1"/>
        <v>0</v>
      </c>
      <c r="BI29" s="118" t="str">
        <f t="shared" si="2"/>
        <v/>
      </c>
      <c r="BJ29" s="116"/>
      <c r="BK29" s="116"/>
    </row>
    <row r="30" spans="1:63" s="96" customFormat="1" ht="17.149999999999999" customHeight="1" x14ac:dyDescent="0.3">
      <c r="A30" s="84"/>
      <c r="B30" s="156"/>
      <c r="C30" s="156"/>
      <c r="D30" s="156"/>
      <c r="E30" s="90"/>
      <c r="F30" s="88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01"/>
      <c r="AP30" s="102" t="s">
        <v>11</v>
      </c>
      <c r="AQ30" s="158"/>
      <c r="AR30" s="159"/>
      <c r="AS30" s="159"/>
      <c r="AT30" s="159"/>
      <c r="AU30" s="159"/>
      <c r="AV30" s="103"/>
      <c r="AW30" s="102"/>
      <c r="AX30" s="160"/>
      <c r="AY30" s="161"/>
      <c r="AZ30" s="161"/>
      <c r="BA30" s="161"/>
      <c r="BB30" s="161"/>
      <c r="BC30" s="108"/>
      <c r="BD30" s="112" t="str">
        <f>IF(ISBLANK(B30),"",VLOOKUP(B30,'PARTIDAS EGRESOS'!$A:$C,3,0))</f>
        <v/>
      </c>
      <c r="BE30" s="107">
        <v>40</v>
      </c>
      <c r="BF30" s="117">
        <f>SUMIF(BD11:BD44,20,AQ11:AU44)</f>
        <v>0</v>
      </c>
      <c r="BG30" s="118" t="str">
        <f t="shared" si="0"/>
        <v/>
      </c>
      <c r="BH30" s="118" t="b">
        <f t="shared" si="1"/>
        <v>0</v>
      </c>
      <c r="BI30" s="118" t="str">
        <f t="shared" si="2"/>
        <v/>
      </c>
      <c r="BJ30" s="116"/>
      <c r="BK30" s="116"/>
    </row>
    <row r="31" spans="1:63" s="96" customFormat="1" ht="17.149999999999999" customHeight="1" x14ac:dyDescent="0.3">
      <c r="A31" s="84"/>
      <c r="B31" s="156"/>
      <c r="C31" s="156"/>
      <c r="D31" s="156"/>
      <c r="E31" s="90"/>
      <c r="F31" s="88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04"/>
      <c r="AP31" s="102" t="s">
        <v>11</v>
      </c>
      <c r="AQ31" s="158"/>
      <c r="AR31" s="159"/>
      <c r="AS31" s="159"/>
      <c r="AT31" s="159"/>
      <c r="AU31" s="159"/>
      <c r="AV31" s="103"/>
      <c r="AW31" s="102"/>
      <c r="AX31" s="160"/>
      <c r="AY31" s="161"/>
      <c r="AZ31" s="161"/>
      <c r="BA31" s="161"/>
      <c r="BB31" s="161"/>
      <c r="BC31" s="108"/>
      <c r="BD31" s="112" t="str">
        <f>IF(ISBLANK(B31),"",VLOOKUP(B31,'PARTIDAS EGRESOS'!$A:$C,3,0))</f>
        <v/>
      </c>
      <c r="BE31" s="107">
        <v>41</v>
      </c>
      <c r="BF31" s="117">
        <f>SUMIF(BD11:BD44,51,AQ11:AU44)</f>
        <v>0</v>
      </c>
      <c r="BG31" s="118" t="str">
        <f t="shared" si="0"/>
        <v/>
      </c>
      <c r="BH31" s="118" t="b">
        <f t="shared" si="1"/>
        <v>0</v>
      </c>
      <c r="BI31" s="118" t="str">
        <f t="shared" si="2"/>
        <v/>
      </c>
      <c r="BJ31" s="116"/>
      <c r="BK31" s="116"/>
    </row>
    <row r="32" spans="1:63" s="96" customFormat="1" ht="17.149999999999999" customHeight="1" x14ac:dyDescent="0.3">
      <c r="A32" s="84"/>
      <c r="B32" s="156"/>
      <c r="C32" s="156"/>
      <c r="D32" s="156"/>
      <c r="E32" s="90"/>
      <c r="F32" s="88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01"/>
      <c r="AP32" s="102" t="s">
        <v>11</v>
      </c>
      <c r="AQ32" s="158"/>
      <c r="AR32" s="159"/>
      <c r="AS32" s="159"/>
      <c r="AT32" s="159"/>
      <c r="AU32" s="159"/>
      <c r="AV32" s="103"/>
      <c r="AW32" s="102"/>
      <c r="AX32" s="160"/>
      <c r="AY32" s="161"/>
      <c r="AZ32" s="161"/>
      <c r="BA32" s="161"/>
      <c r="BB32" s="161"/>
      <c r="BC32" s="108"/>
      <c r="BD32" s="112" t="str">
        <f>IF(ISBLANK(B32),"",VLOOKUP(B32,'PARTIDAS EGRESOS'!$A:$C,3,0))</f>
        <v/>
      </c>
      <c r="BE32" s="107">
        <v>42</v>
      </c>
      <c r="BF32" s="117">
        <f>SUMIF(BD11:BD44,52,AQ11:AU44)</f>
        <v>0</v>
      </c>
      <c r="BG32" s="118" t="str">
        <f t="shared" si="0"/>
        <v/>
      </c>
      <c r="BH32" s="118" t="b">
        <f t="shared" si="1"/>
        <v>0</v>
      </c>
      <c r="BI32" s="118" t="str">
        <f t="shared" si="2"/>
        <v/>
      </c>
      <c r="BJ32" s="116"/>
      <c r="BK32" s="116"/>
    </row>
    <row r="33" spans="1:63" s="96" customFormat="1" ht="17.149999999999999" customHeight="1" x14ac:dyDescent="0.3">
      <c r="A33" s="84"/>
      <c r="B33" s="156"/>
      <c r="C33" s="156"/>
      <c r="D33" s="156"/>
      <c r="E33" s="90"/>
      <c r="F33" s="88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01"/>
      <c r="AP33" s="102" t="s">
        <v>11</v>
      </c>
      <c r="AQ33" s="158"/>
      <c r="AR33" s="159"/>
      <c r="AS33" s="159"/>
      <c r="AT33" s="159"/>
      <c r="AU33" s="159"/>
      <c r="AV33" s="103"/>
      <c r="AW33" s="102"/>
      <c r="AX33" s="160"/>
      <c r="AY33" s="161"/>
      <c r="AZ33" s="161"/>
      <c r="BA33" s="161"/>
      <c r="BB33" s="161"/>
      <c r="BC33" s="108"/>
      <c r="BD33" s="112" t="str">
        <f>IF(ISBLANK(B33),"",VLOOKUP(B33,'PARTIDAS EGRESOS'!$A:$C,3,0))</f>
        <v/>
      </c>
      <c r="BE33" s="116"/>
      <c r="BF33" s="117"/>
      <c r="BG33" s="118" t="str">
        <f t="shared" si="0"/>
        <v/>
      </c>
      <c r="BH33" s="118" t="b">
        <f t="shared" si="1"/>
        <v>0</v>
      </c>
      <c r="BI33" s="118" t="str">
        <f t="shared" si="2"/>
        <v/>
      </c>
      <c r="BJ33" s="116"/>
      <c r="BK33" s="116"/>
    </row>
    <row r="34" spans="1:63" s="96" customFormat="1" ht="17.149999999999999" customHeight="1" x14ac:dyDescent="0.3">
      <c r="A34" s="84"/>
      <c r="B34" s="156"/>
      <c r="C34" s="156"/>
      <c r="D34" s="156"/>
      <c r="E34" s="90"/>
      <c r="F34" s="88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04"/>
      <c r="AP34" s="102" t="s">
        <v>11</v>
      </c>
      <c r="AQ34" s="158"/>
      <c r="AR34" s="159"/>
      <c r="AS34" s="159"/>
      <c r="AT34" s="159"/>
      <c r="AU34" s="159"/>
      <c r="AV34" s="103"/>
      <c r="AW34" s="102"/>
      <c r="AX34" s="160"/>
      <c r="AY34" s="161"/>
      <c r="AZ34" s="161"/>
      <c r="BA34" s="161"/>
      <c r="BB34" s="161"/>
      <c r="BC34" s="108"/>
      <c r="BD34" s="112" t="str">
        <f>IF(ISBLANK(B34),"",VLOOKUP(B34,'PARTIDAS EGRESOS'!$A:$C,3,0))</f>
        <v/>
      </c>
      <c r="BE34" s="116"/>
      <c r="BF34" s="117"/>
      <c r="BG34" s="118" t="str">
        <f t="shared" si="0"/>
        <v/>
      </c>
      <c r="BH34" s="118" t="b">
        <f t="shared" si="1"/>
        <v>0</v>
      </c>
      <c r="BI34" s="118" t="str">
        <f t="shared" si="2"/>
        <v/>
      </c>
      <c r="BJ34" s="116"/>
      <c r="BK34" s="116"/>
    </row>
    <row r="35" spans="1:63" s="96" customFormat="1" ht="17.149999999999999" customHeight="1" x14ac:dyDescent="0.3">
      <c r="A35" s="84"/>
      <c r="B35" s="156"/>
      <c r="C35" s="156"/>
      <c r="D35" s="156"/>
      <c r="E35" s="90"/>
      <c r="F35" s="88"/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04"/>
      <c r="AP35" s="102" t="s">
        <v>11</v>
      </c>
      <c r="AQ35" s="158"/>
      <c r="AR35" s="159"/>
      <c r="AS35" s="159"/>
      <c r="AT35" s="159"/>
      <c r="AU35" s="159"/>
      <c r="AV35" s="103"/>
      <c r="AW35" s="102"/>
      <c r="AX35" s="160"/>
      <c r="AY35" s="161"/>
      <c r="AZ35" s="161"/>
      <c r="BA35" s="161"/>
      <c r="BB35" s="161"/>
      <c r="BC35" s="108"/>
      <c r="BD35" s="112" t="str">
        <f>IF(ISBLANK(B35),"",VLOOKUP(B35,'PARTIDAS EGRESOS'!$A:$C,3,0))</f>
        <v/>
      </c>
      <c r="BE35" s="116"/>
      <c r="BF35" s="117"/>
      <c r="BG35" s="118" t="str">
        <f t="shared" si="0"/>
        <v/>
      </c>
      <c r="BH35" s="118" t="b">
        <f t="shared" si="1"/>
        <v>0</v>
      </c>
      <c r="BI35" s="118" t="str">
        <f t="shared" si="2"/>
        <v/>
      </c>
      <c r="BJ35" s="116"/>
      <c r="BK35" s="116"/>
    </row>
    <row r="36" spans="1:63" s="96" customFormat="1" ht="17.149999999999999" customHeight="1" x14ac:dyDescent="0.3">
      <c r="A36" s="84"/>
      <c r="B36" s="156"/>
      <c r="C36" s="156"/>
      <c r="D36" s="156"/>
      <c r="E36" s="90"/>
      <c r="F36" s="88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01"/>
      <c r="AP36" s="102" t="s">
        <v>11</v>
      </c>
      <c r="AQ36" s="158"/>
      <c r="AR36" s="159"/>
      <c r="AS36" s="159"/>
      <c r="AT36" s="159"/>
      <c r="AU36" s="159"/>
      <c r="AV36" s="103"/>
      <c r="AW36" s="102"/>
      <c r="AX36" s="160"/>
      <c r="AY36" s="161"/>
      <c r="AZ36" s="161"/>
      <c r="BA36" s="161"/>
      <c r="BB36" s="161"/>
      <c r="BC36" s="108"/>
      <c r="BD36" s="112" t="str">
        <f>IF(ISBLANK(B36),"",VLOOKUP(B36,'PARTIDAS EGRESOS'!$A:$C,3,0))</f>
        <v/>
      </c>
      <c r="BE36" s="116"/>
      <c r="BF36" s="117"/>
      <c r="BG36" s="118" t="str">
        <f t="shared" si="0"/>
        <v/>
      </c>
      <c r="BH36" s="118" t="b">
        <f t="shared" si="1"/>
        <v>0</v>
      </c>
      <c r="BI36" s="118" t="str">
        <f t="shared" si="2"/>
        <v/>
      </c>
      <c r="BJ36" s="116"/>
      <c r="BK36" s="116"/>
    </row>
    <row r="37" spans="1:63" s="96" customFormat="1" ht="17.149999999999999" customHeight="1" x14ac:dyDescent="0.3">
      <c r="A37" s="84"/>
      <c r="B37" s="156"/>
      <c r="C37" s="156"/>
      <c r="D37" s="156"/>
      <c r="E37" s="90"/>
      <c r="F37" s="88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01"/>
      <c r="AP37" s="102" t="s">
        <v>11</v>
      </c>
      <c r="AQ37" s="158"/>
      <c r="AR37" s="159"/>
      <c r="AS37" s="159"/>
      <c r="AT37" s="159"/>
      <c r="AU37" s="159"/>
      <c r="AV37" s="103"/>
      <c r="AW37" s="102"/>
      <c r="AX37" s="160"/>
      <c r="AY37" s="161"/>
      <c r="AZ37" s="161"/>
      <c r="BA37" s="161"/>
      <c r="BB37" s="161"/>
      <c r="BC37" s="108"/>
      <c r="BD37" s="112" t="str">
        <f>IF(ISBLANK(B37),"",VLOOKUP(B37,'PARTIDAS EGRESOS'!$A:$C,3,0))</f>
        <v/>
      </c>
      <c r="BE37" s="116"/>
      <c r="BF37" s="117"/>
      <c r="BG37" s="118" t="str">
        <f t="shared" si="0"/>
        <v/>
      </c>
      <c r="BH37" s="118" t="b">
        <f t="shared" si="1"/>
        <v>0</v>
      </c>
      <c r="BI37" s="118" t="str">
        <f t="shared" si="2"/>
        <v/>
      </c>
      <c r="BJ37" s="116"/>
      <c r="BK37" s="116"/>
    </row>
    <row r="38" spans="1:63" s="96" customFormat="1" ht="17.149999999999999" customHeight="1" x14ac:dyDescent="0.3">
      <c r="A38" s="84"/>
      <c r="B38" s="156"/>
      <c r="C38" s="156"/>
      <c r="D38" s="156"/>
      <c r="E38" s="90"/>
      <c r="F38" s="88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01"/>
      <c r="AP38" s="102" t="s">
        <v>11</v>
      </c>
      <c r="AQ38" s="158"/>
      <c r="AR38" s="159"/>
      <c r="AS38" s="159"/>
      <c r="AT38" s="159"/>
      <c r="AU38" s="159"/>
      <c r="AV38" s="105"/>
      <c r="AW38" s="102"/>
      <c r="AX38" s="160" t="s">
        <v>31</v>
      </c>
      <c r="AY38" s="161"/>
      <c r="AZ38" s="161"/>
      <c r="BA38" s="161"/>
      <c r="BB38" s="161"/>
      <c r="BC38" s="108"/>
      <c r="BD38" s="112" t="str">
        <f>IF(ISBLANK(B38),"",VLOOKUP(B38,'PARTIDAS EGRESOS'!$A:$C,3,0))</f>
        <v/>
      </c>
      <c r="BE38" s="116"/>
      <c r="BF38" s="117"/>
      <c r="BG38" s="118" t="str">
        <f t="shared" si="0"/>
        <v/>
      </c>
      <c r="BH38" s="118" t="b">
        <f t="shared" si="1"/>
        <v>0</v>
      </c>
      <c r="BI38" s="118" t="str">
        <f t="shared" si="2"/>
        <v/>
      </c>
      <c r="BJ38" s="116"/>
      <c r="BK38" s="116"/>
    </row>
    <row r="39" spans="1:63" s="96" customFormat="1" ht="17.149999999999999" customHeight="1" x14ac:dyDescent="0.3">
      <c r="A39" s="84"/>
      <c r="B39" s="156"/>
      <c r="C39" s="156"/>
      <c r="D39" s="156"/>
      <c r="E39" s="90"/>
      <c r="F39" s="88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01"/>
      <c r="AP39" s="102" t="s">
        <v>11</v>
      </c>
      <c r="AQ39" s="158"/>
      <c r="AR39" s="159"/>
      <c r="AS39" s="159"/>
      <c r="AT39" s="159"/>
      <c r="AU39" s="159"/>
      <c r="AV39" s="105"/>
      <c r="AW39" s="102"/>
      <c r="AX39" s="160" t="s">
        <v>31</v>
      </c>
      <c r="AY39" s="161"/>
      <c r="AZ39" s="161"/>
      <c r="BA39" s="161"/>
      <c r="BB39" s="161"/>
      <c r="BC39" s="108"/>
      <c r="BD39" s="112" t="str">
        <f>IF(ISBLANK(B39),"",VLOOKUP(B39,'PARTIDAS EGRESOS'!$A:$C,3,0))</f>
        <v/>
      </c>
      <c r="BE39" s="116"/>
      <c r="BF39" s="117"/>
      <c r="BG39" s="118" t="str">
        <f t="shared" si="0"/>
        <v/>
      </c>
      <c r="BH39" s="118" t="b">
        <f t="shared" si="1"/>
        <v>0</v>
      </c>
      <c r="BI39" s="118" t="str">
        <f t="shared" si="2"/>
        <v/>
      </c>
      <c r="BJ39" s="116"/>
      <c r="BK39" s="116"/>
    </row>
    <row r="40" spans="1:63" s="96" customFormat="1" ht="17.149999999999999" customHeight="1" x14ac:dyDescent="0.3">
      <c r="A40" s="84"/>
      <c r="B40" s="156"/>
      <c r="C40" s="156"/>
      <c r="D40" s="156"/>
      <c r="E40" s="90"/>
      <c r="F40" s="88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01"/>
      <c r="AP40" s="102"/>
      <c r="AQ40" s="158"/>
      <c r="AR40" s="159"/>
      <c r="AS40" s="159"/>
      <c r="AT40" s="159"/>
      <c r="AU40" s="159"/>
      <c r="AV40" s="105"/>
      <c r="AW40" s="102"/>
      <c r="AX40" s="160" t="s">
        <v>31</v>
      </c>
      <c r="AY40" s="161"/>
      <c r="AZ40" s="161"/>
      <c r="BA40" s="161"/>
      <c r="BB40" s="161"/>
      <c r="BC40" s="108"/>
      <c r="BD40" s="112" t="str">
        <f>IF(ISBLANK(B40),"",VLOOKUP(B40,'PARTIDAS EGRESOS'!$A:$C,3,0))</f>
        <v/>
      </c>
      <c r="BE40" s="116"/>
      <c r="BF40" s="117"/>
      <c r="BG40" s="118" t="str">
        <f t="shared" si="0"/>
        <v/>
      </c>
      <c r="BH40" s="118" t="b">
        <f t="shared" si="1"/>
        <v>0</v>
      </c>
      <c r="BI40" s="118" t="str">
        <f t="shared" si="2"/>
        <v/>
      </c>
      <c r="BJ40" s="116"/>
      <c r="BK40" s="116"/>
    </row>
    <row r="41" spans="1:63" s="96" customFormat="1" ht="17.149999999999999" customHeight="1" x14ac:dyDescent="0.3">
      <c r="A41" s="84"/>
      <c r="B41" s="156"/>
      <c r="C41" s="156"/>
      <c r="D41" s="156"/>
      <c r="E41" s="90"/>
      <c r="F41" s="88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01"/>
      <c r="AP41" s="102"/>
      <c r="AQ41" s="158"/>
      <c r="AR41" s="159"/>
      <c r="AS41" s="159"/>
      <c r="AT41" s="159"/>
      <c r="AU41" s="159"/>
      <c r="AV41" s="105"/>
      <c r="AW41" s="102"/>
      <c r="AX41" s="160"/>
      <c r="AY41" s="161"/>
      <c r="AZ41" s="161"/>
      <c r="BA41" s="161"/>
      <c r="BB41" s="161"/>
      <c r="BC41" s="108"/>
      <c r="BD41" s="112" t="str">
        <f>IF(ISBLANK(B41),"",VLOOKUP(B41,'PARTIDAS EGRESOS'!$A:$C,3,0))</f>
        <v/>
      </c>
      <c r="BE41" s="116"/>
      <c r="BF41" s="117"/>
      <c r="BG41" s="118" t="str">
        <f t="shared" si="0"/>
        <v/>
      </c>
      <c r="BH41" s="118" t="b">
        <f t="shared" si="1"/>
        <v>0</v>
      </c>
      <c r="BI41" s="118" t="str">
        <f t="shared" si="2"/>
        <v/>
      </c>
      <c r="BJ41" s="116"/>
      <c r="BK41" s="116"/>
    </row>
    <row r="42" spans="1:63" s="96" customFormat="1" ht="17.149999999999999" customHeight="1" x14ac:dyDescent="0.3">
      <c r="A42" s="84"/>
      <c r="B42" s="156"/>
      <c r="C42" s="156"/>
      <c r="D42" s="156"/>
      <c r="E42" s="90"/>
      <c r="F42" s="88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01"/>
      <c r="AP42" s="102"/>
      <c r="AQ42" s="158"/>
      <c r="AR42" s="159"/>
      <c r="AS42" s="159"/>
      <c r="AT42" s="159"/>
      <c r="AU42" s="159"/>
      <c r="AV42" s="105"/>
      <c r="AW42" s="102"/>
      <c r="AX42" s="160" t="s">
        <v>31</v>
      </c>
      <c r="AY42" s="161"/>
      <c r="AZ42" s="161"/>
      <c r="BA42" s="161"/>
      <c r="BB42" s="161"/>
      <c r="BC42" s="108"/>
      <c r="BD42" s="112" t="str">
        <f>IF(ISBLANK(B42),"",VLOOKUP(B42,'PARTIDAS EGRESOS'!$A:$C,3,0))</f>
        <v/>
      </c>
      <c r="BE42" s="116"/>
      <c r="BF42" s="117"/>
      <c r="BG42" s="118" t="str">
        <f t="shared" si="0"/>
        <v/>
      </c>
      <c r="BH42" s="118" t="b">
        <f t="shared" si="1"/>
        <v>0</v>
      </c>
      <c r="BI42" s="118" t="str">
        <f t="shared" si="2"/>
        <v/>
      </c>
      <c r="BJ42" s="116"/>
      <c r="BK42" s="116"/>
    </row>
    <row r="43" spans="1:63" s="96" customFormat="1" ht="17.149999999999999" customHeight="1" x14ac:dyDescent="0.3">
      <c r="A43" s="84"/>
      <c r="B43" s="156"/>
      <c r="C43" s="156"/>
      <c r="D43" s="156"/>
      <c r="E43" s="90"/>
      <c r="F43" s="88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01"/>
      <c r="AP43" s="102"/>
      <c r="AQ43" s="158"/>
      <c r="AR43" s="159"/>
      <c r="AS43" s="159"/>
      <c r="AT43" s="159"/>
      <c r="AU43" s="159"/>
      <c r="AV43" s="105"/>
      <c r="AW43" s="102"/>
      <c r="AX43" s="160" t="s">
        <v>31</v>
      </c>
      <c r="AY43" s="161"/>
      <c r="AZ43" s="161"/>
      <c r="BA43" s="161"/>
      <c r="BB43" s="161"/>
      <c r="BC43" s="108"/>
      <c r="BD43" s="112" t="str">
        <f>IF(ISBLANK(B43),"",VLOOKUP(B43,'PARTIDAS EGRESOS'!$A:$C,3,0))</f>
        <v/>
      </c>
      <c r="BE43" s="116"/>
      <c r="BF43" s="117"/>
      <c r="BG43" s="118" t="str">
        <f t="shared" si="0"/>
        <v/>
      </c>
      <c r="BH43" s="118" t="b">
        <f t="shared" si="1"/>
        <v>0</v>
      </c>
      <c r="BI43" s="118" t="str">
        <f t="shared" si="2"/>
        <v/>
      </c>
      <c r="BJ43" s="116"/>
      <c r="BK43" s="116"/>
    </row>
    <row r="44" spans="1:63" s="96" customFormat="1" ht="17.149999999999999" customHeight="1" x14ac:dyDescent="0.3">
      <c r="A44" s="84"/>
      <c r="B44" s="156"/>
      <c r="C44" s="156"/>
      <c r="D44" s="156"/>
      <c r="E44" s="90"/>
      <c r="F44" s="88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01"/>
      <c r="AP44" s="102"/>
      <c r="AQ44" s="158"/>
      <c r="AR44" s="159"/>
      <c r="AS44" s="159"/>
      <c r="AT44" s="159"/>
      <c r="AU44" s="159"/>
      <c r="AV44" s="105"/>
      <c r="AW44" s="102"/>
      <c r="AX44" s="160"/>
      <c r="AY44" s="161"/>
      <c r="AZ44" s="161"/>
      <c r="BA44" s="161"/>
      <c r="BB44" s="161"/>
      <c r="BC44" s="108"/>
      <c r="BD44" s="112" t="str">
        <f>IF(ISBLANK(B44),"",VLOOKUP(B44,'PARTIDAS EGRESOS'!$A:$C,3,0))</f>
        <v/>
      </c>
      <c r="BE44" s="116"/>
      <c r="BF44" s="117"/>
      <c r="BG44" s="118" t="str">
        <f t="shared" si="0"/>
        <v/>
      </c>
      <c r="BH44" s="118" t="b">
        <f t="shared" si="1"/>
        <v>0</v>
      </c>
      <c r="BI44" s="118" t="str">
        <f t="shared" si="2"/>
        <v/>
      </c>
      <c r="BJ44" s="116"/>
      <c r="BK44" s="116"/>
    </row>
    <row r="45" spans="1:63" s="96" customFormat="1" ht="9.15" customHeight="1" x14ac:dyDescent="0.3">
      <c r="A45" s="84"/>
      <c r="B45" s="156"/>
      <c r="C45" s="156"/>
      <c r="D45" s="156"/>
      <c r="E45" s="90"/>
      <c r="F45" s="88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01"/>
      <c r="AP45" s="102"/>
      <c r="AQ45" s="158"/>
      <c r="AR45" s="159"/>
      <c r="AS45" s="159"/>
      <c r="AT45" s="159"/>
      <c r="AU45" s="159"/>
      <c r="AV45" s="105"/>
      <c r="AW45" s="102"/>
      <c r="AX45" s="160" t="s">
        <v>31</v>
      </c>
      <c r="AY45" s="161"/>
      <c r="AZ45" s="161"/>
      <c r="BA45" s="161"/>
      <c r="BB45" s="161"/>
      <c r="BC45" s="108"/>
      <c r="BD45" s="112"/>
      <c r="BE45" s="116"/>
      <c r="BF45" s="117"/>
      <c r="BG45" s="118"/>
      <c r="BH45" s="118"/>
      <c r="BI45" s="118"/>
      <c r="BJ45" s="116"/>
      <c r="BK45" s="116"/>
    </row>
    <row r="46" spans="1:63" s="96" customFormat="1" ht="22.5" customHeight="1" x14ac:dyDescent="0.25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110" t="s">
        <v>12</v>
      </c>
      <c r="AV46" s="88"/>
      <c r="AW46" s="191">
        <f>SUM(AX10:BB43)</f>
        <v>0</v>
      </c>
      <c r="AX46" s="192"/>
      <c r="AY46" s="192"/>
      <c r="AZ46" s="192"/>
      <c r="BA46" s="192"/>
      <c r="BB46" s="192"/>
      <c r="BC46" s="192"/>
      <c r="BD46" s="116"/>
      <c r="BE46" s="116"/>
      <c r="BF46" s="116"/>
      <c r="BG46" s="116"/>
      <c r="BH46" s="116"/>
      <c r="BI46" s="116"/>
      <c r="BJ46" s="116"/>
      <c r="BK46" s="116"/>
    </row>
    <row r="47" spans="1:63" s="96" customFormat="1" ht="20.25" customHeight="1" x14ac:dyDescent="0.25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110"/>
      <c r="AW47" s="88"/>
      <c r="AX47" s="88"/>
      <c r="AY47" s="88"/>
      <c r="AZ47" s="88"/>
      <c r="BA47" s="88"/>
      <c r="BB47" s="88"/>
      <c r="BC47" s="88"/>
      <c r="BD47" s="116"/>
      <c r="BE47" s="116"/>
      <c r="BF47" s="116"/>
      <c r="BG47" s="116"/>
      <c r="BH47" s="116"/>
      <c r="BI47" s="116"/>
      <c r="BJ47" s="116"/>
      <c r="BK47" s="116"/>
    </row>
    <row r="48" spans="1:63" s="96" customFormat="1" ht="18" customHeight="1" x14ac:dyDescent="0.25">
      <c r="BD48" s="116"/>
      <c r="BE48" s="116"/>
      <c r="BF48" s="116"/>
      <c r="BG48" s="116"/>
      <c r="BH48" s="116"/>
      <c r="BI48" s="116"/>
      <c r="BJ48" s="116"/>
      <c r="BK48" s="116"/>
    </row>
    <row r="49" spans="1:64" s="96" customFormat="1" ht="21" customHeight="1" x14ac:dyDescent="0.3">
      <c r="A49" s="88"/>
      <c r="B49" s="92" t="s">
        <v>32</v>
      </c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55"/>
      <c r="V49" s="55"/>
      <c r="W49" s="55"/>
      <c r="X49" s="55"/>
      <c r="Y49" s="55"/>
      <c r="Z49" s="55"/>
      <c r="AA49" s="55"/>
      <c r="AB49" s="55"/>
      <c r="AC49" s="97"/>
      <c r="AD49" s="97"/>
      <c r="AE49" s="97"/>
      <c r="AF49" s="97"/>
      <c r="AG49" s="97"/>
      <c r="AH49" s="193"/>
      <c r="AI49" s="193"/>
      <c r="AJ49" s="193"/>
      <c r="AK49" s="193"/>
      <c r="AL49" s="193"/>
      <c r="AM49" s="193"/>
      <c r="AN49" s="193"/>
      <c r="AO49" s="193"/>
      <c r="AP49" s="193"/>
      <c r="AQ49" s="193"/>
      <c r="AR49" s="193"/>
      <c r="AS49" s="193"/>
      <c r="AT49" s="193"/>
      <c r="AU49" s="193"/>
      <c r="AV49" s="193"/>
      <c r="AW49" s="97"/>
      <c r="AX49" s="97"/>
      <c r="AY49" s="97"/>
      <c r="AZ49" s="97"/>
      <c r="BA49" s="97"/>
      <c r="BB49" s="88"/>
      <c r="BC49" s="88"/>
      <c r="BD49" s="116"/>
      <c r="BE49" s="116"/>
      <c r="BF49" s="116"/>
      <c r="BG49" s="116"/>
      <c r="BH49" s="116"/>
      <c r="BI49" s="116"/>
      <c r="BJ49" s="116"/>
      <c r="BK49" s="116"/>
    </row>
    <row r="50" spans="1:64" s="96" customFormat="1" ht="21" customHeight="1" x14ac:dyDescent="0.3">
      <c r="A50" s="88"/>
      <c r="B50" s="92" t="s">
        <v>17</v>
      </c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55"/>
      <c r="V50" s="55"/>
      <c r="W50" s="55"/>
      <c r="X50" s="55"/>
      <c r="Y50" s="55"/>
      <c r="Z50" s="55"/>
      <c r="AA50" s="55"/>
      <c r="AB50" s="129" t="s">
        <v>18</v>
      </c>
      <c r="AC50" s="97"/>
      <c r="AD50" s="97"/>
      <c r="AE50" s="97"/>
      <c r="AF50" s="97"/>
      <c r="AG50" s="97"/>
      <c r="AH50" s="178"/>
      <c r="AI50" s="178"/>
      <c r="AJ50" s="178"/>
      <c r="AK50" s="178"/>
      <c r="AL50" s="178"/>
      <c r="AM50" s="178"/>
      <c r="AN50" s="178"/>
      <c r="AO50" s="178"/>
      <c r="AP50" s="178"/>
      <c r="AQ50" s="178"/>
      <c r="AR50" s="178"/>
      <c r="AS50" s="178"/>
      <c r="AT50" s="178"/>
      <c r="AU50" s="178"/>
      <c r="AV50" s="178"/>
      <c r="AW50" s="97"/>
      <c r="AX50" s="97"/>
      <c r="AY50" s="97"/>
      <c r="AZ50" s="97"/>
      <c r="BA50" s="97"/>
      <c r="BB50" s="88"/>
      <c r="BC50" s="88"/>
      <c r="BD50" s="116"/>
      <c r="BE50" s="116"/>
      <c r="BF50" s="116"/>
      <c r="BG50" s="116"/>
      <c r="BH50" s="116"/>
      <c r="BI50" s="116"/>
      <c r="BJ50" s="116"/>
      <c r="BK50" s="116"/>
    </row>
    <row r="51" spans="1:64" s="96" customFormat="1" ht="20.25" customHeight="1" x14ac:dyDescent="0.3">
      <c r="A51" s="88"/>
      <c r="B51" s="92" t="s">
        <v>19</v>
      </c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55"/>
      <c r="V51" s="55"/>
      <c r="W51" s="55"/>
      <c r="X51" s="55"/>
      <c r="Y51" s="55"/>
      <c r="Z51" s="55"/>
      <c r="AA51" s="55"/>
      <c r="AB51" s="55" t="s">
        <v>20</v>
      </c>
      <c r="AC51" s="97"/>
      <c r="AD51" s="97"/>
      <c r="AE51" s="97"/>
      <c r="AF51" s="97"/>
      <c r="AG51" s="97"/>
      <c r="AH51" s="178"/>
      <c r="AI51" s="178"/>
      <c r="AJ51" s="178"/>
      <c r="AK51" s="178"/>
      <c r="AL51" s="178"/>
      <c r="AM51" s="178"/>
      <c r="AN51" s="178"/>
      <c r="AO51" s="178"/>
      <c r="AP51" s="178"/>
      <c r="AQ51" s="178"/>
      <c r="AR51" s="178"/>
      <c r="AS51" s="178"/>
      <c r="AT51" s="178"/>
      <c r="AU51" s="178"/>
      <c r="AV51" s="178"/>
      <c r="AW51" s="97"/>
      <c r="AX51" s="97"/>
      <c r="AY51" s="97"/>
      <c r="AZ51" s="97"/>
      <c r="BA51" s="97"/>
      <c r="BB51" s="88"/>
      <c r="BC51" s="88"/>
      <c r="BD51" s="116"/>
      <c r="BE51" s="116"/>
      <c r="BF51" s="116"/>
      <c r="BG51" s="116"/>
      <c r="BH51" s="116"/>
      <c r="BI51" s="116"/>
      <c r="BJ51" s="116"/>
      <c r="BK51" s="116"/>
      <c r="BL51" s="88"/>
    </row>
    <row r="52" spans="1:64" s="96" customFormat="1" ht="9.15" customHeight="1" x14ac:dyDescent="0.25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110"/>
      <c r="AW52" s="88"/>
      <c r="AX52" s="88"/>
      <c r="AY52" s="88"/>
      <c r="AZ52" s="88"/>
      <c r="BA52" s="88"/>
      <c r="BB52" s="88"/>
      <c r="BC52" s="88"/>
      <c r="BD52" s="116"/>
      <c r="BE52" s="116"/>
      <c r="BF52" s="116"/>
      <c r="BG52" s="116"/>
      <c r="BH52" s="116"/>
      <c r="BI52" s="116"/>
      <c r="BJ52" s="116"/>
      <c r="BK52" s="116"/>
    </row>
    <row r="53" spans="1:64" s="96" customFormat="1" ht="9.15" customHeight="1" x14ac:dyDescent="0.25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  <c r="AU53" s="88"/>
      <c r="AV53" s="110"/>
      <c r="AW53" s="88"/>
      <c r="AX53" s="88"/>
      <c r="AY53" s="88"/>
      <c r="AZ53" s="88"/>
      <c r="BA53" s="88"/>
      <c r="BB53" s="88"/>
      <c r="BC53" s="88"/>
      <c r="BD53" s="116"/>
      <c r="BE53" s="116"/>
      <c r="BF53" s="116"/>
      <c r="BG53" s="116"/>
      <c r="BH53" s="116"/>
      <c r="BI53" s="116"/>
      <c r="BJ53" s="116"/>
      <c r="BK53" s="116"/>
    </row>
    <row r="54" spans="1:64" x14ac:dyDescent="0.25">
      <c r="BD54" s="96"/>
      <c r="BE54" s="96"/>
      <c r="BI54" s="96"/>
      <c r="BJ54" s="96"/>
      <c r="BK54" s="96"/>
      <c r="BL54" s="96"/>
    </row>
    <row r="55" spans="1:64" x14ac:dyDescent="0.25">
      <c r="AX55" s="124"/>
      <c r="BD55" s="96"/>
      <c r="BE55" s="96"/>
      <c r="BI55" s="96"/>
      <c r="BJ55" s="96"/>
      <c r="BK55" s="96"/>
      <c r="BL55" s="96"/>
    </row>
    <row r="56" spans="1:64" x14ac:dyDescent="0.25">
      <c r="BD56" s="96"/>
      <c r="BE56" s="96"/>
      <c r="BI56" s="96"/>
      <c r="BJ56" s="96"/>
      <c r="BK56" s="96"/>
      <c r="BL56" s="96"/>
    </row>
    <row r="57" spans="1:64" x14ac:dyDescent="0.25">
      <c r="BD57" s="96"/>
      <c r="BE57" s="96"/>
      <c r="BI57" s="96"/>
      <c r="BJ57" s="96"/>
      <c r="BK57" s="96"/>
      <c r="BL57" s="96"/>
    </row>
    <row r="58" spans="1:64" x14ac:dyDescent="0.25">
      <c r="BD58" s="96"/>
      <c r="BE58" s="96"/>
      <c r="BI58" s="96"/>
      <c r="BJ58" s="96"/>
      <c r="BK58" s="96"/>
      <c r="BL58" s="96"/>
    </row>
    <row r="60" spans="1:64" ht="13" x14ac:dyDescent="0.25">
      <c r="A60" s="84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84"/>
      <c r="AB60" s="84"/>
      <c r="AC60" s="84"/>
      <c r="AE60" s="179" t="s">
        <v>33</v>
      </c>
      <c r="AF60" s="179"/>
      <c r="AG60" s="179"/>
      <c r="AH60" s="179"/>
      <c r="AI60" s="179"/>
      <c r="AJ60" s="179"/>
      <c r="AK60" s="179"/>
      <c r="AL60" s="179"/>
      <c r="AM60" s="179"/>
      <c r="AN60" s="179"/>
      <c r="AO60" s="179"/>
      <c r="AP60" s="179"/>
      <c r="AQ60" s="179"/>
      <c r="AR60" s="179"/>
      <c r="AS60" s="179"/>
      <c r="AT60" s="179"/>
      <c r="AU60" s="179"/>
      <c r="AV60" s="179"/>
      <c r="AW60" s="179"/>
      <c r="AX60" s="179"/>
      <c r="AY60" s="179"/>
      <c r="AZ60" s="179"/>
      <c r="BA60" s="179"/>
      <c r="BB60" s="179"/>
      <c r="BC60" s="84"/>
    </row>
    <row r="61" spans="1:64" ht="12.75" customHeight="1" x14ac:dyDescent="0.25">
      <c r="A61" s="180" t="s">
        <v>22</v>
      </c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23"/>
      <c r="AC61" s="180" t="s">
        <v>23</v>
      </c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  <c r="AX61" s="180"/>
      <c r="AY61" s="180"/>
      <c r="AZ61" s="180"/>
      <c r="BA61" s="180"/>
      <c r="BB61" s="180"/>
      <c r="BC61" s="180"/>
    </row>
    <row r="62" spans="1:64" ht="13" x14ac:dyDescent="0.25">
      <c r="A62" s="122"/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  <c r="AB62" s="122"/>
      <c r="AC62" s="122"/>
      <c r="AD62" s="122"/>
      <c r="AE62" s="122"/>
      <c r="AF62" s="122"/>
      <c r="AG62" s="122"/>
      <c r="AH62" s="122"/>
      <c r="AI62" s="122"/>
      <c r="AJ62" s="122"/>
      <c r="AK62" s="122"/>
      <c r="AL62" s="122"/>
      <c r="AM62" s="122"/>
      <c r="AN62" s="122"/>
      <c r="AO62" s="122"/>
      <c r="AP62" s="122"/>
      <c r="AQ62" s="122"/>
      <c r="AR62" s="122"/>
      <c r="AS62" s="122"/>
      <c r="AT62" s="122"/>
      <c r="AU62" s="122"/>
      <c r="AV62" s="122"/>
      <c r="AW62" s="122"/>
      <c r="AX62" s="122"/>
      <c r="AY62" s="122"/>
      <c r="AZ62" s="122"/>
      <c r="BA62" s="122"/>
      <c r="BB62" s="122"/>
      <c r="BC62" s="122"/>
    </row>
    <row r="63" spans="1:64" ht="13" x14ac:dyDescent="0.25">
      <c r="A63" s="122"/>
      <c r="B63" s="122"/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  <c r="AB63" s="122"/>
      <c r="AC63" s="122"/>
      <c r="AD63" s="122"/>
      <c r="AE63" s="122"/>
      <c r="AF63" s="122"/>
      <c r="AG63" s="122"/>
      <c r="AH63" s="122"/>
      <c r="AI63" s="122"/>
      <c r="AJ63" s="122"/>
      <c r="AK63" s="122"/>
      <c r="AL63" s="122"/>
      <c r="AM63" s="122"/>
      <c r="AN63" s="122"/>
      <c r="AO63" s="122"/>
      <c r="AP63" s="122"/>
      <c r="AQ63" s="122"/>
      <c r="AR63" s="122"/>
      <c r="AS63" s="122"/>
      <c r="AT63" s="122"/>
      <c r="AU63" s="122"/>
      <c r="AV63" s="122"/>
      <c r="AW63" s="122"/>
      <c r="AX63" s="122"/>
      <c r="AY63" s="122"/>
      <c r="AZ63" s="122"/>
      <c r="BA63" s="122"/>
      <c r="BB63" s="122"/>
      <c r="BC63" s="122"/>
    </row>
    <row r="64" spans="1:64" s="96" customFormat="1" ht="15" customHeight="1" x14ac:dyDescent="0.25">
      <c r="A64" s="196" t="s">
        <v>7</v>
      </c>
      <c r="B64" s="196"/>
      <c r="C64" s="196"/>
      <c r="D64" s="196"/>
      <c r="E64" s="197"/>
      <c r="F64" s="199" t="s">
        <v>8</v>
      </c>
      <c r="G64" s="196"/>
      <c r="H64" s="196"/>
      <c r="I64" s="196"/>
      <c r="J64" s="196"/>
      <c r="K64" s="196"/>
      <c r="L64" s="196"/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196"/>
      <c r="Z64" s="196"/>
      <c r="AA64" s="196"/>
      <c r="AB64" s="196"/>
      <c r="AC64" s="196"/>
      <c r="AD64" s="196"/>
      <c r="AE64" s="196"/>
      <c r="AF64" s="196"/>
      <c r="AG64" s="196"/>
      <c r="AH64" s="196"/>
      <c r="AI64" s="196"/>
      <c r="AJ64" s="196"/>
      <c r="AK64" s="196"/>
      <c r="AL64" s="196"/>
      <c r="AM64" s="196"/>
      <c r="AN64" s="196"/>
      <c r="AO64" s="197"/>
      <c r="AP64" s="187" t="s">
        <v>9</v>
      </c>
      <c r="AQ64" s="188"/>
      <c r="AR64" s="188"/>
      <c r="AS64" s="188"/>
      <c r="AT64" s="188"/>
      <c r="AU64" s="188"/>
      <c r="AV64" s="188"/>
      <c r="AW64" s="188"/>
      <c r="AX64" s="188"/>
      <c r="AY64" s="188"/>
      <c r="AZ64" s="188"/>
      <c r="BA64" s="188"/>
      <c r="BB64" s="188"/>
      <c r="BC64" s="188"/>
      <c r="BD64" s="88"/>
      <c r="BE64" s="88"/>
      <c r="BF64" s="88"/>
      <c r="BG64" s="88"/>
      <c r="BH64" s="88"/>
      <c r="BI64" s="88"/>
      <c r="BJ64" s="88"/>
      <c r="BK64" s="88"/>
      <c r="BL64" s="88"/>
    </row>
    <row r="65" spans="1:64" s="96" customFormat="1" ht="15.9" customHeight="1" x14ac:dyDescent="0.2">
      <c r="A65" s="188"/>
      <c r="B65" s="188"/>
      <c r="C65" s="188"/>
      <c r="D65" s="188"/>
      <c r="E65" s="198"/>
      <c r="F65" s="187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  <c r="R65" s="188"/>
      <c r="S65" s="188"/>
      <c r="T65" s="188"/>
      <c r="U65" s="188"/>
      <c r="V65" s="188"/>
      <c r="W65" s="188"/>
      <c r="X65" s="188"/>
      <c r="Y65" s="188"/>
      <c r="Z65" s="188"/>
      <c r="AA65" s="188"/>
      <c r="AB65" s="188"/>
      <c r="AC65" s="188"/>
      <c r="AD65" s="188"/>
      <c r="AE65" s="188"/>
      <c r="AF65" s="188"/>
      <c r="AG65" s="188"/>
      <c r="AH65" s="188"/>
      <c r="AI65" s="188"/>
      <c r="AJ65" s="188"/>
      <c r="AK65" s="188"/>
      <c r="AL65" s="188"/>
      <c r="AM65" s="188"/>
      <c r="AN65" s="188"/>
      <c r="AO65" s="198"/>
      <c r="AP65" s="189" t="s">
        <v>7</v>
      </c>
      <c r="AQ65" s="189"/>
      <c r="AR65" s="189"/>
      <c r="AS65" s="189"/>
      <c r="AT65" s="189"/>
      <c r="AU65" s="189"/>
      <c r="AV65" s="189"/>
      <c r="AW65" s="189" t="s">
        <v>10</v>
      </c>
      <c r="AX65" s="189"/>
      <c r="AY65" s="189"/>
      <c r="AZ65" s="189"/>
      <c r="BA65" s="189"/>
      <c r="BB65" s="189"/>
      <c r="BC65" s="190"/>
    </row>
    <row r="66" spans="1:64" s="96" customFormat="1" ht="6.75" customHeight="1" x14ac:dyDescent="0.3">
      <c r="A66" s="150"/>
      <c r="B66" s="150"/>
      <c r="C66" s="150"/>
      <c r="D66" s="150"/>
      <c r="E66" s="151"/>
      <c r="F66" s="152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1"/>
      <c r="AP66" s="153"/>
      <c r="AQ66" s="154"/>
      <c r="AR66" s="154"/>
      <c r="AS66" s="154"/>
      <c r="AT66" s="154"/>
      <c r="AU66" s="154"/>
      <c r="AV66" s="155"/>
      <c r="AW66" s="153"/>
      <c r="AX66" s="154"/>
      <c r="AY66" s="154"/>
      <c r="AZ66" s="154"/>
      <c r="BA66" s="154"/>
      <c r="BB66" s="154"/>
      <c r="BC66" s="154"/>
      <c r="BD66" s="94"/>
    </row>
    <row r="67" spans="1:64" s="96" customFormat="1" ht="17.149999999999999" customHeight="1" x14ac:dyDescent="0.3">
      <c r="A67" s="84"/>
      <c r="B67" s="156"/>
      <c r="C67" s="156"/>
      <c r="D67" s="156"/>
      <c r="E67" s="90"/>
      <c r="F67" s="88"/>
      <c r="G67" s="157" t="str">
        <f>IF(ISBLANK(B67),"",VLOOKUP($B67,'PARTIDAS EGRESOS'!$A$10:$B$147,2,0))</f>
        <v/>
      </c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01"/>
      <c r="AP67" s="102" t="s">
        <v>11</v>
      </c>
      <c r="AQ67" s="158"/>
      <c r="AR67" s="159"/>
      <c r="AS67" s="159"/>
      <c r="AT67" s="159"/>
      <c r="AU67" s="159"/>
      <c r="AV67" s="103"/>
      <c r="AW67" s="111"/>
      <c r="AX67" s="160"/>
      <c r="AY67" s="161"/>
      <c r="AZ67" s="161"/>
      <c r="BA67" s="161"/>
      <c r="BB67" s="161"/>
      <c r="BC67" s="108"/>
      <c r="BD67" s="112" t="str">
        <f>IF(ISBLANK(B67),"",VLOOKUP(B67,'PARTIDAS EGRESOS'!$A:$C,3,0))</f>
        <v/>
      </c>
      <c r="BE67" s="107">
        <v>21</v>
      </c>
      <c r="BF67" s="117">
        <f>SUMIF(BD67:BD99,1,AQ67:AU99)</f>
        <v>0</v>
      </c>
      <c r="BG67" s="118" t="str">
        <f t="shared" ref="BG67:BG99" si="3">IF(BF67=0,"",BF67)</f>
        <v/>
      </c>
      <c r="BH67" s="118" t="b">
        <f>OR(BD67=21,BD67=22,BD67=23,BD67=24,BD67=25,BD67=26,BD67=27,BD67=28,BD67=29,BD67=30,BD67=31,BD67=32,BD67=33,BD67=34,BD67=35,BD67=36,BD67=37,BD67=38,BD67=39,BD67=40,BD67=41,BD67=42)</f>
        <v>0</v>
      </c>
      <c r="BI67" s="118" t="str">
        <f t="shared" ref="BI67:BI99" si="4">IF(BH67,VLOOKUP(BD67,$BE$67:$BG$87,3,0),"")</f>
        <v/>
      </c>
      <c r="BJ67" s="118"/>
      <c r="BK67" s="119"/>
      <c r="BL67" s="109"/>
    </row>
    <row r="68" spans="1:64" s="96" customFormat="1" ht="17.149999999999999" customHeight="1" x14ac:dyDescent="0.3">
      <c r="A68" s="84"/>
      <c r="B68" s="156">
        <v>3700</v>
      </c>
      <c r="C68" s="156"/>
      <c r="D68" s="156"/>
      <c r="E68" s="90"/>
      <c r="F68" s="88"/>
      <c r="G68" s="157" t="str">
        <f>IF(ISBLANK(B68),"",VLOOKUP($B68,'PARTIDAS EGRESOS'!$A$10:$B$147,2,0))</f>
        <v>SERVICIOS DE TRASLADO Y VIÁTICOS</v>
      </c>
      <c r="H68" s="157"/>
      <c r="I68" s="157"/>
      <c r="J68" s="157"/>
      <c r="K68" s="157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01"/>
      <c r="AP68" s="102" t="s">
        <v>11</v>
      </c>
      <c r="AQ68" s="158"/>
      <c r="AR68" s="159"/>
      <c r="AS68" s="159"/>
      <c r="AT68" s="159"/>
      <c r="AU68" s="159"/>
      <c r="AV68" s="103"/>
      <c r="AW68" s="102"/>
      <c r="AX68" s="160">
        <f t="shared" ref="AX68:AX93" si="5">BI68</f>
        <v>1602.33</v>
      </c>
      <c r="AY68" s="160"/>
      <c r="AZ68" s="160"/>
      <c r="BA68" s="160"/>
      <c r="BB68" s="160"/>
      <c r="BC68" s="108"/>
      <c r="BD68" s="112">
        <f>IF(ISBLANK(B68),"",VLOOKUP(B68,'PARTIDAS EGRESOS'!$A:$C,3,0))</f>
        <v>34</v>
      </c>
      <c r="BE68" s="120">
        <v>22</v>
      </c>
      <c r="BF68" s="117">
        <f>SUMIF(BD67:BD99,2,AQ67:AU99)</f>
        <v>0</v>
      </c>
      <c r="BG68" s="118" t="str">
        <f t="shared" si="3"/>
        <v/>
      </c>
      <c r="BH68" s="118" t="b">
        <f t="shared" ref="BH68:BH99" si="6">OR(BD68=21,BD68=22,BD68=23,BD68=24,BD68=25,BD68=26,BD68=27,BD68=28,BD68=29,BD68=30,BD68=31,BD68=32,BD68=33,BD68=34,BD68=35,BD68=36,BD68=37,BD68=38,BD68=39,BD68=40,BD68=41,BD68=42)</f>
        <v>1</v>
      </c>
      <c r="BI68" s="118">
        <f t="shared" si="4"/>
        <v>1602.33</v>
      </c>
      <c r="BJ68" s="119"/>
      <c r="BK68" s="119"/>
      <c r="BL68" s="109"/>
    </row>
    <row r="69" spans="1:64" s="96" customFormat="1" ht="17.149999999999999" customHeight="1" x14ac:dyDescent="0.3">
      <c r="A69" s="84"/>
      <c r="B69" s="156">
        <v>37201</v>
      </c>
      <c r="C69" s="156"/>
      <c r="D69" s="156"/>
      <c r="E69" s="90"/>
      <c r="F69" s="88"/>
      <c r="G69" s="157" t="str">
        <f>IF(ISBLANK(B69),"",VLOOKUP($B69,'PARTIDAS EGRESOS'!$A$10:$B$147,2,0))</f>
        <v>PASAJES TERRESTRES NACIONALES PARA LABORES EN CAMPO Y DE SUPERVISIÓN</v>
      </c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01"/>
      <c r="AP69" s="102" t="s">
        <v>11</v>
      </c>
      <c r="AQ69" s="158">
        <v>644</v>
      </c>
      <c r="AR69" s="158"/>
      <c r="AS69" s="158"/>
      <c r="AT69" s="158"/>
      <c r="AU69" s="158"/>
      <c r="AV69" s="103"/>
      <c r="AW69" s="111"/>
      <c r="AX69" s="160" t="str">
        <f t="shared" si="5"/>
        <v/>
      </c>
      <c r="AY69" s="160"/>
      <c r="AZ69" s="160"/>
      <c r="BA69" s="160"/>
      <c r="BB69" s="160"/>
      <c r="BC69" s="108"/>
      <c r="BD69" s="112">
        <f>IF(ISBLANK(B69),"",VLOOKUP(B69,'PARTIDAS EGRESOS'!$A:$C,3,0))</f>
        <v>14</v>
      </c>
      <c r="BE69" s="107">
        <v>23</v>
      </c>
      <c r="BF69" s="117">
        <f>SUMIF(BD67:BD99,3,AQ67:AU99)</f>
        <v>0</v>
      </c>
      <c r="BG69" s="118" t="str">
        <f t="shared" si="3"/>
        <v/>
      </c>
      <c r="BH69" s="118" t="b">
        <f t="shared" si="6"/>
        <v>0</v>
      </c>
      <c r="BI69" s="118" t="str">
        <f t="shared" si="4"/>
        <v/>
      </c>
      <c r="BJ69" s="118"/>
      <c r="BK69" s="119"/>
      <c r="BL69" s="109"/>
    </row>
    <row r="70" spans="1:64" s="96" customFormat="1" ht="17.149999999999999" customHeight="1" x14ac:dyDescent="0.3">
      <c r="A70" s="84"/>
      <c r="B70" s="156">
        <v>37504</v>
      </c>
      <c r="C70" s="156"/>
      <c r="D70" s="156"/>
      <c r="E70" s="91"/>
      <c r="F70" s="92"/>
      <c r="G70" s="157" t="str">
        <f>IF(ISBLANK(B70),"",VLOOKUP($B70,'PARTIDAS EGRESOS'!$A$10:$B$147,2,0))</f>
        <v>VIÁTICOS NACIONALES PARA SERVIDORES PÚBLICOS EN EL DESEMPEÑO DE FUNCIONES OFICIALES</v>
      </c>
      <c r="H70" s="157"/>
      <c r="I70" s="157"/>
      <c r="J70" s="157"/>
      <c r="K70" s="157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04"/>
      <c r="AP70" s="102" t="s">
        <v>11</v>
      </c>
      <c r="AQ70" s="158">
        <v>958.33</v>
      </c>
      <c r="AR70" s="159"/>
      <c r="AS70" s="159"/>
      <c r="AT70" s="159"/>
      <c r="AU70" s="159"/>
      <c r="AV70" s="103"/>
      <c r="AW70" s="102"/>
      <c r="AX70" s="160" t="str">
        <f t="shared" si="5"/>
        <v/>
      </c>
      <c r="AY70" s="160"/>
      <c r="AZ70" s="160"/>
      <c r="BA70" s="160"/>
      <c r="BB70" s="160"/>
      <c r="BC70" s="108"/>
      <c r="BD70" s="112">
        <f>IF(ISBLANK(B70),"",VLOOKUP(B70,'PARTIDAS EGRESOS'!$A:$C,3,0))</f>
        <v>14</v>
      </c>
      <c r="BE70" s="120">
        <v>24</v>
      </c>
      <c r="BF70" s="117">
        <f>SUMIF(BD67:BD99,4,AQ67:AU99)</f>
        <v>0</v>
      </c>
      <c r="BG70" s="118" t="str">
        <f t="shared" si="3"/>
        <v/>
      </c>
      <c r="BH70" s="118" t="b">
        <f t="shared" si="6"/>
        <v>0</v>
      </c>
      <c r="BI70" s="118" t="str">
        <f t="shared" si="4"/>
        <v/>
      </c>
      <c r="BJ70" s="119"/>
      <c r="BK70" s="119"/>
      <c r="BL70" s="109"/>
    </row>
    <row r="71" spans="1:64" s="96" customFormat="1" ht="17.149999999999999" customHeight="1" x14ac:dyDescent="0.3">
      <c r="A71" s="84"/>
      <c r="B71" s="156">
        <v>4400</v>
      </c>
      <c r="C71" s="156"/>
      <c r="D71" s="156"/>
      <c r="E71" s="90"/>
      <c r="F71" s="88"/>
      <c r="G71" s="157" t="str">
        <f>IF(ISBLANK(B71),"",VLOOKUP($B71,'PARTIDAS EGRESOS'!$A$10:$B$147,2,0))</f>
        <v>AYUDAS SOCIALES</v>
      </c>
      <c r="H71" s="157"/>
      <c r="I71" s="157"/>
      <c r="J71" s="157"/>
      <c r="K71" s="157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01"/>
      <c r="AP71" s="102" t="s">
        <v>11</v>
      </c>
      <c r="AQ71" s="158"/>
      <c r="AR71" s="159"/>
      <c r="AS71" s="159"/>
      <c r="AT71" s="159"/>
      <c r="AU71" s="159"/>
      <c r="AV71" s="103"/>
      <c r="AW71" s="111"/>
      <c r="AX71" s="160">
        <f t="shared" si="5"/>
        <v>7076</v>
      </c>
      <c r="AY71" s="160"/>
      <c r="AZ71" s="160"/>
      <c r="BA71" s="160"/>
      <c r="BB71" s="160"/>
      <c r="BC71" s="108"/>
      <c r="BD71" s="112">
        <f>IF(ISBLANK(B71),"",VLOOKUP(B71,'PARTIDAS EGRESOS'!$A:$C,3,0))</f>
        <v>37</v>
      </c>
      <c r="BE71" s="107">
        <v>25</v>
      </c>
      <c r="BF71" s="117">
        <f>SUMIF(BD67:BD99,5,AQ67:AU99)</f>
        <v>0</v>
      </c>
      <c r="BG71" s="118" t="str">
        <f t="shared" si="3"/>
        <v/>
      </c>
      <c r="BH71" s="118" t="b">
        <f t="shared" si="6"/>
        <v>1</v>
      </c>
      <c r="BI71" s="118">
        <f t="shared" si="4"/>
        <v>7076</v>
      </c>
      <c r="BJ71" s="118"/>
      <c r="BK71" s="119"/>
      <c r="BL71" s="109"/>
    </row>
    <row r="72" spans="1:64" s="96" customFormat="1" ht="17.149999999999999" customHeight="1" x14ac:dyDescent="0.3">
      <c r="A72" s="84"/>
      <c r="B72" s="156">
        <v>44101</v>
      </c>
      <c r="C72" s="156"/>
      <c r="D72" s="156"/>
      <c r="E72" s="91"/>
      <c r="F72" s="92"/>
      <c r="G72" s="157" t="str">
        <f>IF(ISBLANK(B72),"",VLOOKUP($B72,'PARTIDAS EGRESOS'!$A$10:$B$147,2,0))</f>
        <v>GASTOS RELACIONADOS CON ACTIVIDADES CULTURALES, DEPORTIVAS Y DE AYUDA EXTRAORDINARIA</v>
      </c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04"/>
      <c r="AP72" s="102" t="s">
        <v>11</v>
      </c>
      <c r="AQ72" s="158">
        <v>7076</v>
      </c>
      <c r="AR72" s="158"/>
      <c r="AS72" s="158"/>
      <c r="AT72" s="158"/>
      <c r="AU72" s="158"/>
      <c r="AV72" s="103"/>
      <c r="AW72" s="102"/>
      <c r="AX72" s="160" t="str">
        <f t="shared" si="5"/>
        <v/>
      </c>
      <c r="AY72" s="160"/>
      <c r="AZ72" s="160"/>
      <c r="BA72" s="160"/>
      <c r="BB72" s="160"/>
      <c r="BC72" s="108"/>
      <c r="BD72" s="112">
        <f>IF(ISBLANK(B72),"",VLOOKUP(B72,'PARTIDAS EGRESOS'!$A:$C,3,0))</f>
        <v>17</v>
      </c>
      <c r="BE72" s="120">
        <v>26</v>
      </c>
      <c r="BF72" s="117">
        <f>SUMIF(BD67:BD99,6,AQ67:AU99)</f>
        <v>0</v>
      </c>
      <c r="BG72" s="118" t="str">
        <f t="shared" si="3"/>
        <v/>
      </c>
      <c r="BH72" s="118" t="b">
        <f t="shared" si="6"/>
        <v>0</v>
      </c>
      <c r="BI72" s="118" t="str">
        <f t="shared" si="4"/>
        <v/>
      </c>
      <c r="BJ72" s="116"/>
      <c r="BK72" s="116"/>
    </row>
    <row r="73" spans="1:64" s="96" customFormat="1" ht="17.149999999999999" customHeight="1" x14ac:dyDescent="0.3">
      <c r="A73" s="84"/>
      <c r="B73" s="156">
        <v>5100</v>
      </c>
      <c r="C73" s="156"/>
      <c r="D73" s="156"/>
      <c r="E73" s="90"/>
      <c r="F73" s="88"/>
      <c r="G73" s="157" t="str">
        <f>IF(ISBLANK(B73),"",VLOOKUP($B73,'PARTIDAS EGRESOS'!$A$10:$B$147,2,0))</f>
        <v>MOBILIARIO Y EQUIPO DE ADMINISTRACIÓN</v>
      </c>
      <c r="H73" s="157"/>
      <c r="I73" s="157"/>
      <c r="J73" s="157"/>
      <c r="K73" s="157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01"/>
      <c r="AP73" s="102" t="s">
        <v>11</v>
      </c>
      <c r="AQ73" s="158"/>
      <c r="AR73" s="159"/>
      <c r="AS73" s="159"/>
      <c r="AT73" s="159"/>
      <c r="AU73" s="159"/>
      <c r="AV73" s="103"/>
      <c r="AW73" s="111"/>
      <c r="AX73" s="160">
        <f t="shared" si="5"/>
        <v>5599</v>
      </c>
      <c r="AY73" s="160"/>
      <c r="AZ73" s="160"/>
      <c r="BA73" s="160"/>
      <c r="BB73" s="160"/>
      <c r="BC73" s="108"/>
      <c r="BD73" s="112">
        <f>IF(ISBLANK(B73),"",VLOOKUP(B73,'PARTIDAS EGRESOS'!$A:$C,3,0))</f>
        <v>38</v>
      </c>
      <c r="BE73" s="107">
        <v>27</v>
      </c>
      <c r="BF73" s="117">
        <f>SUMIF(BD67:BD99,7,AQ67:AU99)</f>
        <v>0</v>
      </c>
      <c r="BG73" s="118" t="str">
        <f t="shared" si="3"/>
        <v/>
      </c>
      <c r="BH73" s="118" t="b">
        <f t="shared" si="6"/>
        <v>1</v>
      </c>
      <c r="BI73" s="118">
        <f t="shared" si="4"/>
        <v>5599</v>
      </c>
      <c r="BJ73" s="118"/>
      <c r="BK73" s="116"/>
    </row>
    <row r="74" spans="1:64" s="96" customFormat="1" ht="17.149999999999999" customHeight="1" x14ac:dyDescent="0.3">
      <c r="A74" s="84"/>
      <c r="B74" s="156">
        <v>51901</v>
      </c>
      <c r="C74" s="156"/>
      <c r="D74" s="156"/>
      <c r="E74" s="90"/>
      <c r="F74" s="88"/>
      <c r="G74" s="157" t="str">
        <f>IF(ISBLANK(B74),"",VLOOKUP($B74,'PARTIDAS EGRESOS'!$A$10:$B$147,2,0))</f>
        <v>EQUIPO DE ADMINISTRACIÓN</v>
      </c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01"/>
      <c r="AP74" s="102" t="s">
        <v>11</v>
      </c>
      <c r="AQ74" s="158">
        <v>5599</v>
      </c>
      <c r="AR74" s="159"/>
      <c r="AS74" s="159"/>
      <c r="AT74" s="159"/>
      <c r="AU74" s="159"/>
      <c r="AV74" s="103"/>
      <c r="AW74" s="102"/>
      <c r="AX74" s="160" t="str">
        <f t="shared" si="5"/>
        <v/>
      </c>
      <c r="AY74" s="160"/>
      <c r="AZ74" s="160"/>
      <c r="BA74" s="160"/>
      <c r="BB74" s="160"/>
      <c r="BC74" s="108"/>
      <c r="BD74" s="112">
        <f>IF(ISBLANK(B74),"",VLOOKUP(B74,'PARTIDAS EGRESOS'!$A:$C,3,0))</f>
        <v>18</v>
      </c>
      <c r="BE74" s="120">
        <v>28</v>
      </c>
      <c r="BF74" s="117">
        <f>SUMIF(BD67:BD99,8,AQ67:AU99)</f>
        <v>0</v>
      </c>
      <c r="BG74" s="118" t="str">
        <f t="shared" si="3"/>
        <v/>
      </c>
      <c r="BH74" s="118" t="b">
        <f t="shared" si="6"/>
        <v>0</v>
      </c>
      <c r="BI74" s="118" t="str">
        <f t="shared" si="4"/>
        <v/>
      </c>
      <c r="BJ74" s="116"/>
      <c r="BK74" s="116"/>
    </row>
    <row r="75" spans="1:64" s="96" customFormat="1" ht="17.149999999999999" customHeight="1" x14ac:dyDescent="0.3">
      <c r="A75" s="84"/>
      <c r="B75" s="156"/>
      <c r="C75" s="156"/>
      <c r="D75" s="156"/>
      <c r="E75" s="90"/>
      <c r="F75" s="88"/>
      <c r="G75" s="157" t="str">
        <f>IF(ISBLANK(B75),"",VLOOKUP($B75,'PARTIDAS EGRESOS'!$A$10:$B$147,2,0))</f>
        <v/>
      </c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57"/>
      <c r="AF75" s="157"/>
      <c r="AG75" s="157"/>
      <c r="AH75" s="157"/>
      <c r="AI75" s="157"/>
      <c r="AJ75" s="157"/>
      <c r="AK75" s="157"/>
      <c r="AL75" s="157"/>
      <c r="AM75" s="157"/>
      <c r="AN75" s="157"/>
      <c r="AO75" s="101"/>
      <c r="AP75" s="102" t="s">
        <v>11</v>
      </c>
      <c r="AQ75" s="158"/>
      <c r="AR75" s="159"/>
      <c r="AS75" s="159"/>
      <c r="AT75" s="159"/>
      <c r="AU75" s="159"/>
      <c r="AV75" s="103"/>
      <c r="AW75" s="111"/>
      <c r="AX75" s="160" t="str">
        <f t="shared" si="5"/>
        <v/>
      </c>
      <c r="AY75" s="160"/>
      <c r="AZ75" s="160"/>
      <c r="BA75" s="160"/>
      <c r="BB75" s="160"/>
      <c r="BC75" s="108"/>
      <c r="BD75" s="112" t="str">
        <f>IF(ISBLANK(B75),"",VLOOKUP(B75,'PARTIDAS EGRESOS'!$A:$C,3,0))</f>
        <v/>
      </c>
      <c r="BE75" s="107">
        <v>29</v>
      </c>
      <c r="BF75" s="117">
        <f>SUMIF(BD67:BD99,9,AQ67:AU99)</f>
        <v>0</v>
      </c>
      <c r="BG75" s="118" t="str">
        <f t="shared" si="3"/>
        <v/>
      </c>
      <c r="BH75" s="118" t="b">
        <f t="shared" si="6"/>
        <v>0</v>
      </c>
      <c r="BI75" s="118" t="str">
        <f t="shared" si="4"/>
        <v/>
      </c>
      <c r="BJ75" s="118"/>
      <c r="BK75" s="116"/>
    </row>
    <row r="76" spans="1:64" s="96" customFormat="1" ht="17.149999999999999" customHeight="1" x14ac:dyDescent="0.3">
      <c r="A76" s="84"/>
      <c r="B76" s="156"/>
      <c r="C76" s="156"/>
      <c r="D76" s="156"/>
      <c r="E76" s="90"/>
      <c r="F76" s="88"/>
      <c r="G76" s="157" t="str">
        <f>IF(ISBLANK(B76),"",VLOOKUP($B76,'PARTIDAS EGRESOS'!$A$10:$B$147,2,0))</f>
        <v/>
      </c>
      <c r="H76" s="157"/>
      <c r="I76" s="157"/>
      <c r="J76" s="157"/>
      <c r="K76" s="157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04"/>
      <c r="AP76" s="102" t="s">
        <v>11</v>
      </c>
      <c r="AQ76" s="158"/>
      <c r="AR76" s="159"/>
      <c r="AS76" s="159"/>
      <c r="AT76" s="159"/>
      <c r="AU76" s="159"/>
      <c r="AV76" s="103"/>
      <c r="AW76" s="102"/>
      <c r="AX76" s="160" t="str">
        <f t="shared" si="5"/>
        <v/>
      </c>
      <c r="AY76" s="160"/>
      <c r="AZ76" s="160"/>
      <c r="BA76" s="160"/>
      <c r="BB76" s="160"/>
      <c r="BC76" s="108"/>
      <c r="BD76" s="112" t="str">
        <f>IF(ISBLANK(B76),"",VLOOKUP(B76,'PARTIDAS EGRESOS'!$A:$C,3,0))</f>
        <v/>
      </c>
      <c r="BE76" s="120">
        <v>30</v>
      </c>
      <c r="BF76" s="117">
        <f>SUMIF(BD67:BD99,10,AQ67:AU99)</f>
        <v>0</v>
      </c>
      <c r="BG76" s="118" t="str">
        <f t="shared" si="3"/>
        <v/>
      </c>
      <c r="BH76" s="118" t="b">
        <f t="shared" si="6"/>
        <v>0</v>
      </c>
      <c r="BI76" s="118" t="str">
        <f t="shared" si="4"/>
        <v/>
      </c>
      <c r="BJ76" s="116"/>
      <c r="BK76" s="116"/>
    </row>
    <row r="77" spans="1:64" s="96" customFormat="1" ht="17.149999999999999" customHeight="1" x14ac:dyDescent="0.3">
      <c r="A77" s="84"/>
      <c r="B77" s="156"/>
      <c r="C77" s="156"/>
      <c r="D77" s="156"/>
      <c r="E77" s="90"/>
      <c r="F77" s="88"/>
      <c r="G77" s="157" t="str">
        <f>IF(ISBLANK(B77),"",VLOOKUP($B77,'PARTIDAS EGRESOS'!$A$10:$B$147,2,0))</f>
        <v/>
      </c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  <c r="AF77" s="157"/>
      <c r="AG77" s="157"/>
      <c r="AH77" s="157"/>
      <c r="AI77" s="157"/>
      <c r="AJ77" s="157"/>
      <c r="AK77" s="157"/>
      <c r="AL77" s="157"/>
      <c r="AM77" s="157"/>
      <c r="AN77" s="157"/>
      <c r="AO77" s="101"/>
      <c r="AP77" s="102" t="s">
        <v>11</v>
      </c>
      <c r="AQ77" s="158"/>
      <c r="AR77" s="159"/>
      <c r="AS77" s="159"/>
      <c r="AT77" s="159"/>
      <c r="AU77" s="159"/>
      <c r="AV77" s="103"/>
      <c r="AW77" s="102"/>
      <c r="AX77" s="160" t="str">
        <f t="shared" si="5"/>
        <v/>
      </c>
      <c r="AY77" s="161"/>
      <c r="AZ77" s="161"/>
      <c r="BA77" s="161"/>
      <c r="BB77" s="161"/>
      <c r="BC77" s="108"/>
      <c r="BD77" s="112" t="str">
        <f>IF(ISBLANK(B77),"",VLOOKUP(B77,'PARTIDAS EGRESOS'!$A:$C,3,0))</f>
        <v/>
      </c>
      <c r="BE77" s="107">
        <v>31</v>
      </c>
      <c r="BF77" s="117">
        <f>SUMIF(BD67:BD99,11,AQ67:AU99)</f>
        <v>0</v>
      </c>
      <c r="BG77" s="118" t="str">
        <f t="shared" si="3"/>
        <v/>
      </c>
      <c r="BH77" s="118" t="b">
        <f t="shared" si="6"/>
        <v>0</v>
      </c>
      <c r="BI77" s="118" t="str">
        <f t="shared" si="4"/>
        <v/>
      </c>
      <c r="BJ77" s="116"/>
      <c r="BK77" s="116"/>
    </row>
    <row r="78" spans="1:64" s="96" customFormat="1" ht="17.149999999999999" customHeight="1" x14ac:dyDescent="0.3">
      <c r="A78" s="84"/>
      <c r="B78" s="156"/>
      <c r="C78" s="156"/>
      <c r="D78" s="156"/>
      <c r="E78" s="90"/>
      <c r="F78" s="88"/>
      <c r="G78" s="157" t="str">
        <f>IF(ISBLANK(B78),"",VLOOKUP($B78,'PARTIDAS EGRESOS'!$A$10:$B$147,2,0))</f>
        <v/>
      </c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04"/>
      <c r="AP78" s="102" t="s">
        <v>11</v>
      </c>
      <c r="AQ78" s="158"/>
      <c r="AR78" s="159"/>
      <c r="AS78" s="159"/>
      <c r="AT78" s="159"/>
      <c r="AU78" s="159"/>
      <c r="AV78" s="103"/>
      <c r="AW78" s="102"/>
      <c r="AX78" s="160" t="str">
        <f t="shared" si="5"/>
        <v/>
      </c>
      <c r="AY78" s="161"/>
      <c r="AZ78" s="161"/>
      <c r="BA78" s="161"/>
      <c r="BB78" s="161"/>
      <c r="BC78" s="108"/>
      <c r="BD78" s="112" t="str">
        <f>IF(ISBLANK(B78),"",VLOOKUP(B78,'PARTIDAS EGRESOS'!$A:$C,3,0))</f>
        <v/>
      </c>
      <c r="BE78" s="120">
        <v>32</v>
      </c>
      <c r="BF78" s="117">
        <f>SUMIF(BD67:BD99,12,AQ67:AU99)</f>
        <v>0</v>
      </c>
      <c r="BG78" s="118" t="str">
        <f t="shared" si="3"/>
        <v/>
      </c>
      <c r="BH78" s="118" t="b">
        <f t="shared" si="6"/>
        <v>0</v>
      </c>
      <c r="BI78" s="118" t="str">
        <f t="shared" si="4"/>
        <v/>
      </c>
      <c r="BJ78" s="116"/>
      <c r="BK78" s="116"/>
    </row>
    <row r="79" spans="1:64" s="96" customFormat="1" ht="17.149999999999999" customHeight="1" x14ac:dyDescent="0.3">
      <c r="A79" s="84"/>
      <c r="B79" s="156"/>
      <c r="C79" s="156"/>
      <c r="D79" s="156"/>
      <c r="E79" s="90"/>
      <c r="F79" s="88"/>
      <c r="G79" s="157" t="str">
        <f>IF(ISBLANK(B79),"",VLOOKUP($B79,'PARTIDAS EGRESOS'!$A$10:$B$147,2,0))</f>
        <v/>
      </c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01"/>
      <c r="AP79" s="102" t="s">
        <v>11</v>
      </c>
      <c r="AQ79" s="158"/>
      <c r="AR79" s="159"/>
      <c r="AS79" s="159"/>
      <c r="AT79" s="159"/>
      <c r="AU79" s="159"/>
      <c r="AV79" s="103"/>
      <c r="AW79" s="102"/>
      <c r="AX79" s="160" t="str">
        <f t="shared" si="5"/>
        <v/>
      </c>
      <c r="AY79" s="161"/>
      <c r="AZ79" s="161"/>
      <c r="BA79" s="161"/>
      <c r="BB79" s="161"/>
      <c r="BC79" s="108"/>
      <c r="BD79" s="112" t="str">
        <f>IF(ISBLANK(B79),"",VLOOKUP(B79,'PARTIDAS EGRESOS'!$A:$C,3,0))</f>
        <v/>
      </c>
      <c r="BE79" s="107">
        <v>33</v>
      </c>
      <c r="BF79" s="117">
        <f>SUMIF(BD67:BD99,13,AQ67:AU99)</f>
        <v>0</v>
      </c>
      <c r="BG79" s="118" t="str">
        <f t="shared" si="3"/>
        <v/>
      </c>
      <c r="BH79" s="118" t="b">
        <f t="shared" si="6"/>
        <v>0</v>
      </c>
      <c r="BI79" s="118" t="str">
        <f t="shared" si="4"/>
        <v/>
      </c>
      <c r="BJ79" s="116"/>
      <c r="BK79" s="116"/>
    </row>
    <row r="80" spans="1:64" s="96" customFormat="1" ht="17.149999999999999" customHeight="1" x14ac:dyDescent="0.3">
      <c r="A80" s="84"/>
      <c r="B80" s="156"/>
      <c r="C80" s="156"/>
      <c r="D80" s="156"/>
      <c r="E80" s="90"/>
      <c r="F80" s="88"/>
      <c r="G80" s="157" t="str">
        <f>IF(ISBLANK(B80),"",VLOOKUP($B80,'PARTIDAS EGRESOS'!$A$10:$B$147,2,0))</f>
        <v/>
      </c>
      <c r="H80" s="157"/>
      <c r="I80" s="157"/>
      <c r="J80" s="157"/>
      <c r="K80" s="157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01"/>
      <c r="AP80" s="102" t="s">
        <v>11</v>
      </c>
      <c r="AQ80" s="158"/>
      <c r="AR80" s="159"/>
      <c r="AS80" s="159"/>
      <c r="AT80" s="159"/>
      <c r="AU80" s="159"/>
      <c r="AV80" s="103"/>
      <c r="AW80" s="102"/>
      <c r="AX80" s="160" t="str">
        <f t="shared" si="5"/>
        <v/>
      </c>
      <c r="AY80" s="161"/>
      <c r="AZ80" s="161"/>
      <c r="BA80" s="161"/>
      <c r="BB80" s="161"/>
      <c r="BC80" s="108"/>
      <c r="BD80" s="112" t="str">
        <f>IF(ISBLANK(B80),"",VLOOKUP(B80,'PARTIDAS EGRESOS'!$A:$C,3,0))</f>
        <v/>
      </c>
      <c r="BE80" s="120">
        <v>34</v>
      </c>
      <c r="BF80" s="117">
        <f>SUMIF(BD67:BD99,14,AQ67:AU99)</f>
        <v>1602.33</v>
      </c>
      <c r="BG80" s="118">
        <f t="shared" si="3"/>
        <v>1602.33</v>
      </c>
      <c r="BH80" s="118" t="b">
        <f t="shared" si="6"/>
        <v>0</v>
      </c>
      <c r="BI80" s="118" t="str">
        <f t="shared" si="4"/>
        <v/>
      </c>
      <c r="BJ80" s="116"/>
      <c r="BK80" s="116"/>
    </row>
    <row r="81" spans="1:63" s="96" customFormat="1" ht="17.149999999999999" customHeight="1" x14ac:dyDescent="0.3">
      <c r="A81" s="84"/>
      <c r="B81" s="156"/>
      <c r="C81" s="156"/>
      <c r="D81" s="156"/>
      <c r="E81" s="90"/>
      <c r="F81" s="88"/>
      <c r="G81" s="157" t="str">
        <f>IF(ISBLANK(B81),"",VLOOKUP($B81,'PARTIDAS EGRESOS'!$A$10:$B$147,2,0))</f>
        <v/>
      </c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04"/>
      <c r="AP81" s="102" t="s">
        <v>11</v>
      </c>
      <c r="AQ81" s="158"/>
      <c r="AR81" s="159"/>
      <c r="AS81" s="159"/>
      <c r="AT81" s="159"/>
      <c r="AU81" s="159"/>
      <c r="AV81" s="103"/>
      <c r="AW81" s="102"/>
      <c r="AX81" s="160" t="str">
        <f t="shared" si="5"/>
        <v/>
      </c>
      <c r="AY81" s="161"/>
      <c r="AZ81" s="161"/>
      <c r="BA81" s="161"/>
      <c r="BB81" s="161"/>
      <c r="BC81" s="108"/>
      <c r="BD81" s="112" t="str">
        <f>IF(ISBLANK(B81),"",VLOOKUP(B81,'PARTIDAS EGRESOS'!$A:$C,3,0))</f>
        <v/>
      </c>
      <c r="BE81" s="107">
        <v>35</v>
      </c>
      <c r="BF81" s="117">
        <f>SUMIF(BD67:BD99,15,AQ67:AU99)</f>
        <v>0</v>
      </c>
      <c r="BG81" s="118" t="str">
        <f t="shared" si="3"/>
        <v/>
      </c>
      <c r="BH81" s="118" t="b">
        <f t="shared" si="6"/>
        <v>0</v>
      </c>
      <c r="BI81" s="118" t="str">
        <f t="shared" si="4"/>
        <v/>
      </c>
      <c r="BJ81" s="116"/>
      <c r="BK81" s="116"/>
    </row>
    <row r="82" spans="1:63" s="96" customFormat="1" ht="17.149999999999999" customHeight="1" x14ac:dyDescent="0.3">
      <c r="A82" s="84"/>
      <c r="B82" s="156"/>
      <c r="C82" s="156"/>
      <c r="D82" s="156"/>
      <c r="E82" s="90"/>
      <c r="F82" s="88"/>
      <c r="G82" s="157" t="str">
        <f>IF(ISBLANK(B82),"",VLOOKUP($B82,'PARTIDAS EGRESOS'!$A$10:$B$147,2,0))</f>
        <v/>
      </c>
      <c r="H82" s="157"/>
      <c r="I82" s="157"/>
      <c r="J82" s="157"/>
      <c r="K82" s="157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01"/>
      <c r="AP82" s="102" t="s">
        <v>11</v>
      </c>
      <c r="AQ82" s="158"/>
      <c r="AR82" s="159"/>
      <c r="AS82" s="159"/>
      <c r="AT82" s="159"/>
      <c r="AU82" s="159"/>
      <c r="AV82" s="103"/>
      <c r="AW82" s="102"/>
      <c r="AX82" s="160" t="str">
        <f t="shared" si="5"/>
        <v/>
      </c>
      <c r="AY82" s="161"/>
      <c r="AZ82" s="161"/>
      <c r="BA82" s="161"/>
      <c r="BB82" s="161"/>
      <c r="BC82" s="108"/>
      <c r="BD82" s="112" t="str">
        <f>IF(ISBLANK(B82),"",VLOOKUP(B82,'PARTIDAS EGRESOS'!$A:$C,3,0))</f>
        <v/>
      </c>
      <c r="BE82" s="120">
        <v>36</v>
      </c>
      <c r="BF82" s="117">
        <f>SUMIF(BD67:BD99,16,AQ67:AU99)</f>
        <v>0</v>
      </c>
      <c r="BG82" s="118" t="str">
        <f t="shared" si="3"/>
        <v/>
      </c>
      <c r="BH82" s="118" t="b">
        <f t="shared" si="6"/>
        <v>0</v>
      </c>
      <c r="BI82" s="118" t="str">
        <f t="shared" si="4"/>
        <v/>
      </c>
      <c r="BJ82" s="116"/>
      <c r="BK82" s="116"/>
    </row>
    <row r="83" spans="1:63" s="96" customFormat="1" ht="17.149999999999999" customHeight="1" x14ac:dyDescent="0.3">
      <c r="A83" s="84"/>
      <c r="B83" s="156"/>
      <c r="C83" s="156"/>
      <c r="D83" s="156"/>
      <c r="E83" s="90"/>
      <c r="F83" s="88"/>
      <c r="G83" s="157" t="str">
        <f>IF(ISBLANK(B83),"",VLOOKUP($B83,'PARTIDAS EGRESOS'!$A$10:$B$147,2,0))</f>
        <v/>
      </c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01"/>
      <c r="AP83" s="102" t="s">
        <v>11</v>
      </c>
      <c r="AQ83" s="158"/>
      <c r="AR83" s="159"/>
      <c r="AS83" s="159"/>
      <c r="AT83" s="159"/>
      <c r="AU83" s="159"/>
      <c r="AV83" s="103"/>
      <c r="AW83" s="102"/>
      <c r="AX83" s="160" t="str">
        <f t="shared" si="5"/>
        <v/>
      </c>
      <c r="AY83" s="161"/>
      <c r="AZ83" s="161"/>
      <c r="BA83" s="161"/>
      <c r="BB83" s="161"/>
      <c r="BC83" s="108"/>
      <c r="BD83" s="112" t="str">
        <f>IF(ISBLANK(B83),"",VLOOKUP(B83,'PARTIDAS EGRESOS'!$A:$C,3,0))</f>
        <v/>
      </c>
      <c r="BE83" s="107">
        <v>37</v>
      </c>
      <c r="BF83" s="117">
        <f>SUMIF(BD67:BD99,17,AQ67:AU99)</f>
        <v>7076</v>
      </c>
      <c r="BG83" s="118">
        <f t="shared" si="3"/>
        <v>7076</v>
      </c>
      <c r="BH83" s="118" t="b">
        <f t="shared" si="6"/>
        <v>0</v>
      </c>
      <c r="BI83" s="118" t="str">
        <f t="shared" si="4"/>
        <v/>
      </c>
      <c r="BJ83" s="116"/>
      <c r="BK83" s="116"/>
    </row>
    <row r="84" spans="1:63" s="96" customFormat="1" ht="17.149999999999999" customHeight="1" x14ac:dyDescent="0.3">
      <c r="A84" s="84"/>
      <c r="B84" s="156"/>
      <c r="C84" s="156"/>
      <c r="D84" s="156"/>
      <c r="E84" s="90"/>
      <c r="F84" s="88"/>
      <c r="G84" s="157" t="str">
        <f>IF(ISBLANK(B84),"",VLOOKUP($B84,'PARTIDAS EGRESOS'!$A$10:$B$147,2,0))</f>
        <v/>
      </c>
      <c r="H84" s="157"/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01"/>
      <c r="AP84" s="102" t="s">
        <v>11</v>
      </c>
      <c r="AQ84" s="158"/>
      <c r="AR84" s="159"/>
      <c r="AS84" s="159"/>
      <c r="AT84" s="159"/>
      <c r="AU84" s="159"/>
      <c r="AV84" s="103"/>
      <c r="AW84" s="102"/>
      <c r="AX84" s="160" t="str">
        <f t="shared" si="5"/>
        <v/>
      </c>
      <c r="AY84" s="161"/>
      <c r="AZ84" s="161"/>
      <c r="BA84" s="161"/>
      <c r="BB84" s="161"/>
      <c r="BC84" s="108"/>
      <c r="BD84" s="112" t="str">
        <f>IF(ISBLANK(B84),"",VLOOKUP(B84,'PARTIDAS EGRESOS'!$A:$C,3,0))</f>
        <v/>
      </c>
      <c r="BE84" s="120">
        <v>38</v>
      </c>
      <c r="BF84" s="117">
        <f>SUMIF(BD67:BD99,18,AQ67:AU99)</f>
        <v>5599</v>
      </c>
      <c r="BG84" s="118">
        <f t="shared" si="3"/>
        <v>5599</v>
      </c>
      <c r="BH84" s="118" t="b">
        <f t="shared" si="6"/>
        <v>0</v>
      </c>
      <c r="BI84" s="118" t="str">
        <f t="shared" si="4"/>
        <v/>
      </c>
      <c r="BJ84" s="116"/>
      <c r="BK84" s="116"/>
    </row>
    <row r="85" spans="1:63" s="96" customFormat="1" ht="17.149999999999999" customHeight="1" x14ac:dyDescent="0.3">
      <c r="A85" s="84"/>
      <c r="B85" s="156"/>
      <c r="C85" s="156"/>
      <c r="D85" s="156"/>
      <c r="E85" s="90"/>
      <c r="F85" s="92"/>
      <c r="G85" s="157" t="str">
        <f>IF(ISBLANK(B85),"",VLOOKUP($B85,'PARTIDAS EGRESOS'!$A$10:$B$147,2,0))</f>
        <v/>
      </c>
      <c r="H85" s="157"/>
      <c r="I85" s="157"/>
      <c r="J85" s="157"/>
      <c r="K85" s="157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04"/>
      <c r="AP85" s="102" t="s">
        <v>11</v>
      </c>
      <c r="AQ85" s="158"/>
      <c r="AR85" s="159"/>
      <c r="AS85" s="159"/>
      <c r="AT85" s="159"/>
      <c r="AU85" s="159"/>
      <c r="AV85" s="103"/>
      <c r="AW85" s="102"/>
      <c r="AX85" s="160" t="str">
        <f t="shared" si="5"/>
        <v/>
      </c>
      <c r="AY85" s="161"/>
      <c r="AZ85" s="161"/>
      <c r="BA85" s="161"/>
      <c r="BB85" s="161"/>
      <c r="BC85" s="108"/>
      <c r="BD85" s="112" t="str">
        <f>IF(ISBLANK(B85),"",VLOOKUP(B85,'PARTIDAS EGRESOS'!$A:$C,3,0))</f>
        <v/>
      </c>
      <c r="BE85" s="107">
        <v>39</v>
      </c>
      <c r="BF85" s="117">
        <f>SUMIF(BD67:BD99,19,AQ67:AU99)</f>
        <v>0</v>
      </c>
      <c r="BG85" s="118" t="str">
        <f t="shared" si="3"/>
        <v/>
      </c>
      <c r="BH85" s="118" t="b">
        <f t="shared" si="6"/>
        <v>0</v>
      </c>
      <c r="BI85" s="118" t="str">
        <f t="shared" si="4"/>
        <v/>
      </c>
      <c r="BJ85" s="116"/>
      <c r="BK85" s="116"/>
    </row>
    <row r="86" spans="1:63" s="96" customFormat="1" ht="17.149999999999999" customHeight="1" x14ac:dyDescent="0.3">
      <c r="A86" s="84"/>
      <c r="B86" s="156"/>
      <c r="C86" s="156"/>
      <c r="D86" s="156"/>
      <c r="E86" s="90"/>
      <c r="F86" s="88"/>
      <c r="G86" s="157" t="str">
        <f>IF(ISBLANK(B86),"",VLOOKUP($B86,'PARTIDAS EGRESOS'!$A$10:$B$147,2,0))</f>
        <v/>
      </c>
      <c r="H86" s="157"/>
      <c r="I86" s="157"/>
      <c r="J86" s="157"/>
      <c r="K86" s="157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01"/>
      <c r="AP86" s="102" t="s">
        <v>11</v>
      </c>
      <c r="AQ86" s="158"/>
      <c r="AR86" s="159"/>
      <c r="AS86" s="159"/>
      <c r="AT86" s="159"/>
      <c r="AU86" s="159"/>
      <c r="AV86" s="103"/>
      <c r="AW86" s="102"/>
      <c r="AX86" s="160" t="str">
        <f t="shared" si="5"/>
        <v/>
      </c>
      <c r="AY86" s="161"/>
      <c r="AZ86" s="161"/>
      <c r="BA86" s="161"/>
      <c r="BB86" s="161"/>
      <c r="BC86" s="108"/>
      <c r="BD86" s="112" t="str">
        <f>IF(ISBLANK(B86),"",VLOOKUP(B86,'PARTIDAS EGRESOS'!$A:$C,3,0))</f>
        <v/>
      </c>
      <c r="BE86" s="107">
        <v>40</v>
      </c>
      <c r="BF86" s="117">
        <f>SUMIF(BD67:BD99,20,AQ67:AU99)</f>
        <v>0</v>
      </c>
      <c r="BG86" s="118" t="str">
        <f t="shared" si="3"/>
        <v/>
      </c>
      <c r="BH86" s="118" t="b">
        <f t="shared" si="6"/>
        <v>0</v>
      </c>
      <c r="BI86" s="118" t="str">
        <f t="shared" si="4"/>
        <v/>
      </c>
      <c r="BJ86" s="116"/>
      <c r="BK86" s="116"/>
    </row>
    <row r="87" spans="1:63" s="96" customFormat="1" ht="17.149999999999999" customHeight="1" x14ac:dyDescent="0.3">
      <c r="A87" s="84"/>
      <c r="B87" s="156"/>
      <c r="C87" s="156"/>
      <c r="D87" s="156"/>
      <c r="E87" s="90"/>
      <c r="F87" s="88"/>
      <c r="G87" s="157" t="str">
        <f>IF(ISBLANK(B87),"",VLOOKUP($B87,'PARTIDAS EGRESOS'!$A$10:$B$147,2,0))</f>
        <v/>
      </c>
      <c r="H87" s="157"/>
      <c r="I87" s="157"/>
      <c r="J87" s="157"/>
      <c r="K87" s="157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04"/>
      <c r="AP87" s="102" t="s">
        <v>11</v>
      </c>
      <c r="AQ87" s="158"/>
      <c r="AR87" s="159"/>
      <c r="AS87" s="159"/>
      <c r="AT87" s="159"/>
      <c r="AU87" s="159"/>
      <c r="AV87" s="103"/>
      <c r="AW87" s="102"/>
      <c r="AX87" s="160" t="str">
        <f t="shared" si="5"/>
        <v/>
      </c>
      <c r="AY87" s="161"/>
      <c r="AZ87" s="161"/>
      <c r="BA87" s="161"/>
      <c r="BB87" s="161"/>
      <c r="BC87" s="108"/>
      <c r="BD87" s="112" t="str">
        <f>IF(ISBLANK(B87),"",VLOOKUP(B87,'PARTIDAS EGRESOS'!$A:$C,3,0))</f>
        <v/>
      </c>
      <c r="BE87" s="107">
        <v>41</v>
      </c>
      <c r="BF87" s="117">
        <f>SUMIF(BD67:BD99,51,AQ67:AU99)</f>
        <v>0</v>
      </c>
      <c r="BG87" s="118" t="str">
        <f t="shared" si="3"/>
        <v/>
      </c>
      <c r="BH87" s="118" t="b">
        <f t="shared" si="6"/>
        <v>0</v>
      </c>
      <c r="BI87" s="118" t="str">
        <f t="shared" si="4"/>
        <v/>
      </c>
      <c r="BJ87" s="116"/>
      <c r="BK87" s="116"/>
    </row>
    <row r="88" spans="1:63" s="96" customFormat="1" ht="17.149999999999999" customHeight="1" x14ac:dyDescent="0.3">
      <c r="A88" s="84"/>
      <c r="B88" s="156"/>
      <c r="C88" s="156"/>
      <c r="D88" s="156"/>
      <c r="E88" s="90"/>
      <c r="F88" s="88"/>
      <c r="G88" s="157" t="str">
        <f>IF(ISBLANK(B88),"",VLOOKUP($B88,'PARTIDAS EGRESOS'!$A$10:$B$147,2,0))</f>
        <v/>
      </c>
      <c r="H88" s="157"/>
      <c r="I88" s="157"/>
      <c r="J88" s="157"/>
      <c r="K88" s="157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01"/>
      <c r="AP88" s="102" t="s">
        <v>11</v>
      </c>
      <c r="AQ88" s="158"/>
      <c r="AR88" s="159"/>
      <c r="AS88" s="159"/>
      <c r="AT88" s="159"/>
      <c r="AU88" s="159"/>
      <c r="AV88" s="103"/>
      <c r="AW88" s="102"/>
      <c r="AX88" s="160" t="str">
        <f t="shared" si="5"/>
        <v/>
      </c>
      <c r="AY88" s="161"/>
      <c r="AZ88" s="161"/>
      <c r="BA88" s="161"/>
      <c r="BB88" s="161"/>
      <c r="BC88" s="108"/>
      <c r="BD88" s="112" t="str">
        <f>IF(ISBLANK(B88),"",VLOOKUP(B88,'PARTIDAS EGRESOS'!$A:$C,3,0))</f>
        <v/>
      </c>
      <c r="BE88" s="116"/>
      <c r="BF88" s="117"/>
      <c r="BG88" s="118" t="str">
        <f t="shared" si="3"/>
        <v/>
      </c>
      <c r="BH88" s="118" t="b">
        <f t="shared" si="6"/>
        <v>0</v>
      </c>
      <c r="BI88" s="118" t="str">
        <f t="shared" si="4"/>
        <v/>
      </c>
      <c r="BJ88" s="116"/>
      <c r="BK88" s="116"/>
    </row>
    <row r="89" spans="1:63" s="96" customFormat="1" ht="17.149999999999999" customHeight="1" x14ac:dyDescent="0.3">
      <c r="A89" s="84"/>
      <c r="B89" s="156"/>
      <c r="C89" s="156"/>
      <c r="D89" s="156"/>
      <c r="E89" s="90"/>
      <c r="F89" s="88"/>
      <c r="G89" s="157" t="str">
        <f>IF(ISBLANK(B89),"",VLOOKUP($B89,'PARTIDAS EGRESOS'!$A$10:$B$147,2,0))</f>
        <v/>
      </c>
      <c r="H89" s="157"/>
      <c r="I89" s="157"/>
      <c r="J89" s="157"/>
      <c r="K89" s="157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  <c r="AA89" s="157"/>
      <c r="AB89" s="157"/>
      <c r="AC89" s="157"/>
      <c r="AD89" s="157"/>
      <c r="AE89" s="157"/>
      <c r="AF89" s="157"/>
      <c r="AG89" s="157"/>
      <c r="AH89" s="157"/>
      <c r="AI89" s="157"/>
      <c r="AJ89" s="157"/>
      <c r="AK89" s="157"/>
      <c r="AL89" s="157"/>
      <c r="AM89" s="157"/>
      <c r="AN89" s="157"/>
      <c r="AO89" s="104"/>
      <c r="AP89" s="102" t="s">
        <v>11</v>
      </c>
      <c r="AQ89" s="158"/>
      <c r="AR89" s="159"/>
      <c r="AS89" s="159"/>
      <c r="AT89" s="159"/>
      <c r="AU89" s="159"/>
      <c r="AV89" s="103"/>
      <c r="AW89" s="102"/>
      <c r="AX89" s="160" t="str">
        <f t="shared" si="5"/>
        <v/>
      </c>
      <c r="AY89" s="161"/>
      <c r="AZ89" s="161"/>
      <c r="BA89" s="161"/>
      <c r="BB89" s="161"/>
      <c r="BC89" s="108"/>
      <c r="BD89" s="112" t="str">
        <f>IF(ISBLANK(B89),"",VLOOKUP(B89,'PARTIDAS EGRESOS'!$A:$C,3,0))</f>
        <v/>
      </c>
      <c r="BE89" s="116"/>
      <c r="BF89" s="117"/>
      <c r="BG89" s="118" t="str">
        <f t="shared" si="3"/>
        <v/>
      </c>
      <c r="BH89" s="118" t="b">
        <f t="shared" si="6"/>
        <v>0</v>
      </c>
      <c r="BI89" s="118" t="str">
        <f t="shared" si="4"/>
        <v/>
      </c>
      <c r="BJ89" s="116"/>
      <c r="BK89" s="116"/>
    </row>
    <row r="90" spans="1:63" s="96" customFormat="1" ht="17.149999999999999" customHeight="1" x14ac:dyDescent="0.3">
      <c r="A90" s="84"/>
      <c r="B90" s="156"/>
      <c r="C90" s="156"/>
      <c r="D90" s="156"/>
      <c r="E90" s="90"/>
      <c r="F90" s="88"/>
      <c r="G90" s="157" t="str">
        <f>IF(ISBLANK(B90),"",VLOOKUP($B90,'PARTIDAS EGRESOS'!$A$10:$B$147,2,0))</f>
        <v/>
      </c>
      <c r="H90" s="157"/>
      <c r="I90" s="157"/>
      <c r="J90" s="157"/>
      <c r="K90" s="157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01"/>
      <c r="AP90" s="102"/>
      <c r="AQ90" s="158"/>
      <c r="AR90" s="159"/>
      <c r="AS90" s="159"/>
      <c r="AT90" s="159"/>
      <c r="AU90" s="159"/>
      <c r="AV90" s="105"/>
      <c r="AW90" s="102"/>
      <c r="AX90" s="160" t="str">
        <f t="shared" si="5"/>
        <v/>
      </c>
      <c r="AY90" s="161"/>
      <c r="AZ90" s="161"/>
      <c r="BA90" s="161"/>
      <c r="BB90" s="161"/>
      <c r="BC90" s="108"/>
      <c r="BD90" s="112" t="str">
        <f>IF(ISBLANK(B90),"",VLOOKUP(B90,'PARTIDAS EGRESOS'!$A:$C,3,0))</f>
        <v/>
      </c>
      <c r="BE90" s="116"/>
      <c r="BF90" s="117"/>
      <c r="BG90" s="118" t="str">
        <f t="shared" si="3"/>
        <v/>
      </c>
      <c r="BH90" s="118" t="b">
        <f t="shared" si="6"/>
        <v>0</v>
      </c>
      <c r="BI90" s="118" t="str">
        <f t="shared" si="4"/>
        <v/>
      </c>
      <c r="BJ90" s="116"/>
      <c r="BK90" s="116"/>
    </row>
    <row r="91" spans="1:63" s="96" customFormat="1" ht="17.149999999999999" customHeight="1" x14ac:dyDescent="0.3">
      <c r="A91" s="84"/>
      <c r="B91" s="156"/>
      <c r="C91" s="156"/>
      <c r="D91" s="156"/>
      <c r="E91" s="90"/>
      <c r="F91" s="88"/>
      <c r="G91" s="157" t="str">
        <f>IF(ISBLANK(B91),"",VLOOKUP($B91,'PARTIDAS EGRESOS'!$A$10:$B$147,2,0))</f>
        <v/>
      </c>
      <c r="H91" s="157"/>
      <c r="I91" s="157"/>
      <c r="J91" s="157"/>
      <c r="K91" s="157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01"/>
      <c r="AP91" s="102"/>
      <c r="AQ91" s="158"/>
      <c r="AR91" s="159"/>
      <c r="AS91" s="159"/>
      <c r="AT91" s="159"/>
      <c r="AU91" s="159"/>
      <c r="AV91" s="105"/>
      <c r="AW91" s="102"/>
      <c r="AX91" s="160" t="str">
        <f t="shared" si="5"/>
        <v/>
      </c>
      <c r="AY91" s="161"/>
      <c r="AZ91" s="161"/>
      <c r="BA91" s="161"/>
      <c r="BB91" s="161"/>
      <c r="BC91" s="108"/>
      <c r="BD91" s="112" t="str">
        <f>IF(ISBLANK(B91),"",VLOOKUP(B91,'PARTIDAS EGRESOS'!$A:$C,3,0))</f>
        <v/>
      </c>
      <c r="BE91" s="116"/>
      <c r="BF91" s="117"/>
      <c r="BG91" s="118" t="str">
        <f t="shared" si="3"/>
        <v/>
      </c>
      <c r="BH91" s="118" t="b">
        <f t="shared" si="6"/>
        <v>0</v>
      </c>
      <c r="BI91" s="118" t="str">
        <f t="shared" si="4"/>
        <v/>
      </c>
      <c r="BJ91" s="116"/>
      <c r="BK91" s="116"/>
    </row>
    <row r="92" spans="1:63" s="96" customFormat="1" ht="17.149999999999999" customHeight="1" x14ac:dyDescent="0.3">
      <c r="A92" s="84"/>
      <c r="B92" s="156"/>
      <c r="C92" s="156"/>
      <c r="D92" s="156"/>
      <c r="E92" s="90"/>
      <c r="F92" s="88"/>
      <c r="G92" s="157" t="str">
        <f>IF(ISBLANK(B92),"",VLOOKUP($B92,'PARTIDAS EGRESOS'!$A$10:$B$147,2,0))</f>
        <v/>
      </c>
      <c r="H92" s="157"/>
      <c r="I92" s="157"/>
      <c r="J92" s="157"/>
      <c r="K92" s="157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01"/>
      <c r="AP92" s="102"/>
      <c r="AQ92" s="158"/>
      <c r="AR92" s="159"/>
      <c r="AS92" s="159"/>
      <c r="AT92" s="159"/>
      <c r="AU92" s="159"/>
      <c r="AV92" s="105"/>
      <c r="AW92" s="102"/>
      <c r="AX92" s="160" t="str">
        <f t="shared" si="5"/>
        <v/>
      </c>
      <c r="AY92" s="161"/>
      <c r="AZ92" s="161"/>
      <c r="BA92" s="161"/>
      <c r="BB92" s="161"/>
      <c r="BC92" s="108"/>
      <c r="BD92" s="112" t="str">
        <f>IF(ISBLANK(B92),"",VLOOKUP(B92,'PARTIDAS EGRESOS'!$A:$C,3,0))</f>
        <v/>
      </c>
      <c r="BE92" s="116"/>
      <c r="BF92" s="117"/>
      <c r="BG92" s="118" t="str">
        <f t="shared" si="3"/>
        <v/>
      </c>
      <c r="BH92" s="118" t="b">
        <f t="shared" si="6"/>
        <v>0</v>
      </c>
      <c r="BI92" s="118" t="str">
        <f t="shared" si="4"/>
        <v/>
      </c>
      <c r="BJ92" s="116"/>
      <c r="BK92" s="116"/>
    </row>
    <row r="93" spans="1:63" s="96" customFormat="1" ht="18" customHeight="1" x14ac:dyDescent="0.3">
      <c r="A93" s="84"/>
      <c r="B93" s="156"/>
      <c r="C93" s="156"/>
      <c r="D93" s="156"/>
      <c r="E93" s="90"/>
      <c r="F93" s="88"/>
      <c r="G93" s="157" t="str">
        <f>IF(ISBLANK(B93),"",VLOOKUP($B93,'PARTIDAS EGRESOS'!$A$10:$B$147,2,0))</f>
        <v/>
      </c>
      <c r="H93" s="157"/>
      <c r="I93" s="157"/>
      <c r="J93" s="157"/>
      <c r="K93" s="157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01"/>
      <c r="AP93" s="102"/>
      <c r="AQ93" s="158"/>
      <c r="AR93" s="159"/>
      <c r="AS93" s="159"/>
      <c r="AT93" s="159"/>
      <c r="AU93" s="159"/>
      <c r="AV93" s="105"/>
      <c r="AW93" s="102"/>
      <c r="AX93" s="160" t="str">
        <f t="shared" si="5"/>
        <v/>
      </c>
      <c r="AY93" s="161"/>
      <c r="AZ93" s="161"/>
      <c r="BA93" s="161"/>
      <c r="BB93" s="161"/>
      <c r="BC93" s="108"/>
      <c r="BD93" s="112" t="str">
        <f>IF(ISBLANK(B93),"",VLOOKUP(B93,'PARTIDAS EGRESOS'!$A:$C,3,0))</f>
        <v/>
      </c>
      <c r="BE93" s="116"/>
      <c r="BF93" s="117"/>
      <c r="BG93" s="118" t="str">
        <f t="shared" si="3"/>
        <v/>
      </c>
      <c r="BH93" s="118" t="b">
        <f t="shared" si="6"/>
        <v>0</v>
      </c>
      <c r="BI93" s="118" t="str">
        <f t="shared" si="4"/>
        <v/>
      </c>
      <c r="BJ93" s="116"/>
      <c r="BK93" s="116"/>
    </row>
    <row r="94" spans="1:63" s="96" customFormat="1" ht="20.25" customHeight="1" x14ac:dyDescent="0.3">
      <c r="A94" s="84"/>
      <c r="B94" s="162"/>
      <c r="C94" s="162"/>
      <c r="D94" s="162"/>
      <c r="E94" s="90"/>
      <c r="F94" s="94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163"/>
      <c r="AK94" s="163"/>
      <c r="AL94" s="163"/>
      <c r="AM94" s="163"/>
      <c r="AN94" s="163"/>
      <c r="AO94" s="101"/>
      <c r="AP94" s="102" t="s">
        <v>11</v>
      </c>
      <c r="AQ94" s="164" t="s">
        <v>12</v>
      </c>
      <c r="AR94" s="164"/>
      <c r="AS94" s="164"/>
      <c r="AT94" s="164"/>
      <c r="AU94" s="164"/>
      <c r="AV94" s="105"/>
      <c r="AW94" s="113"/>
      <c r="AX94" s="194">
        <f>SUM(AX67:BB93)+AW46</f>
        <v>14277.33</v>
      </c>
      <c r="AY94" s="194"/>
      <c r="AZ94" s="194"/>
      <c r="BA94" s="194"/>
      <c r="BB94" s="194"/>
      <c r="BC94" s="114"/>
      <c r="BD94" s="112" t="str">
        <f>IF(ISBLANK(B94),"",VLOOKUP(B94,'PARTIDAS EGRESOS'!$A:$C,3,0))</f>
        <v/>
      </c>
      <c r="BE94" s="116"/>
      <c r="BF94" s="117"/>
      <c r="BG94" s="118" t="str">
        <f t="shared" si="3"/>
        <v/>
      </c>
      <c r="BH94" s="118" t="b">
        <f t="shared" si="6"/>
        <v>0</v>
      </c>
      <c r="BI94" s="118" t="str">
        <f t="shared" si="4"/>
        <v/>
      </c>
      <c r="BJ94" s="116"/>
      <c r="BK94" s="116"/>
    </row>
    <row r="95" spans="1:63" s="96" customFormat="1" ht="14.25" customHeight="1" x14ac:dyDescent="0.3">
      <c r="A95" s="84"/>
      <c r="B95" s="162"/>
      <c r="C95" s="162"/>
      <c r="D95" s="162"/>
      <c r="E95" s="90"/>
      <c r="F95" s="94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63"/>
      <c r="R95" s="163"/>
      <c r="S95" s="163"/>
      <c r="T95" s="163"/>
      <c r="U95" s="163"/>
      <c r="V95" s="163"/>
      <c r="W95" s="163"/>
      <c r="X95" s="163"/>
      <c r="Y95" s="163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3"/>
      <c r="AK95" s="163"/>
      <c r="AL95" s="163"/>
      <c r="AM95" s="163"/>
      <c r="AN95" s="163"/>
      <c r="AO95" s="101"/>
      <c r="AP95" s="102" t="s">
        <v>11</v>
      </c>
      <c r="AQ95" s="166"/>
      <c r="AR95" s="167"/>
      <c r="AS95" s="167"/>
      <c r="AT95" s="167"/>
      <c r="AU95" s="167"/>
      <c r="AV95" s="105"/>
      <c r="AW95" s="102"/>
      <c r="AX95" s="168" t="str">
        <f>BI95</f>
        <v/>
      </c>
      <c r="AY95" s="169"/>
      <c r="AZ95" s="169"/>
      <c r="BA95" s="169"/>
      <c r="BB95" s="169"/>
      <c r="BC95" s="108"/>
      <c r="BD95" s="116"/>
      <c r="BE95" s="116"/>
      <c r="BF95" s="117"/>
      <c r="BG95" s="118" t="str">
        <f t="shared" si="3"/>
        <v/>
      </c>
      <c r="BH95" s="118" t="b">
        <f t="shared" si="6"/>
        <v>0</v>
      </c>
      <c r="BI95" s="118" t="str">
        <f t="shared" si="4"/>
        <v/>
      </c>
      <c r="BJ95" s="116"/>
      <c r="BK95" s="116"/>
    </row>
    <row r="96" spans="1:63" s="96" customFormat="1" ht="17.149999999999999" customHeight="1" x14ac:dyDescent="0.3">
      <c r="A96" s="84"/>
      <c r="B96" s="170"/>
      <c r="C96" s="170"/>
      <c r="D96" s="170"/>
      <c r="E96" s="90"/>
      <c r="F96" s="88"/>
      <c r="G96" s="157" t="s">
        <v>13</v>
      </c>
      <c r="H96" s="157"/>
      <c r="I96" s="157"/>
      <c r="J96" s="157"/>
      <c r="K96" s="157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01"/>
      <c r="AP96" s="102"/>
      <c r="AQ96" s="171">
        <v>0.01</v>
      </c>
      <c r="AR96" s="172"/>
      <c r="AS96" s="172"/>
      <c r="AT96" s="172"/>
      <c r="AU96" s="172"/>
      <c r="AV96" s="108"/>
      <c r="AW96" s="102"/>
      <c r="AX96" s="160" t="str">
        <f>BI96</f>
        <v/>
      </c>
      <c r="AY96" s="173"/>
      <c r="AZ96" s="173"/>
      <c r="BA96" s="173"/>
      <c r="BB96" s="173"/>
      <c r="BC96" s="108"/>
      <c r="BD96" s="116"/>
      <c r="BE96" s="116"/>
      <c r="BF96" s="117"/>
      <c r="BG96" s="118" t="str">
        <f t="shared" si="3"/>
        <v/>
      </c>
      <c r="BH96" s="118" t="b">
        <f t="shared" si="6"/>
        <v>0</v>
      </c>
      <c r="BI96" s="118" t="str">
        <f t="shared" si="4"/>
        <v/>
      </c>
      <c r="BJ96" s="116"/>
      <c r="BK96" s="116"/>
    </row>
    <row r="97" spans="1:64" s="96" customFormat="1" ht="16.5" customHeight="1" x14ac:dyDescent="0.3">
      <c r="A97" s="84"/>
      <c r="B97" s="170"/>
      <c r="C97" s="170"/>
      <c r="D97" s="170"/>
      <c r="E97" s="90"/>
      <c r="F97" s="88"/>
      <c r="G97" s="157" t="s">
        <v>14</v>
      </c>
      <c r="H97" s="157"/>
      <c r="I97" s="157"/>
      <c r="J97" s="157"/>
      <c r="K97" s="157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01"/>
      <c r="AP97" s="102"/>
      <c r="AQ97" s="171">
        <v>649.99</v>
      </c>
      <c r="AR97" s="172"/>
      <c r="AS97" s="172"/>
      <c r="AT97" s="172"/>
      <c r="AU97" s="172"/>
      <c r="AV97" s="108"/>
      <c r="AW97" s="102"/>
      <c r="AX97" s="160" t="str">
        <f>BI97</f>
        <v/>
      </c>
      <c r="AY97" s="173"/>
      <c r="AZ97" s="173"/>
      <c r="BA97" s="173"/>
      <c r="BB97" s="173"/>
      <c r="BC97" s="108"/>
      <c r="BD97" s="116"/>
      <c r="BE97" s="116"/>
      <c r="BF97" s="117"/>
      <c r="BG97" s="118" t="str">
        <f t="shared" si="3"/>
        <v/>
      </c>
      <c r="BH97" s="118" t="b">
        <f t="shared" si="6"/>
        <v>0</v>
      </c>
      <c r="BI97" s="118" t="str">
        <f t="shared" si="4"/>
        <v/>
      </c>
      <c r="BJ97" s="116"/>
      <c r="BK97" s="116"/>
    </row>
    <row r="98" spans="1:64" s="96" customFormat="1" ht="20.25" customHeight="1" x14ac:dyDescent="0.3">
      <c r="A98" s="84"/>
      <c r="B98" s="162"/>
      <c r="C98" s="162"/>
      <c r="D98" s="162"/>
      <c r="E98" s="90"/>
      <c r="F98" s="94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63"/>
      <c r="R98" s="163"/>
      <c r="S98" s="163"/>
      <c r="T98" s="163"/>
      <c r="U98" s="163"/>
      <c r="V98" s="163"/>
      <c r="W98" s="163"/>
      <c r="X98" s="163"/>
      <c r="Y98" s="163"/>
      <c r="Z98" s="163"/>
      <c r="AA98" s="163"/>
      <c r="AB98" s="163"/>
      <c r="AC98" s="163"/>
      <c r="AD98" s="163"/>
      <c r="AE98" s="163"/>
      <c r="AF98" s="163"/>
      <c r="AG98" s="163"/>
      <c r="AH98" s="163"/>
      <c r="AI98" s="163"/>
      <c r="AJ98" s="163"/>
      <c r="AK98" s="163"/>
      <c r="AL98" s="163"/>
      <c r="AM98" s="163"/>
      <c r="AN98" s="163"/>
      <c r="AO98" s="101"/>
      <c r="AP98" s="102"/>
      <c r="AQ98" s="175"/>
      <c r="AR98" s="176"/>
      <c r="AS98" s="176"/>
      <c r="AT98" s="176"/>
      <c r="AU98" s="176"/>
      <c r="AV98" s="108"/>
      <c r="AW98" s="102"/>
      <c r="AX98" s="177">
        <f>SUM(AQ96:AU97)</f>
        <v>650</v>
      </c>
      <c r="AY98" s="177"/>
      <c r="AZ98" s="177"/>
      <c r="BA98" s="177"/>
      <c r="BB98" s="177"/>
      <c r="BC98" s="108"/>
      <c r="BD98" s="116"/>
      <c r="BE98" s="116"/>
      <c r="BF98" s="117"/>
      <c r="BG98" s="118" t="str">
        <f t="shared" si="3"/>
        <v/>
      </c>
      <c r="BH98" s="118" t="b">
        <f t="shared" si="6"/>
        <v>0</v>
      </c>
      <c r="BI98" s="118" t="str">
        <f t="shared" si="4"/>
        <v/>
      </c>
      <c r="BJ98" s="116"/>
      <c r="BK98" s="116"/>
    </row>
    <row r="99" spans="1:64" s="96" customFormat="1" ht="14.25" customHeight="1" x14ac:dyDescent="0.3">
      <c r="A99" s="84"/>
      <c r="B99" s="162"/>
      <c r="C99" s="162"/>
      <c r="D99" s="162"/>
      <c r="E99" s="90"/>
      <c r="F99" s="94"/>
      <c r="G99" s="181" t="str">
        <f>IF(ISBLANK(B99),"",VLOOKUP(B99,'PARTIDAS EGRESOS'!$A:$B,2,0))</f>
        <v/>
      </c>
      <c r="H99" s="181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  <c r="AA99" s="181"/>
      <c r="AB99" s="181"/>
      <c r="AC99" s="181"/>
      <c r="AD99" s="181"/>
      <c r="AE99" s="181"/>
      <c r="AF99" s="181"/>
      <c r="AG99" s="181"/>
      <c r="AH99" s="181"/>
      <c r="AI99" s="181"/>
      <c r="AJ99" s="181"/>
      <c r="AK99" s="181"/>
      <c r="AL99" s="181"/>
      <c r="AM99" s="181"/>
      <c r="AN99" s="181"/>
      <c r="AO99" s="101"/>
      <c r="AP99" s="102"/>
      <c r="AQ99" s="175"/>
      <c r="AR99" s="176"/>
      <c r="AS99" s="176"/>
      <c r="AT99" s="176"/>
      <c r="AU99" s="176"/>
      <c r="AV99" s="108"/>
      <c r="AW99" s="102"/>
      <c r="AX99" s="168" t="str">
        <f>BI99</f>
        <v/>
      </c>
      <c r="AY99" s="169"/>
      <c r="AZ99" s="169"/>
      <c r="BA99" s="169"/>
      <c r="BB99" s="169"/>
      <c r="BC99" s="108"/>
      <c r="BD99" s="112" t="str">
        <f>IF(ISBLANK(B99),"",VLOOKUP(B99,'PARTIDAS EGRESOS'!$A:$C,3,0))</f>
        <v/>
      </c>
      <c r="BE99" s="116"/>
      <c r="BF99" s="117"/>
      <c r="BG99" s="118" t="str">
        <f t="shared" si="3"/>
        <v/>
      </c>
      <c r="BH99" s="118" t="b">
        <f t="shared" si="6"/>
        <v>0</v>
      </c>
      <c r="BI99" s="118" t="str">
        <f t="shared" si="4"/>
        <v/>
      </c>
      <c r="BJ99" s="116"/>
      <c r="BK99" s="116"/>
    </row>
    <row r="100" spans="1:64" s="96" customFormat="1" ht="9.15" customHeight="1" x14ac:dyDescent="0.3">
      <c r="A100" s="84"/>
      <c r="B100" s="93"/>
      <c r="C100" s="93"/>
      <c r="D100" s="93"/>
      <c r="E100" s="84"/>
      <c r="F100" s="94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101"/>
      <c r="AP100" s="109"/>
      <c r="AQ100" s="106"/>
      <c r="AR100" s="107"/>
      <c r="AS100" s="107"/>
      <c r="AT100" s="107"/>
      <c r="AU100" s="107"/>
      <c r="AV100" s="108"/>
      <c r="AW100" s="109"/>
      <c r="AX100" s="115"/>
      <c r="AY100" s="53"/>
      <c r="AZ100" s="53"/>
      <c r="BA100" s="53"/>
      <c r="BB100" s="53"/>
      <c r="BC100" s="108"/>
      <c r="BD100" s="112"/>
      <c r="BE100" s="116"/>
      <c r="BF100" s="117"/>
      <c r="BG100" s="118"/>
      <c r="BH100" s="118"/>
      <c r="BI100" s="118"/>
      <c r="BJ100" s="116"/>
      <c r="BK100" s="116"/>
    </row>
    <row r="101" spans="1:64" s="96" customFormat="1" ht="22.5" customHeight="1" x14ac:dyDescent="0.25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110" t="s">
        <v>15</v>
      </c>
      <c r="AV101" s="88"/>
      <c r="AW101" s="191">
        <f>SUM(AX11:BB43,AX67:BB93)+AX98</f>
        <v>14927.33</v>
      </c>
      <c r="AX101" s="192"/>
      <c r="AY101" s="192"/>
      <c r="AZ101" s="192"/>
      <c r="BA101" s="192"/>
      <c r="BB101" s="192"/>
      <c r="BC101" s="192"/>
      <c r="BD101" s="116"/>
      <c r="BE101" s="116"/>
      <c r="BF101" s="116"/>
      <c r="BG101" s="116"/>
      <c r="BH101" s="116"/>
      <c r="BI101" s="116"/>
      <c r="BJ101" s="116"/>
      <c r="BK101" s="116"/>
    </row>
    <row r="102" spans="1:64" s="96" customFormat="1" ht="16.5" customHeight="1" x14ac:dyDescent="0.25">
      <c r="A102" s="88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  <c r="AQ102" s="88"/>
      <c r="AR102" s="88"/>
      <c r="AS102" s="88"/>
      <c r="AT102" s="88"/>
      <c r="AU102" s="88"/>
      <c r="AV102" s="110"/>
      <c r="AW102" s="88"/>
      <c r="AX102" s="88"/>
      <c r="AY102" s="88"/>
      <c r="AZ102" s="88"/>
      <c r="BA102" s="88"/>
      <c r="BB102" s="88"/>
      <c r="BC102" s="88"/>
      <c r="BD102" s="116"/>
      <c r="BE102" s="116"/>
      <c r="BF102" s="116"/>
      <c r="BG102" s="116"/>
      <c r="BH102" s="116"/>
      <c r="BI102" s="116"/>
      <c r="BJ102" s="116"/>
      <c r="BK102" s="116"/>
    </row>
    <row r="103" spans="1:64" s="96" customFormat="1" ht="12.75" customHeight="1" x14ac:dyDescent="0.25">
      <c r="BD103" s="116"/>
      <c r="BE103" s="116"/>
      <c r="BF103" s="116"/>
      <c r="BG103" s="116"/>
      <c r="BH103" s="116"/>
      <c r="BI103" s="116"/>
      <c r="BJ103" s="116"/>
      <c r="BK103" s="116"/>
    </row>
    <row r="104" spans="1:64" s="96" customFormat="1" ht="21" customHeight="1" x14ac:dyDescent="0.3">
      <c r="A104" s="88"/>
      <c r="B104" s="92" t="s">
        <v>32</v>
      </c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55"/>
      <c r="V104" s="55"/>
      <c r="W104" s="55"/>
      <c r="X104" s="55"/>
      <c r="Y104" s="55"/>
      <c r="Z104" s="55"/>
      <c r="AA104" s="55"/>
      <c r="AB104" s="55"/>
      <c r="AC104" s="97"/>
      <c r="AD104" s="97"/>
      <c r="AE104" s="97"/>
      <c r="AF104" s="97"/>
      <c r="AG104" s="97"/>
      <c r="AH104" s="174">
        <v>187861.12</v>
      </c>
      <c r="AI104" s="174"/>
      <c r="AJ104" s="174"/>
      <c r="AK104" s="174"/>
      <c r="AL104" s="174"/>
      <c r="AM104" s="174"/>
      <c r="AN104" s="174"/>
      <c r="AO104" s="174"/>
      <c r="AP104" s="174"/>
      <c r="AQ104" s="174"/>
      <c r="AR104" s="174"/>
      <c r="AS104" s="174"/>
      <c r="AT104" s="174"/>
      <c r="AU104" s="174"/>
      <c r="AV104" s="174"/>
      <c r="AW104" s="97"/>
      <c r="AX104" s="97"/>
      <c r="AY104" s="97"/>
      <c r="AZ104" s="97"/>
      <c r="BA104" s="97"/>
      <c r="BB104" s="88"/>
      <c r="BC104" s="88"/>
      <c r="BD104" s="116"/>
      <c r="BE104" s="116"/>
      <c r="BF104" s="116"/>
      <c r="BG104" s="116"/>
      <c r="BH104" s="116"/>
      <c r="BI104" s="116"/>
      <c r="BJ104" s="116"/>
      <c r="BK104" s="116"/>
    </row>
    <row r="105" spans="1:64" s="96" customFormat="1" ht="21" customHeight="1" x14ac:dyDescent="0.3">
      <c r="A105" s="88"/>
      <c r="B105" s="92" t="s">
        <v>17</v>
      </c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55"/>
      <c r="V105" s="55"/>
      <c r="W105" s="55"/>
      <c r="X105" s="55"/>
      <c r="Y105" s="55"/>
      <c r="Z105" s="55"/>
      <c r="AA105" s="55"/>
      <c r="AB105" s="129" t="s">
        <v>18</v>
      </c>
      <c r="AC105" s="97"/>
      <c r="AD105" s="97"/>
      <c r="AE105" s="97"/>
      <c r="AF105" s="97"/>
      <c r="AG105" s="97"/>
      <c r="AH105" s="178">
        <f>+AW101</f>
        <v>14927.33</v>
      </c>
      <c r="AI105" s="178"/>
      <c r="AJ105" s="178"/>
      <c r="AK105" s="178"/>
      <c r="AL105" s="178"/>
      <c r="AM105" s="178"/>
      <c r="AN105" s="178"/>
      <c r="AO105" s="178"/>
      <c r="AP105" s="178"/>
      <c r="AQ105" s="178"/>
      <c r="AR105" s="178"/>
      <c r="AS105" s="178"/>
      <c r="AT105" s="178"/>
      <c r="AU105" s="178"/>
      <c r="AV105" s="178"/>
      <c r="AW105" s="97"/>
      <c r="AX105" s="97"/>
      <c r="AY105" s="97"/>
      <c r="AZ105" s="97"/>
      <c r="BA105" s="97"/>
      <c r="BB105" s="88"/>
      <c r="BC105" s="88"/>
      <c r="BD105" s="116"/>
      <c r="BE105" s="116"/>
      <c r="BF105" s="116"/>
      <c r="BG105" s="116"/>
      <c r="BH105" s="116"/>
      <c r="BI105" s="116"/>
      <c r="BJ105" s="116"/>
      <c r="BK105" s="116"/>
    </row>
    <row r="106" spans="1:64" s="96" customFormat="1" ht="20.25" customHeight="1" x14ac:dyDescent="0.3">
      <c r="A106" s="88"/>
      <c r="B106" s="92" t="s">
        <v>19</v>
      </c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55"/>
      <c r="V106" s="55"/>
      <c r="W106" s="55"/>
      <c r="X106" s="55"/>
      <c r="Y106" s="55"/>
      <c r="Z106" s="55"/>
      <c r="AA106" s="55"/>
      <c r="AB106" s="55" t="s">
        <v>20</v>
      </c>
      <c r="AC106" s="97"/>
      <c r="AD106" s="97"/>
      <c r="AE106" s="97"/>
      <c r="AF106" s="97"/>
      <c r="AG106" s="97"/>
      <c r="AH106" s="178">
        <f>+AH104-AH105</f>
        <v>172933.79</v>
      </c>
      <c r="AI106" s="178"/>
      <c r="AJ106" s="178"/>
      <c r="AK106" s="178"/>
      <c r="AL106" s="178"/>
      <c r="AM106" s="178"/>
      <c r="AN106" s="178"/>
      <c r="AO106" s="178"/>
      <c r="AP106" s="178"/>
      <c r="AQ106" s="178"/>
      <c r="AR106" s="178"/>
      <c r="AS106" s="178"/>
      <c r="AT106" s="178"/>
      <c r="AU106" s="178"/>
      <c r="AV106" s="178"/>
      <c r="AW106" s="97"/>
      <c r="AX106" s="97"/>
      <c r="AY106" s="97"/>
      <c r="AZ106" s="97"/>
      <c r="BA106" s="97"/>
      <c r="BB106" s="88"/>
      <c r="BC106" s="88"/>
      <c r="BD106" s="116"/>
      <c r="BE106" s="116"/>
      <c r="BF106" s="116"/>
      <c r="BG106" s="116"/>
      <c r="BH106" s="116"/>
      <c r="BI106" s="116"/>
      <c r="BJ106" s="116"/>
      <c r="BK106" s="116"/>
      <c r="BL106" s="88"/>
    </row>
    <row r="107" spans="1:64" s="96" customFormat="1" ht="9.15" customHeight="1" x14ac:dyDescent="0.25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  <c r="AU107" s="88"/>
      <c r="AV107" s="110"/>
      <c r="AW107" s="88"/>
      <c r="AX107" s="88"/>
      <c r="AY107" s="88"/>
      <c r="AZ107" s="88"/>
      <c r="BA107" s="88"/>
      <c r="BB107" s="88"/>
      <c r="BC107" s="88"/>
      <c r="BD107" s="116"/>
      <c r="BE107" s="116"/>
      <c r="BF107" s="116"/>
      <c r="BG107" s="116"/>
      <c r="BH107" s="116"/>
      <c r="BI107" s="116"/>
      <c r="BJ107" s="116"/>
      <c r="BK107" s="116"/>
    </row>
    <row r="108" spans="1:64" s="96" customFormat="1" ht="9.15" customHeight="1" x14ac:dyDescent="0.25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8"/>
      <c r="AV108" s="110"/>
      <c r="AW108" s="88"/>
      <c r="AX108" s="88"/>
      <c r="AY108" s="88"/>
      <c r="AZ108" s="88"/>
      <c r="BA108" s="88"/>
      <c r="BB108" s="88"/>
      <c r="BC108" s="88"/>
      <c r="BD108" s="116"/>
      <c r="BE108" s="116"/>
      <c r="BF108" s="116"/>
      <c r="BG108" s="116"/>
      <c r="BH108" s="116"/>
      <c r="BI108" s="116"/>
      <c r="BJ108" s="116"/>
      <c r="BK108" s="116"/>
    </row>
    <row r="109" spans="1:64" x14ac:dyDescent="0.25">
      <c r="BD109" s="96"/>
      <c r="BE109" s="96"/>
      <c r="BI109" s="96"/>
      <c r="BJ109" s="96"/>
      <c r="BK109" s="96"/>
      <c r="BL109" s="96"/>
    </row>
    <row r="110" spans="1:64" x14ac:dyDescent="0.25">
      <c r="BD110" s="96"/>
      <c r="BE110" s="96"/>
      <c r="BI110" s="96"/>
      <c r="BJ110" s="96"/>
      <c r="BK110" s="96"/>
      <c r="BL110" s="96"/>
    </row>
    <row r="111" spans="1:64" x14ac:dyDescent="0.25">
      <c r="BD111" s="96"/>
      <c r="BE111" s="96"/>
      <c r="BI111" s="96"/>
      <c r="BJ111" s="96"/>
      <c r="BK111" s="96"/>
      <c r="BL111" s="96"/>
    </row>
    <row r="112" spans="1:64" x14ac:dyDescent="0.25">
      <c r="BD112" s="96"/>
      <c r="BE112" s="96"/>
      <c r="BI112" s="96"/>
      <c r="BJ112" s="96"/>
      <c r="BK112" s="96"/>
      <c r="BL112" s="96"/>
    </row>
    <row r="113" spans="1:64" x14ac:dyDescent="0.25">
      <c r="BD113" s="96"/>
      <c r="BE113" s="96"/>
      <c r="BI113" s="96"/>
      <c r="BJ113" s="96"/>
      <c r="BK113" s="96"/>
      <c r="BL113" s="96"/>
    </row>
    <row r="115" spans="1:64" ht="13" x14ac:dyDescent="0.25">
      <c r="A115" s="84"/>
      <c r="B115" s="121"/>
      <c r="C115" s="121"/>
      <c r="D115" s="121"/>
      <c r="E115" s="121"/>
      <c r="F115" s="121"/>
      <c r="G115" s="121"/>
      <c r="H115" s="121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  <c r="S115" s="121"/>
      <c r="T115" s="121"/>
      <c r="U115" s="121"/>
      <c r="V115" s="121"/>
      <c r="W115" s="121"/>
      <c r="X115" s="121"/>
      <c r="Y115" s="121"/>
      <c r="Z115" s="121"/>
      <c r="AA115" s="84"/>
      <c r="AB115" s="84"/>
      <c r="AC115" s="84"/>
      <c r="AE115" s="195" t="s">
        <v>33</v>
      </c>
      <c r="AF115" s="195"/>
      <c r="AG115" s="195"/>
      <c r="AH115" s="195"/>
      <c r="AI115" s="195"/>
      <c r="AJ115" s="195"/>
      <c r="AK115" s="195"/>
      <c r="AL115" s="195"/>
      <c r="AM115" s="195"/>
      <c r="AN115" s="195"/>
      <c r="AO115" s="195"/>
      <c r="AP115" s="195"/>
      <c r="AQ115" s="195"/>
      <c r="AR115" s="195"/>
      <c r="AS115" s="195"/>
      <c r="AT115" s="195"/>
      <c r="AU115" s="195"/>
      <c r="AV115" s="195"/>
      <c r="AW115" s="195"/>
      <c r="AX115" s="195"/>
      <c r="AY115" s="195"/>
      <c r="AZ115" s="195"/>
      <c r="BA115" s="195"/>
      <c r="BB115" s="195"/>
      <c r="BC115" s="84"/>
    </row>
    <row r="116" spans="1:64" ht="12.75" customHeight="1" x14ac:dyDescent="0.25">
      <c r="A116" s="180" t="s">
        <v>22</v>
      </c>
      <c r="B116" s="180"/>
      <c r="C116" s="180"/>
      <c r="D116" s="180"/>
      <c r="E116" s="180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23"/>
      <c r="AC116" s="180" t="s">
        <v>23</v>
      </c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  <c r="AS116" s="180"/>
      <c r="AT116" s="180"/>
      <c r="AU116" s="180"/>
      <c r="AV116" s="180"/>
      <c r="AW116" s="180"/>
      <c r="AX116" s="180"/>
      <c r="AY116" s="180"/>
      <c r="AZ116" s="180"/>
      <c r="BA116" s="180"/>
      <c r="BB116" s="180"/>
      <c r="BC116" s="180"/>
    </row>
  </sheetData>
  <sheetCalcPr fullCalcOnLoad="1"/>
  <mergeCells count="314">
    <mergeCell ref="AQ5:AV6"/>
    <mergeCell ref="F8:AO9"/>
    <mergeCell ref="A8:E9"/>
    <mergeCell ref="AX5:BC6"/>
    <mergeCell ref="AI5:AO6"/>
    <mergeCell ref="AH105:AV105"/>
    <mergeCell ref="AW101:BC101"/>
    <mergeCell ref="AH104:AV104"/>
    <mergeCell ref="B97:D97"/>
    <mergeCell ref="G97:AN97"/>
    <mergeCell ref="AH106:AV106"/>
    <mergeCell ref="AE115:BB115"/>
    <mergeCell ref="A116:AA116"/>
    <mergeCell ref="AC116:BC116"/>
    <mergeCell ref="A64:E65"/>
    <mergeCell ref="F64:AO65"/>
    <mergeCell ref="B99:D99"/>
    <mergeCell ref="G99:AN99"/>
    <mergeCell ref="AQ99:AU99"/>
    <mergeCell ref="AX99:BB99"/>
    <mergeCell ref="AQ97:AU97"/>
    <mergeCell ref="AX97:BB97"/>
    <mergeCell ref="B98:D98"/>
    <mergeCell ref="G98:AN98"/>
    <mergeCell ref="AQ98:AU98"/>
    <mergeCell ref="AX98:BB98"/>
    <mergeCell ref="B95:D95"/>
    <mergeCell ref="G95:AN95"/>
    <mergeCell ref="AQ95:AU95"/>
    <mergeCell ref="AX95:BB95"/>
    <mergeCell ref="B96:D96"/>
    <mergeCell ref="G96:AN96"/>
    <mergeCell ref="AQ96:AU96"/>
    <mergeCell ref="AX96:BB96"/>
    <mergeCell ref="B93:D93"/>
    <mergeCell ref="G93:AN93"/>
    <mergeCell ref="AQ93:AU93"/>
    <mergeCell ref="AX93:BB93"/>
    <mergeCell ref="B94:D94"/>
    <mergeCell ref="G94:AN94"/>
    <mergeCell ref="AQ94:AU94"/>
    <mergeCell ref="AX94:BB94"/>
    <mergeCell ref="B91:D91"/>
    <mergeCell ref="G91:AN91"/>
    <mergeCell ref="AQ91:AU91"/>
    <mergeCell ref="AX91:BB91"/>
    <mergeCell ref="B92:D92"/>
    <mergeCell ref="G92:AN92"/>
    <mergeCell ref="AQ92:AU92"/>
    <mergeCell ref="AX92:BB92"/>
    <mergeCell ref="B89:D89"/>
    <mergeCell ref="G89:AN89"/>
    <mergeCell ref="AQ89:AU89"/>
    <mergeCell ref="AX89:BB89"/>
    <mergeCell ref="B90:D90"/>
    <mergeCell ref="G90:AN90"/>
    <mergeCell ref="AQ90:AU90"/>
    <mergeCell ref="AX90:BB90"/>
    <mergeCell ref="B87:D87"/>
    <mergeCell ref="G87:AN87"/>
    <mergeCell ref="AQ87:AU87"/>
    <mergeCell ref="AX87:BB87"/>
    <mergeCell ref="B88:D88"/>
    <mergeCell ref="G88:AN88"/>
    <mergeCell ref="AQ88:AU88"/>
    <mergeCell ref="AX88:BB88"/>
    <mergeCell ref="B85:D85"/>
    <mergeCell ref="G85:AN85"/>
    <mergeCell ref="AQ85:AU85"/>
    <mergeCell ref="AX85:BB85"/>
    <mergeCell ref="B86:D86"/>
    <mergeCell ref="G86:AN86"/>
    <mergeCell ref="AQ86:AU86"/>
    <mergeCell ref="AX86:BB86"/>
    <mergeCell ref="B83:D83"/>
    <mergeCell ref="G83:AN83"/>
    <mergeCell ref="AQ83:AU83"/>
    <mergeCell ref="AX83:BB83"/>
    <mergeCell ref="B84:D84"/>
    <mergeCell ref="G84:AN84"/>
    <mergeCell ref="AQ84:AU84"/>
    <mergeCell ref="AX84:BB84"/>
    <mergeCell ref="B81:D81"/>
    <mergeCell ref="G81:AN81"/>
    <mergeCell ref="AQ81:AU81"/>
    <mergeCell ref="AX81:BB81"/>
    <mergeCell ref="B82:D82"/>
    <mergeCell ref="G82:AN82"/>
    <mergeCell ref="AQ82:AU82"/>
    <mergeCell ref="AX82:BB82"/>
    <mergeCell ref="B79:D79"/>
    <mergeCell ref="G79:AN79"/>
    <mergeCell ref="AQ79:AU79"/>
    <mergeCell ref="AX79:BB79"/>
    <mergeCell ref="B80:D80"/>
    <mergeCell ref="G80:AN80"/>
    <mergeCell ref="AQ80:AU80"/>
    <mergeCell ref="AX80:BB80"/>
    <mergeCell ref="B77:D77"/>
    <mergeCell ref="G77:AN77"/>
    <mergeCell ref="AQ77:AU77"/>
    <mergeCell ref="AX77:BB77"/>
    <mergeCell ref="B78:D78"/>
    <mergeCell ref="G78:AN78"/>
    <mergeCell ref="AQ78:AU78"/>
    <mergeCell ref="AX78:BB78"/>
    <mergeCell ref="B75:D75"/>
    <mergeCell ref="G75:AN75"/>
    <mergeCell ref="AQ75:AU75"/>
    <mergeCell ref="AX75:BB75"/>
    <mergeCell ref="B76:D76"/>
    <mergeCell ref="G76:AN76"/>
    <mergeCell ref="AQ76:AU76"/>
    <mergeCell ref="AX76:BB76"/>
    <mergeCell ref="B73:D73"/>
    <mergeCell ref="G73:AN73"/>
    <mergeCell ref="AQ73:AU73"/>
    <mergeCell ref="AX73:BB73"/>
    <mergeCell ref="B74:D74"/>
    <mergeCell ref="G74:AN74"/>
    <mergeCell ref="AQ74:AU74"/>
    <mergeCell ref="AX74:BB74"/>
    <mergeCell ref="B71:D71"/>
    <mergeCell ref="G71:AN71"/>
    <mergeCell ref="AQ71:AU71"/>
    <mergeCell ref="AX71:BB71"/>
    <mergeCell ref="B72:D72"/>
    <mergeCell ref="G72:AN72"/>
    <mergeCell ref="AQ72:AU72"/>
    <mergeCell ref="AX72:BB72"/>
    <mergeCell ref="B69:D69"/>
    <mergeCell ref="G69:AN69"/>
    <mergeCell ref="AQ69:AU69"/>
    <mergeCell ref="AX69:BB69"/>
    <mergeCell ref="B70:D70"/>
    <mergeCell ref="G70:AN70"/>
    <mergeCell ref="AQ70:AU70"/>
    <mergeCell ref="AX70:BB70"/>
    <mergeCell ref="B67:D67"/>
    <mergeCell ref="G67:AN67"/>
    <mergeCell ref="AQ67:AU67"/>
    <mergeCell ref="AX67:BB67"/>
    <mergeCell ref="B68:D68"/>
    <mergeCell ref="G68:AN68"/>
    <mergeCell ref="AQ68:AU68"/>
    <mergeCell ref="AX68:BB68"/>
    <mergeCell ref="AP65:AV65"/>
    <mergeCell ref="AW65:BC65"/>
    <mergeCell ref="A66:E66"/>
    <mergeCell ref="F66:AO66"/>
    <mergeCell ref="AP66:AV66"/>
    <mergeCell ref="AW66:BC66"/>
    <mergeCell ref="AH50:AV50"/>
    <mergeCell ref="AH51:AV51"/>
    <mergeCell ref="AE60:BB60"/>
    <mergeCell ref="A61:AA61"/>
    <mergeCell ref="AC61:BC61"/>
    <mergeCell ref="AP64:BC64"/>
    <mergeCell ref="B45:D45"/>
    <mergeCell ref="G45:AN45"/>
    <mergeCell ref="AQ45:AU45"/>
    <mergeCell ref="AX45:BB45"/>
    <mergeCell ref="AW46:BC46"/>
    <mergeCell ref="AH49:AV49"/>
    <mergeCell ref="B43:D43"/>
    <mergeCell ref="G43:AN43"/>
    <mergeCell ref="AQ43:AU43"/>
    <mergeCell ref="AX43:BB43"/>
    <mergeCell ref="B44:D44"/>
    <mergeCell ref="G44:AN44"/>
    <mergeCell ref="AQ44:AU44"/>
    <mergeCell ref="AX44:BB44"/>
    <mergeCell ref="B41:D41"/>
    <mergeCell ref="G41:AN41"/>
    <mergeCell ref="AQ41:AU41"/>
    <mergeCell ref="AX41:BB41"/>
    <mergeCell ref="B42:D42"/>
    <mergeCell ref="G42:AN42"/>
    <mergeCell ref="AQ42:AU42"/>
    <mergeCell ref="AX42:BB42"/>
    <mergeCell ref="B39:D39"/>
    <mergeCell ref="G39:AN39"/>
    <mergeCell ref="AQ39:AU39"/>
    <mergeCell ref="AX39:BB39"/>
    <mergeCell ref="B40:D40"/>
    <mergeCell ref="G40:AN40"/>
    <mergeCell ref="AQ40:AU40"/>
    <mergeCell ref="AX40:BB40"/>
    <mergeCell ref="B37:D37"/>
    <mergeCell ref="G37:AN37"/>
    <mergeCell ref="AQ37:AU37"/>
    <mergeCell ref="AX37:BB37"/>
    <mergeCell ref="B38:D38"/>
    <mergeCell ref="G38:AN38"/>
    <mergeCell ref="AQ38:AU38"/>
    <mergeCell ref="AX38:BB38"/>
    <mergeCell ref="B35:D35"/>
    <mergeCell ref="G35:AN35"/>
    <mergeCell ref="AQ35:AU35"/>
    <mergeCell ref="AX35:BB35"/>
    <mergeCell ref="B36:D36"/>
    <mergeCell ref="G36:AN36"/>
    <mergeCell ref="AQ36:AU36"/>
    <mergeCell ref="AX36:BB36"/>
    <mergeCell ref="B33:D33"/>
    <mergeCell ref="G33:AN33"/>
    <mergeCell ref="AQ33:AU33"/>
    <mergeCell ref="AX33:BB33"/>
    <mergeCell ref="B34:D34"/>
    <mergeCell ref="G34:AN34"/>
    <mergeCell ref="AQ34:AU34"/>
    <mergeCell ref="AX34:BB34"/>
    <mergeCell ref="B31:D31"/>
    <mergeCell ref="G31:AN31"/>
    <mergeCell ref="AQ31:AU31"/>
    <mergeCell ref="AX31:BB31"/>
    <mergeCell ref="B32:D32"/>
    <mergeCell ref="G32:AN32"/>
    <mergeCell ref="AQ32:AU32"/>
    <mergeCell ref="AX32:BB32"/>
    <mergeCell ref="B29:D29"/>
    <mergeCell ref="G29:AN29"/>
    <mergeCell ref="AQ29:AU29"/>
    <mergeCell ref="AX29:BB29"/>
    <mergeCell ref="B30:D30"/>
    <mergeCell ref="G30:AN30"/>
    <mergeCell ref="AQ30:AU30"/>
    <mergeCell ref="AX30:BB30"/>
    <mergeCell ref="B27:D27"/>
    <mergeCell ref="G27:AN27"/>
    <mergeCell ref="AQ27:AU27"/>
    <mergeCell ref="AX27:BB27"/>
    <mergeCell ref="B28:D28"/>
    <mergeCell ref="G28:AN28"/>
    <mergeCell ref="AQ28:AU28"/>
    <mergeCell ref="AX28:BB28"/>
    <mergeCell ref="B25:D25"/>
    <mergeCell ref="G25:AN25"/>
    <mergeCell ref="AQ25:AU25"/>
    <mergeCell ref="AX25:BB25"/>
    <mergeCell ref="B26:D26"/>
    <mergeCell ref="G26:AN26"/>
    <mergeCell ref="AQ26:AU26"/>
    <mergeCell ref="AX26:BB26"/>
    <mergeCell ref="B23:D23"/>
    <mergeCell ref="G23:AN23"/>
    <mergeCell ref="AQ23:AU23"/>
    <mergeCell ref="AX23:BB23"/>
    <mergeCell ref="B24:D24"/>
    <mergeCell ref="G24:AN24"/>
    <mergeCell ref="AQ24:AU24"/>
    <mergeCell ref="AX24:BB24"/>
    <mergeCell ref="B21:D21"/>
    <mergeCell ref="G21:AN21"/>
    <mergeCell ref="AQ21:AU21"/>
    <mergeCell ref="AX21:BB21"/>
    <mergeCell ref="B22:D22"/>
    <mergeCell ref="G22:AN22"/>
    <mergeCell ref="AQ22:AU22"/>
    <mergeCell ref="AX22:BB22"/>
    <mergeCell ref="B19:D19"/>
    <mergeCell ref="G19:AN19"/>
    <mergeCell ref="AQ19:AU19"/>
    <mergeCell ref="AX19:BB19"/>
    <mergeCell ref="B20:D20"/>
    <mergeCell ref="G20:AN20"/>
    <mergeCell ref="AQ20:AU20"/>
    <mergeCell ref="AX20:BB20"/>
    <mergeCell ref="B17:D17"/>
    <mergeCell ref="G17:AN17"/>
    <mergeCell ref="AQ17:AU17"/>
    <mergeCell ref="AX17:BB17"/>
    <mergeCell ref="B18:D18"/>
    <mergeCell ref="G18:AN18"/>
    <mergeCell ref="AQ18:AU18"/>
    <mergeCell ref="AX18:BB18"/>
    <mergeCell ref="B15:D15"/>
    <mergeCell ref="G15:AN15"/>
    <mergeCell ref="AQ15:AU15"/>
    <mergeCell ref="AX15:BB15"/>
    <mergeCell ref="B16:D16"/>
    <mergeCell ref="G16:AN16"/>
    <mergeCell ref="AQ16:AU16"/>
    <mergeCell ref="AX16:BB16"/>
    <mergeCell ref="B13:D13"/>
    <mergeCell ref="G13:AN13"/>
    <mergeCell ref="AQ13:AU13"/>
    <mergeCell ref="AX13:BB13"/>
    <mergeCell ref="B14:D14"/>
    <mergeCell ref="G14:AN14"/>
    <mergeCell ref="AQ14:AU14"/>
    <mergeCell ref="AX14:BB14"/>
    <mergeCell ref="B11:D11"/>
    <mergeCell ref="G11:AN11"/>
    <mergeCell ref="AQ11:AU11"/>
    <mergeCell ref="AX11:BB11"/>
    <mergeCell ref="B12:D12"/>
    <mergeCell ref="G12:AN12"/>
    <mergeCell ref="AQ12:AU12"/>
    <mergeCell ref="AX12:BB12"/>
    <mergeCell ref="AP8:BC8"/>
    <mergeCell ref="AP9:AV9"/>
    <mergeCell ref="AW9:BC9"/>
    <mergeCell ref="A10:E10"/>
    <mergeCell ref="F10:AO10"/>
    <mergeCell ref="AP10:AV10"/>
    <mergeCell ref="AW10:BC10"/>
    <mergeCell ref="O1:AQ1"/>
    <mergeCell ref="AU1:BA1"/>
    <mergeCell ref="BB1:BC1"/>
    <mergeCell ref="A2:BC2"/>
    <mergeCell ref="AI4:AO4"/>
    <mergeCell ref="AQ4:AV4"/>
    <mergeCell ref="AX4:BC4"/>
  </mergeCells>
  <printOptions horizontalCentered="1"/>
  <pageMargins left="0.23622047244094491" right="0.23622047244094491" top="0.23622047244094491" bottom="0.23622047244094491" header="0.31496062992125984" footer="0"/>
  <pageSetup scale="74" orientation="portrait"/>
  <headerFooter alignWithMargins="0"/>
  <rowBreaks count="1" manualBreakCount="1">
    <brk id="61" max="54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21B0-D1FC-4A9E-9465-94B5777F876B}">
  <dimension ref="A1:BN73"/>
  <sheetViews>
    <sheetView showGridLines="0" zoomScaleSheetLayoutView="100" workbookViewId="0">
      <selection activeCell="G26" sqref="G26:AN26"/>
    </sheetView>
  </sheetViews>
  <sheetFormatPr baseColWidth="10" defaultColWidth="9.08984375" defaultRowHeight="12.5" x14ac:dyDescent="0.25"/>
  <cols>
    <col min="1" max="46" width="2.36328125" style="50" customWidth="1"/>
    <col min="47" max="47" width="4.453125" style="50" customWidth="1"/>
    <col min="48" max="53" width="2.36328125" style="50" customWidth="1"/>
    <col min="54" max="54" width="4.453125" style="50" customWidth="1"/>
    <col min="55" max="55" width="2.36328125" style="50" customWidth="1"/>
    <col min="56" max="59" width="11.453125" style="50" hidden="1" customWidth="1"/>
    <col min="60" max="60" width="14.453125" style="50" hidden="1" customWidth="1"/>
    <col min="61" max="66" width="11.453125" style="50" hidden="1" customWidth="1"/>
    <col min="67" max="16384" width="9.08984375" style="50"/>
  </cols>
  <sheetData>
    <row r="1" spans="1:65" ht="18" x14ac:dyDescent="0.4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P1" s="200"/>
      <c r="AQ1" s="200"/>
      <c r="AR1" s="88"/>
      <c r="AS1" s="88"/>
      <c r="AT1" s="88"/>
      <c r="AU1" s="131" t="s">
        <v>1</v>
      </c>
      <c r="AV1" s="131"/>
      <c r="AW1" s="131"/>
      <c r="AX1" s="131"/>
      <c r="AY1" s="131"/>
      <c r="AZ1" s="131"/>
      <c r="BA1" s="131"/>
      <c r="BB1" s="201"/>
      <c r="BC1" s="201"/>
    </row>
    <row r="2" spans="1:65" ht="20" x14ac:dyDescent="0.4">
      <c r="A2" s="133" t="s">
        <v>2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33"/>
      <c r="BA2" s="133"/>
      <c r="BB2" s="133"/>
      <c r="BC2" s="133"/>
      <c r="BD2" s="88"/>
      <c r="BE2" s="88"/>
      <c r="BF2" s="88"/>
      <c r="BG2" s="88"/>
      <c r="BH2" s="88"/>
      <c r="BI2" s="88"/>
      <c r="BJ2" s="88"/>
      <c r="BK2" s="88"/>
      <c r="BL2" s="88"/>
    </row>
    <row r="3" spans="1:65" ht="13" x14ac:dyDescent="0.3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88"/>
      <c r="BE3" s="88"/>
      <c r="BF3" s="88"/>
      <c r="BG3" s="88"/>
      <c r="BH3" s="88"/>
      <c r="BI3" s="88"/>
      <c r="BJ3" s="88"/>
      <c r="BK3" s="88"/>
      <c r="BL3" s="88"/>
    </row>
    <row r="4" spans="1:65" s="44" customFormat="1" ht="18" customHeight="1" x14ac:dyDescent="0.25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98"/>
      <c r="AI4" s="202" t="s">
        <v>3</v>
      </c>
      <c r="AJ4" s="202"/>
      <c r="AK4" s="202"/>
      <c r="AL4" s="202"/>
      <c r="AM4" s="202"/>
      <c r="AN4" s="202"/>
      <c r="AO4" s="202"/>
      <c r="AP4" s="89"/>
      <c r="AQ4" s="202" t="s">
        <v>27</v>
      </c>
      <c r="AR4" s="202"/>
      <c r="AS4" s="202"/>
      <c r="AT4" s="202"/>
      <c r="AU4" s="202"/>
      <c r="AV4" s="202"/>
      <c r="AW4" s="89"/>
      <c r="AX4" s="202" t="s">
        <v>5</v>
      </c>
      <c r="AY4" s="202"/>
      <c r="AZ4" s="202"/>
      <c r="BA4" s="202"/>
      <c r="BB4" s="202"/>
      <c r="BC4" s="202"/>
      <c r="BD4" s="88"/>
      <c r="BE4" s="88"/>
      <c r="BF4" s="88"/>
      <c r="BG4" s="88"/>
      <c r="BH4" s="88"/>
      <c r="BI4" s="88"/>
      <c r="BJ4" s="88"/>
      <c r="BK4" s="88"/>
      <c r="BL4" s="88"/>
    </row>
    <row r="5" spans="1:65" ht="13" customHeight="1" x14ac:dyDescent="0.25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99"/>
      <c r="AI5" s="209"/>
      <c r="AJ5" s="210"/>
      <c r="AK5" s="210"/>
      <c r="AL5" s="210"/>
      <c r="AM5" s="210"/>
      <c r="AN5" s="210"/>
      <c r="AO5" s="210"/>
      <c r="AP5" s="88"/>
      <c r="AQ5" s="204"/>
      <c r="AR5" s="205"/>
      <c r="AS5" s="205"/>
      <c r="AT5" s="205"/>
      <c r="AU5" s="205"/>
      <c r="AV5" s="205"/>
      <c r="AW5" s="88"/>
      <c r="AX5" s="207"/>
      <c r="AY5" s="207"/>
      <c r="AZ5" s="207"/>
      <c r="BA5" s="207"/>
      <c r="BB5" s="207"/>
      <c r="BC5" s="207"/>
      <c r="BD5" s="89"/>
      <c r="BE5" s="89"/>
      <c r="BF5" s="89"/>
      <c r="BG5" s="89"/>
      <c r="BH5" s="89"/>
      <c r="BI5" s="89"/>
      <c r="BJ5" s="89"/>
      <c r="BK5" s="89"/>
      <c r="BL5" s="89"/>
    </row>
    <row r="6" spans="1:65" ht="13" customHeight="1" x14ac:dyDescent="0.25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100"/>
      <c r="AI6" s="210"/>
      <c r="AJ6" s="210"/>
      <c r="AK6" s="210"/>
      <c r="AL6" s="210"/>
      <c r="AM6" s="210"/>
      <c r="AN6" s="210"/>
      <c r="AO6" s="210"/>
      <c r="AP6" s="88"/>
      <c r="AQ6" s="206"/>
      <c r="AR6" s="206"/>
      <c r="AS6" s="206"/>
      <c r="AT6" s="206"/>
      <c r="AU6" s="206"/>
      <c r="AV6" s="206"/>
      <c r="AW6" s="88"/>
      <c r="AX6" s="208"/>
      <c r="AY6" s="208"/>
      <c r="AZ6" s="208"/>
      <c r="BA6" s="208"/>
      <c r="BB6" s="208"/>
      <c r="BC6" s="208"/>
      <c r="BD6" s="88"/>
      <c r="BE6" s="88"/>
      <c r="BF6" s="88"/>
      <c r="BG6" s="88"/>
      <c r="BH6" s="88"/>
      <c r="BI6" s="88"/>
      <c r="BJ6" s="88"/>
      <c r="BK6" s="88"/>
      <c r="BL6" s="88"/>
    </row>
    <row r="7" spans="1:65" ht="7.5" customHeight="1" x14ac:dyDescent="0.25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</row>
    <row r="8" spans="1:65" s="87" customFormat="1" ht="15" customHeight="1" x14ac:dyDescent="0.25">
      <c r="A8" s="196" t="s">
        <v>7</v>
      </c>
      <c r="B8" s="196"/>
      <c r="C8" s="196"/>
      <c r="D8" s="196"/>
      <c r="E8" s="197"/>
      <c r="F8" s="199" t="s">
        <v>8</v>
      </c>
      <c r="G8" s="196"/>
      <c r="H8" s="196"/>
      <c r="I8" s="196"/>
      <c r="J8" s="196"/>
      <c r="K8" s="196"/>
      <c r="L8" s="196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7"/>
      <c r="AP8" s="187" t="s">
        <v>9</v>
      </c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88"/>
      <c r="BE8" s="88"/>
      <c r="BF8" s="88"/>
      <c r="BG8" s="88"/>
      <c r="BH8" s="88"/>
      <c r="BI8" s="88"/>
      <c r="BJ8" s="88"/>
      <c r="BK8" s="88"/>
      <c r="BL8" s="88"/>
    </row>
    <row r="9" spans="1:65" s="87" customFormat="1" ht="15.9" customHeight="1" x14ac:dyDescent="0.2">
      <c r="A9" s="188"/>
      <c r="B9" s="188"/>
      <c r="C9" s="188"/>
      <c r="D9" s="188"/>
      <c r="E9" s="198"/>
      <c r="F9" s="187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98"/>
      <c r="AP9" s="189" t="s">
        <v>7</v>
      </c>
      <c r="AQ9" s="189"/>
      <c r="AR9" s="189"/>
      <c r="AS9" s="189"/>
      <c r="AT9" s="189"/>
      <c r="AU9" s="189"/>
      <c r="AV9" s="189"/>
      <c r="AW9" s="189" t="s">
        <v>10</v>
      </c>
      <c r="AX9" s="189"/>
      <c r="AY9" s="189"/>
      <c r="AZ9" s="189"/>
      <c r="BA9" s="189"/>
      <c r="BB9" s="189"/>
      <c r="BC9" s="190"/>
      <c r="BD9" s="96"/>
      <c r="BE9" s="96"/>
      <c r="BF9" s="96"/>
      <c r="BG9" s="96"/>
      <c r="BH9" s="96"/>
      <c r="BI9" s="96"/>
      <c r="BJ9" s="96"/>
      <c r="BK9" s="96"/>
      <c r="BL9" s="96"/>
    </row>
    <row r="10" spans="1:65" s="87" customFormat="1" ht="6.75" customHeight="1" x14ac:dyDescent="0.3">
      <c r="A10" s="150"/>
      <c r="B10" s="150"/>
      <c r="C10" s="150"/>
      <c r="D10" s="150"/>
      <c r="E10" s="151"/>
      <c r="F10" s="152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1"/>
      <c r="AP10" s="153"/>
      <c r="AQ10" s="154"/>
      <c r="AR10" s="154"/>
      <c r="AS10" s="154"/>
      <c r="AT10" s="154"/>
      <c r="AU10" s="154"/>
      <c r="AV10" s="155"/>
      <c r="AW10" s="153"/>
      <c r="AX10" s="154"/>
      <c r="AY10" s="154"/>
      <c r="AZ10" s="154"/>
      <c r="BA10" s="154"/>
      <c r="BB10" s="154"/>
      <c r="BC10" s="154"/>
      <c r="BD10" s="94"/>
      <c r="BE10" s="96"/>
      <c r="BF10" s="96"/>
      <c r="BG10" s="96"/>
      <c r="BH10" s="96"/>
      <c r="BI10" s="96"/>
      <c r="BJ10" s="96"/>
      <c r="BK10" s="96"/>
      <c r="BL10" s="96"/>
      <c r="BM10" s="96"/>
    </row>
    <row r="11" spans="1:65" s="87" customFormat="1" ht="14.25" customHeight="1" x14ac:dyDescent="0.3">
      <c r="A11" s="84"/>
      <c r="B11" s="170"/>
      <c r="C11" s="170"/>
      <c r="D11" s="170"/>
      <c r="E11" s="90"/>
      <c r="F11" s="88"/>
      <c r="G11" s="157" t="str">
        <f>IF(ISBLANK(B11),"",VLOOKUP(B11,'PARTIDAS EGRESOS'!$A:$B,2,0))</f>
        <v/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01"/>
      <c r="AP11" s="102" t="s">
        <v>11</v>
      </c>
      <c r="AQ11" s="166"/>
      <c r="AR11" s="167"/>
      <c r="AS11" s="167"/>
      <c r="AT11" s="167"/>
      <c r="AU11" s="167"/>
      <c r="AV11" s="103"/>
      <c r="AW11" s="111"/>
      <c r="AX11" s="160" t="str">
        <f t="shared" ref="AX11:AX18" si="0">BI11</f>
        <v/>
      </c>
      <c r="AY11" s="161"/>
      <c r="AZ11" s="161"/>
      <c r="BA11" s="161"/>
      <c r="BB11" s="161"/>
      <c r="BC11" s="108"/>
      <c r="BD11" s="112" t="str">
        <f>IF(ISBLANK(B11),"",VLOOKUP(B11,'PARTIDAS EGRESOS'!$A:$C,3,0))</f>
        <v/>
      </c>
      <c r="BE11" s="107">
        <v>21</v>
      </c>
      <c r="BF11" s="117">
        <f>SUMIF(BD11:BD52,1,AQ11:AU52)</f>
        <v>0</v>
      </c>
      <c r="BG11" s="118" t="str">
        <f t="shared" ref="BG11:BG52" si="1">IF(BF11=0,"",BF11)</f>
        <v/>
      </c>
      <c r="BH11" s="118" t="b">
        <f t="shared" ref="BH11:BH52" si="2">OR(BD11=21,BD11=22,BD11=23,BD11=24,BD11=25,BD11=26,BD11=27,BD11=28,BD11=29,BD11=30,BD11=31,BD11=32,BD11=33,BD11=34,BD11=35,BD11=36,BD11=37,BD11=38,BD11=39,BD11=40)</f>
        <v>0</v>
      </c>
      <c r="BI11" s="118" t="str">
        <f>IF(BH11,VLOOKUP(BD11,$BE$12:$BG$30,3,0),"")</f>
        <v/>
      </c>
      <c r="BJ11" s="118"/>
      <c r="BK11" s="119"/>
      <c r="BL11" s="109"/>
      <c r="BM11" s="96"/>
    </row>
    <row r="12" spans="1:65" s="87" customFormat="1" ht="14.25" customHeight="1" x14ac:dyDescent="0.3">
      <c r="A12" s="84"/>
      <c r="B12" s="170"/>
      <c r="C12" s="170"/>
      <c r="D12" s="170"/>
      <c r="E12" s="90"/>
      <c r="F12" s="88"/>
      <c r="G12" s="157" t="str">
        <f>IF(ISBLANK(B12),"",VLOOKUP(B12,'PARTIDAS EGRESOS'!$A:$B,2,0))</f>
        <v/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01"/>
      <c r="AP12" s="102" t="s">
        <v>11</v>
      </c>
      <c r="AQ12" s="166"/>
      <c r="AR12" s="167"/>
      <c r="AS12" s="167"/>
      <c r="AT12" s="167"/>
      <c r="AU12" s="167"/>
      <c r="AV12" s="103"/>
      <c r="AW12" s="102"/>
      <c r="AX12" s="160" t="str">
        <f t="shared" si="0"/>
        <v/>
      </c>
      <c r="AY12" s="161"/>
      <c r="AZ12" s="161"/>
      <c r="BA12" s="161"/>
      <c r="BB12" s="161"/>
      <c r="BC12" s="108"/>
      <c r="BD12" s="112" t="str">
        <f>IF(ISBLANK(B12),"",VLOOKUP(B12,'PARTIDAS EGRESOS'!$A:$C,3,0))</f>
        <v/>
      </c>
      <c r="BE12" s="120">
        <v>22</v>
      </c>
      <c r="BF12" s="117">
        <f>SUMIF(BD11:BD52,2,AQ11:AU52)</f>
        <v>0</v>
      </c>
      <c r="BG12" s="118" t="str">
        <f t="shared" si="1"/>
        <v/>
      </c>
      <c r="BH12" s="118" t="b">
        <f t="shared" si="2"/>
        <v>0</v>
      </c>
      <c r="BI12" s="118" t="str">
        <f t="shared" ref="BI12:BI52" si="3">IF(BH12,VLOOKUP(BD12,$BE$11:$BG$30,3,0),"")</f>
        <v/>
      </c>
      <c r="BJ12" s="119"/>
      <c r="BK12" s="119"/>
      <c r="BL12" s="109"/>
      <c r="BM12" s="96"/>
    </row>
    <row r="13" spans="1:65" s="87" customFormat="1" ht="14.25" customHeight="1" x14ac:dyDescent="0.3">
      <c r="A13" s="84"/>
      <c r="B13" s="170"/>
      <c r="C13" s="170"/>
      <c r="D13" s="170"/>
      <c r="E13" s="90"/>
      <c r="F13" s="88"/>
      <c r="G13" s="157" t="str">
        <f>IF(ISBLANK(B13),"",VLOOKUP(B13,'PARTIDAS EGRESOS'!$A:$B,2,0))</f>
        <v/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01"/>
      <c r="AP13" s="102" t="s">
        <v>11</v>
      </c>
      <c r="AQ13" s="166"/>
      <c r="AR13" s="166"/>
      <c r="AS13" s="166"/>
      <c r="AT13" s="166"/>
      <c r="AU13" s="166"/>
      <c r="AV13" s="103"/>
      <c r="AW13" s="111"/>
      <c r="AX13" s="160" t="str">
        <f t="shared" si="0"/>
        <v/>
      </c>
      <c r="AY13" s="161"/>
      <c r="AZ13" s="161"/>
      <c r="BA13" s="161"/>
      <c r="BB13" s="161"/>
      <c r="BC13" s="108"/>
      <c r="BD13" s="112" t="str">
        <f>IF(ISBLANK(B13),"",VLOOKUP(B13,'PARTIDAS EGRESOS'!$A:$C,3,0))</f>
        <v/>
      </c>
      <c r="BE13" s="107">
        <v>23</v>
      </c>
      <c r="BF13" s="117">
        <f>SUMIF(BD11:BD52,3,AQ11:AU52)</f>
        <v>0</v>
      </c>
      <c r="BG13" s="118" t="str">
        <f t="shared" si="1"/>
        <v/>
      </c>
      <c r="BH13" s="118" t="b">
        <f t="shared" si="2"/>
        <v>0</v>
      </c>
      <c r="BI13" s="118" t="str">
        <f t="shared" si="3"/>
        <v/>
      </c>
      <c r="BJ13" s="118"/>
      <c r="BK13" s="119"/>
      <c r="BL13" s="109"/>
      <c r="BM13" s="96"/>
    </row>
    <row r="14" spans="1:65" s="87" customFormat="1" ht="14.25" customHeight="1" x14ac:dyDescent="0.3">
      <c r="A14" s="84"/>
      <c r="B14" s="170"/>
      <c r="C14" s="170"/>
      <c r="D14" s="170"/>
      <c r="E14" s="91"/>
      <c r="F14" s="92"/>
      <c r="G14" s="157" t="str">
        <f>IF(ISBLANK(B14),"",VLOOKUP(B14,'PARTIDAS EGRESOS'!$A:$B,2,0))</f>
        <v/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04"/>
      <c r="AP14" s="102" t="s">
        <v>11</v>
      </c>
      <c r="AQ14" s="166"/>
      <c r="AR14" s="167"/>
      <c r="AS14" s="167"/>
      <c r="AT14" s="167"/>
      <c r="AU14" s="167"/>
      <c r="AV14" s="103"/>
      <c r="AW14" s="102"/>
      <c r="AX14" s="160" t="str">
        <f t="shared" si="0"/>
        <v/>
      </c>
      <c r="AY14" s="161"/>
      <c r="AZ14" s="161"/>
      <c r="BA14" s="161"/>
      <c r="BB14" s="161"/>
      <c r="BC14" s="108"/>
      <c r="BD14" s="112" t="str">
        <f>IF(ISBLANK(B14),"",VLOOKUP(B14,'PARTIDAS EGRESOS'!$A:$C,3,0))</f>
        <v/>
      </c>
      <c r="BE14" s="120">
        <v>24</v>
      </c>
      <c r="BF14" s="117">
        <f>SUMIF(BD11:BD52,4,AQ11:AU52)</f>
        <v>0</v>
      </c>
      <c r="BG14" s="118" t="str">
        <f t="shared" si="1"/>
        <v/>
      </c>
      <c r="BH14" s="118" t="b">
        <f t="shared" si="2"/>
        <v>0</v>
      </c>
      <c r="BI14" s="118" t="str">
        <f t="shared" si="3"/>
        <v/>
      </c>
      <c r="BJ14" s="119"/>
      <c r="BK14" s="119"/>
      <c r="BL14" s="109"/>
      <c r="BM14" s="96"/>
    </row>
    <row r="15" spans="1:65" s="87" customFormat="1" ht="14.25" customHeight="1" x14ac:dyDescent="0.3">
      <c r="A15" s="84"/>
      <c r="B15" s="170"/>
      <c r="C15" s="170"/>
      <c r="D15" s="170"/>
      <c r="E15" s="90"/>
      <c r="F15" s="88"/>
      <c r="G15" s="157" t="str">
        <f>IF(ISBLANK(B15),"",VLOOKUP(B15,'PARTIDAS EGRESOS'!$A:$B,2,0))</f>
        <v/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01"/>
      <c r="AP15" s="102" t="s">
        <v>11</v>
      </c>
      <c r="AQ15" s="166"/>
      <c r="AR15" s="167"/>
      <c r="AS15" s="167"/>
      <c r="AT15" s="167"/>
      <c r="AU15" s="167"/>
      <c r="AV15" s="103"/>
      <c r="AW15" s="111"/>
      <c r="AX15" s="160" t="str">
        <f t="shared" si="0"/>
        <v/>
      </c>
      <c r="AY15" s="161"/>
      <c r="AZ15" s="161"/>
      <c r="BA15" s="161"/>
      <c r="BB15" s="161"/>
      <c r="BC15" s="108"/>
      <c r="BD15" s="112" t="str">
        <f>IF(ISBLANK(B15),"",VLOOKUP(B15,'PARTIDAS EGRESOS'!$A:$C,3,0))</f>
        <v/>
      </c>
      <c r="BE15" s="107">
        <v>25</v>
      </c>
      <c r="BF15" s="117">
        <f>SUMIF(BD11:BD52,5,AQ11:AU52)</f>
        <v>0</v>
      </c>
      <c r="BG15" s="118" t="str">
        <f t="shared" si="1"/>
        <v/>
      </c>
      <c r="BH15" s="118" t="b">
        <f t="shared" si="2"/>
        <v>0</v>
      </c>
      <c r="BI15" s="118" t="str">
        <f t="shared" si="3"/>
        <v/>
      </c>
      <c r="BJ15" s="118"/>
      <c r="BK15" s="119"/>
      <c r="BL15" s="109"/>
      <c r="BM15" s="96"/>
    </row>
    <row r="16" spans="1:65" s="87" customFormat="1" ht="14.25" customHeight="1" x14ac:dyDescent="0.3">
      <c r="A16" s="84"/>
      <c r="B16" s="170"/>
      <c r="C16" s="170"/>
      <c r="D16" s="170"/>
      <c r="E16" s="91"/>
      <c r="F16" s="92"/>
      <c r="G16" s="157" t="str">
        <f>IF(ISBLANK(B16),"",VLOOKUP(B16,'PARTIDAS EGRESOS'!$A:$B,2,0))</f>
        <v/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04"/>
      <c r="AP16" s="102" t="s">
        <v>11</v>
      </c>
      <c r="AQ16" s="166"/>
      <c r="AR16" s="167"/>
      <c r="AS16" s="167"/>
      <c r="AT16" s="167"/>
      <c r="AU16" s="167"/>
      <c r="AV16" s="103"/>
      <c r="AW16" s="102"/>
      <c r="AX16" s="160" t="str">
        <f t="shared" si="0"/>
        <v/>
      </c>
      <c r="AY16" s="161"/>
      <c r="AZ16" s="161"/>
      <c r="BA16" s="161"/>
      <c r="BB16" s="161"/>
      <c r="BC16" s="108"/>
      <c r="BD16" s="112" t="str">
        <f>IF(ISBLANK(B16),"",VLOOKUP(B16,'PARTIDAS EGRESOS'!$A:$C,3,0))</f>
        <v/>
      </c>
      <c r="BE16" s="120">
        <v>26</v>
      </c>
      <c r="BF16" s="117">
        <f>SUMIF(BD11:BD52,6,AQ11:AU52)</f>
        <v>0</v>
      </c>
      <c r="BG16" s="118" t="str">
        <f t="shared" si="1"/>
        <v/>
      </c>
      <c r="BH16" s="118" t="b">
        <f t="shared" si="2"/>
        <v>0</v>
      </c>
      <c r="BI16" s="118" t="str">
        <f t="shared" si="3"/>
        <v/>
      </c>
      <c r="BJ16" s="116"/>
      <c r="BK16" s="116"/>
      <c r="BL16" s="96"/>
      <c r="BM16" s="96"/>
    </row>
    <row r="17" spans="1:65" s="87" customFormat="1" ht="14.25" customHeight="1" x14ac:dyDescent="0.3">
      <c r="A17" s="84"/>
      <c r="B17" s="170"/>
      <c r="C17" s="170"/>
      <c r="D17" s="170"/>
      <c r="E17" s="90"/>
      <c r="F17" s="88"/>
      <c r="G17" s="157" t="str">
        <f>IF(ISBLANK(B17),"",VLOOKUP(B17,'PARTIDAS EGRESOS'!$A:$B,2,0))</f>
        <v/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01"/>
      <c r="AP17" s="102" t="s">
        <v>11</v>
      </c>
      <c r="AQ17" s="166"/>
      <c r="AR17" s="167"/>
      <c r="AS17" s="167"/>
      <c r="AT17" s="167"/>
      <c r="AU17" s="167"/>
      <c r="AV17" s="103"/>
      <c r="AW17" s="111"/>
      <c r="AX17" s="160" t="str">
        <f t="shared" si="0"/>
        <v/>
      </c>
      <c r="AY17" s="161"/>
      <c r="AZ17" s="161"/>
      <c r="BA17" s="161"/>
      <c r="BB17" s="161"/>
      <c r="BC17" s="108"/>
      <c r="BD17" s="112" t="str">
        <f>IF(ISBLANK(B17),"",VLOOKUP(B17,'PARTIDAS EGRESOS'!$A:$C,3,0))</f>
        <v/>
      </c>
      <c r="BE17" s="107">
        <v>27</v>
      </c>
      <c r="BF17" s="117">
        <f>SUMIF(BD11:BD52,7,AQ11:AU52)</f>
        <v>0</v>
      </c>
      <c r="BG17" s="118" t="str">
        <f t="shared" si="1"/>
        <v/>
      </c>
      <c r="BH17" s="118" t="b">
        <f t="shared" si="2"/>
        <v>0</v>
      </c>
      <c r="BI17" s="118" t="str">
        <f t="shared" si="3"/>
        <v/>
      </c>
      <c r="BJ17" s="118"/>
      <c r="BK17" s="116"/>
      <c r="BL17" s="96"/>
      <c r="BM17" s="96"/>
    </row>
    <row r="18" spans="1:65" s="87" customFormat="1" ht="14.25" customHeight="1" x14ac:dyDescent="0.3">
      <c r="A18" s="84"/>
      <c r="B18" s="170"/>
      <c r="C18" s="170"/>
      <c r="D18" s="170"/>
      <c r="E18" s="90"/>
      <c r="F18" s="88"/>
      <c r="G18" s="157" t="str">
        <f>IF(ISBLANK(B18),"",VLOOKUP(B18,'PARTIDAS EGRESOS'!$A:$B,2,0))</f>
        <v/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01"/>
      <c r="AP18" s="102" t="s">
        <v>11</v>
      </c>
      <c r="AQ18" s="166"/>
      <c r="AR18" s="167"/>
      <c r="AS18" s="167"/>
      <c r="AT18" s="167"/>
      <c r="AU18" s="167"/>
      <c r="AV18" s="103"/>
      <c r="AW18" s="102"/>
      <c r="AX18" s="160" t="str">
        <f t="shared" si="0"/>
        <v/>
      </c>
      <c r="AY18" s="161"/>
      <c r="AZ18" s="161"/>
      <c r="BA18" s="161"/>
      <c r="BB18" s="161"/>
      <c r="BC18" s="108"/>
      <c r="BD18" s="112" t="str">
        <f>IF(ISBLANK(B18),"",VLOOKUP(B18,'PARTIDAS EGRESOS'!$A:$C,3,0))</f>
        <v/>
      </c>
      <c r="BE18" s="120">
        <v>28</v>
      </c>
      <c r="BF18" s="117">
        <f>SUMIF(BD11:BD52,8,AQ11:AU52)</f>
        <v>0</v>
      </c>
      <c r="BG18" s="118" t="str">
        <f t="shared" si="1"/>
        <v/>
      </c>
      <c r="BH18" s="118" t="b">
        <f t="shared" si="2"/>
        <v>0</v>
      </c>
      <c r="BI18" s="118" t="str">
        <f t="shared" si="3"/>
        <v/>
      </c>
      <c r="BJ18" s="116"/>
      <c r="BK18" s="116"/>
      <c r="BL18" s="96"/>
      <c r="BM18" s="96"/>
    </row>
    <row r="19" spans="1:65" s="87" customFormat="1" ht="14.25" customHeight="1" x14ac:dyDescent="0.3">
      <c r="A19" s="84"/>
      <c r="B19" s="170"/>
      <c r="C19" s="170"/>
      <c r="D19" s="170"/>
      <c r="E19" s="90"/>
      <c r="F19" s="88"/>
      <c r="G19" s="157" t="str">
        <f>IF(ISBLANK(B19),"",VLOOKUP(B19,'PARTIDAS EGRESOS'!$A:$B,2,0))</f>
        <v/>
      </c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01"/>
      <c r="AP19" s="102" t="s">
        <v>11</v>
      </c>
      <c r="AQ19" s="166"/>
      <c r="AR19" s="167"/>
      <c r="AS19" s="167"/>
      <c r="AT19" s="167"/>
      <c r="AU19" s="167"/>
      <c r="AV19" s="103"/>
      <c r="AW19" s="111"/>
      <c r="AX19" s="160" t="str">
        <f t="shared" ref="AX19:AX30" si="4">BI19</f>
        <v/>
      </c>
      <c r="AY19" s="161"/>
      <c r="AZ19" s="161"/>
      <c r="BA19" s="161"/>
      <c r="BB19" s="161"/>
      <c r="BC19" s="108"/>
      <c r="BD19" s="112" t="str">
        <f>IF(ISBLANK(B19),"",VLOOKUP(B19,'PARTIDAS EGRESOS'!$A:$C,3,0))</f>
        <v/>
      </c>
      <c r="BE19" s="107">
        <v>29</v>
      </c>
      <c r="BF19" s="117">
        <f>SUMIF(BD11:BD52,9,AQ11:AU52)</f>
        <v>0</v>
      </c>
      <c r="BG19" s="118" t="str">
        <f t="shared" si="1"/>
        <v/>
      </c>
      <c r="BH19" s="118" t="b">
        <f t="shared" si="2"/>
        <v>0</v>
      </c>
      <c r="BI19" s="118" t="str">
        <f t="shared" si="3"/>
        <v/>
      </c>
      <c r="BJ19" s="118"/>
      <c r="BK19" s="116"/>
      <c r="BL19" s="96"/>
      <c r="BM19" s="96"/>
    </row>
    <row r="20" spans="1:65" s="87" customFormat="1" ht="14.25" customHeight="1" x14ac:dyDescent="0.3">
      <c r="A20" s="84"/>
      <c r="B20" s="170"/>
      <c r="C20" s="170"/>
      <c r="D20" s="170"/>
      <c r="E20" s="90"/>
      <c r="F20" s="88"/>
      <c r="G20" s="157" t="str">
        <f>IF(ISBLANK(B20),"",VLOOKUP(B20,'PARTIDAS EGRESOS'!$A:$B,2,0))</f>
        <v/>
      </c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04"/>
      <c r="AP20" s="102" t="s">
        <v>11</v>
      </c>
      <c r="AQ20" s="166"/>
      <c r="AR20" s="167"/>
      <c r="AS20" s="167"/>
      <c r="AT20" s="167"/>
      <c r="AU20" s="167"/>
      <c r="AV20" s="103"/>
      <c r="AW20" s="102"/>
      <c r="AX20" s="160" t="str">
        <f t="shared" si="4"/>
        <v/>
      </c>
      <c r="AY20" s="161"/>
      <c r="AZ20" s="161"/>
      <c r="BA20" s="161"/>
      <c r="BB20" s="161"/>
      <c r="BC20" s="108"/>
      <c r="BD20" s="112" t="str">
        <f>IF(ISBLANK(B20),"",VLOOKUP(B20,'PARTIDAS EGRESOS'!$A:$C,3,0))</f>
        <v/>
      </c>
      <c r="BE20" s="120">
        <v>30</v>
      </c>
      <c r="BF20" s="117">
        <f>SUMIF(BD11:BD52,10,AQ11:AU52)</f>
        <v>0</v>
      </c>
      <c r="BG20" s="118" t="str">
        <f t="shared" si="1"/>
        <v/>
      </c>
      <c r="BH20" s="118" t="b">
        <f t="shared" si="2"/>
        <v>0</v>
      </c>
      <c r="BI20" s="118" t="str">
        <f t="shared" si="3"/>
        <v/>
      </c>
      <c r="BJ20" s="116"/>
      <c r="BK20" s="116"/>
      <c r="BL20" s="96"/>
      <c r="BM20" s="96"/>
    </row>
    <row r="21" spans="1:65" s="87" customFormat="1" ht="14.25" customHeight="1" x14ac:dyDescent="0.3">
      <c r="A21" s="84"/>
      <c r="B21" s="170"/>
      <c r="C21" s="170"/>
      <c r="D21" s="170"/>
      <c r="E21" s="90"/>
      <c r="F21" s="88"/>
      <c r="G21" s="157" t="str">
        <f>IF(ISBLANK(B21),"",VLOOKUP(B21,'PARTIDAS EGRESOS'!$A:$B,2,0))</f>
        <v/>
      </c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01"/>
      <c r="AP21" s="102" t="s">
        <v>11</v>
      </c>
      <c r="AQ21" s="166"/>
      <c r="AR21" s="167"/>
      <c r="AS21" s="167"/>
      <c r="AT21" s="167"/>
      <c r="AU21" s="167"/>
      <c r="AV21" s="103"/>
      <c r="AW21" s="102"/>
      <c r="AX21" s="160" t="str">
        <f t="shared" si="4"/>
        <v/>
      </c>
      <c r="AY21" s="161"/>
      <c r="AZ21" s="161"/>
      <c r="BA21" s="161"/>
      <c r="BB21" s="161"/>
      <c r="BC21" s="108"/>
      <c r="BD21" s="112" t="str">
        <f>IF(ISBLANK(B21),"",VLOOKUP(B21,'PARTIDAS EGRESOS'!$A:$C,3,0))</f>
        <v/>
      </c>
      <c r="BE21" s="107">
        <v>31</v>
      </c>
      <c r="BF21" s="117">
        <f>SUMIF(BD11:BD52,11,AQ11:AU52)</f>
        <v>0</v>
      </c>
      <c r="BG21" s="118" t="str">
        <f t="shared" si="1"/>
        <v/>
      </c>
      <c r="BH21" s="118" t="b">
        <f t="shared" si="2"/>
        <v>0</v>
      </c>
      <c r="BI21" s="118" t="str">
        <f t="shared" si="3"/>
        <v/>
      </c>
      <c r="BJ21" s="116"/>
      <c r="BK21" s="116"/>
      <c r="BL21" s="96"/>
      <c r="BM21" s="96"/>
    </row>
    <row r="22" spans="1:65" s="87" customFormat="1" ht="14.25" customHeight="1" x14ac:dyDescent="0.3">
      <c r="A22" s="84"/>
      <c r="B22" s="170"/>
      <c r="C22" s="170"/>
      <c r="D22" s="170"/>
      <c r="E22" s="90"/>
      <c r="F22" s="88"/>
      <c r="G22" s="157" t="str">
        <f>IF(ISBLANK(B22),"",VLOOKUP(B22,'PARTIDAS EGRESOS'!$A:$B,2,0))</f>
        <v/>
      </c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04"/>
      <c r="AP22" s="102" t="s">
        <v>11</v>
      </c>
      <c r="AQ22" s="166"/>
      <c r="AR22" s="167"/>
      <c r="AS22" s="167"/>
      <c r="AT22" s="167"/>
      <c r="AU22" s="167"/>
      <c r="AV22" s="103"/>
      <c r="AW22" s="102"/>
      <c r="AX22" s="160" t="str">
        <f t="shared" si="4"/>
        <v/>
      </c>
      <c r="AY22" s="161"/>
      <c r="AZ22" s="161"/>
      <c r="BA22" s="161"/>
      <c r="BB22" s="161"/>
      <c r="BC22" s="108"/>
      <c r="BD22" s="112" t="str">
        <f>IF(ISBLANK(B22),"",VLOOKUP(B22,'PARTIDAS EGRESOS'!$A:$C,3,0))</f>
        <v/>
      </c>
      <c r="BE22" s="120">
        <v>32</v>
      </c>
      <c r="BF22" s="117">
        <f>SUMIF(BD11:BD52,12,AQ11:AU52)</f>
        <v>0</v>
      </c>
      <c r="BG22" s="118" t="str">
        <f t="shared" si="1"/>
        <v/>
      </c>
      <c r="BH22" s="118" t="b">
        <f t="shared" si="2"/>
        <v>0</v>
      </c>
      <c r="BI22" s="118" t="str">
        <f t="shared" si="3"/>
        <v/>
      </c>
      <c r="BJ22" s="116"/>
      <c r="BK22" s="116"/>
      <c r="BL22" s="96"/>
      <c r="BM22" s="96"/>
    </row>
    <row r="23" spans="1:65" s="87" customFormat="1" ht="14.25" customHeight="1" x14ac:dyDescent="0.3">
      <c r="A23" s="84"/>
      <c r="B23" s="170"/>
      <c r="C23" s="170"/>
      <c r="D23" s="170"/>
      <c r="E23" s="90"/>
      <c r="F23" s="88"/>
      <c r="G23" s="157" t="str">
        <f>IF(ISBLANK(B23),"",VLOOKUP(B23,'PARTIDAS EGRESOS'!$A:$B,2,0))</f>
        <v/>
      </c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01"/>
      <c r="AP23" s="102" t="s">
        <v>11</v>
      </c>
      <c r="AQ23" s="166"/>
      <c r="AR23" s="167"/>
      <c r="AS23" s="167"/>
      <c r="AT23" s="167"/>
      <c r="AU23" s="167"/>
      <c r="AV23" s="103"/>
      <c r="AW23" s="102"/>
      <c r="AX23" s="160" t="str">
        <f t="shared" si="4"/>
        <v/>
      </c>
      <c r="AY23" s="161"/>
      <c r="AZ23" s="161"/>
      <c r="BA23" s="161"/>
      <c r="BB23" s="161"/>
      <c r="BC23" s="108"/>
      <c r="BD23" s="112" t="str">
        <f>IF(ISBLANK(B23),"",VLOOKUP(B23,'PARTIDAS EGRESOS'!$A:$C,3,0))</f>
        <v/>
      </c>
      <c r="BE23" s="107">
        <v>33</v>
      </c>
      <c r="BF23" s="117">
        <f>SUMIF(BD11:BD52,13,AQ11:AU52)</f>
        <v>0</v>
      </c>
      <c r="BG23" s="118" t="str">
        <f t="shared" si="1"/>
        <v/>
      </c>
      <c r="BH23" s="118" t="b">
        <f t="shared" si="2"/>
        <v>0</v>
      </c>
      <c r="BI23" s="118" t="str">
        <f t="shared" si="3"/>
        <v/>
      </c>
      <c r="BJ23" s="116"/>
      <c r="BK23" s="116"/>
      <c r="BL23" s="96"/>
      <c r="BM23" s="96"/>
    </row>
    <row r="24" spans="1:65" s="87" customFormat="1" ht="14.25" customHeight="1" x14ac:dyDescent="0.3">
      <c r="A24" s="84"/>
      <c r="B24" s="170"/>
      <c r="C24" s="170"/>
      <c r="D24" s="170"/>
      <c r="E24" s="90"/>
      <c r="F24" s="88"/>
      <c r="G24" s="157" t="str">
        <f>IF(ISBLANK(B24),"",VLOOKUP(B24,'PARTIDAS EGRESOS'!$A:$B,2,0))</f>
        <v/>
      </c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01"/>
      <c r="AP24" s="102" t="s">
        <v>11</v>
      </c>
      <c r="AQ24" s="166"/>
      <c r="AR24" s="167"/>
      <c r="AS24" s="167"/>
      <c r="AT24" s="167"/>
      <c r="AU24" s="167"/>
      <c r="AV24" s="103"/>
      <c r="AW24" s="102"/>
      <c r="AX24" s="160" t="str">
        <f t="shared" si="4"/>
        <v/>
      </c>
      <c r="AY24" s="161"/>
      <c r="AZ24" s="161"/>
      <c r="BA24" s="161"/>
      <c r="BB24" s="161"/>
      <c r="BC24" s="108"/>
      <c r="BD24" s="112" t="str">
        <f>IF(ISBLANK(B24),"",VLOOKUP(B24,'PARTIDAS EGRESOS'!$A:$C,3,0))</f>
        <v/>
      </c>
      <c r="BE24" s="120">
        <v>34</v>
      </c>
      <c r="BF24" s="117">
        <f>SUMIF(BD11:BD52,14,AQ11:AU52)</f>
        <v>0</v>
      </c>
      <c r="BG24" s="118" t="str">
        <f t="shared" si="1"/>
        <v/>
      </c>
      <c r="BH24" s="118" t="b">
        <f t="shared" si="2"/>
        <v>0</v>
      </c>
      <c r="BI24" s="118" t="str">
        <f t="shared" si="3"/>
        <v/>
      </c>
      <c r="BJ24" s="116"/>
      <c r="BK24" s="116"/>
      <c r="BL24" s="96"/>
      <c r="BM24" s="96"/>
    </row>
    <row r="25" spans="1:65" s="87" customFormat="1" ht="14.25" customHeight="1" x14ac:dyDescent="0.3">
      <c r="A25" s="84"/>
      <c r="B25" s="170"/>
      <c r="C25" s="170"/>
      <c r="D25" s="170"/>
      <c r="E25" s="90"/>
      <c r="F25" s="88"/>
      <c r="G25" s="157" t="str">
        <f>IF(ISBLANK(B25),"",VLOOKUP(B25,'PARTIDAS EGRESOS'!$A:$B,2,0))</f>
        <v/>
      </c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04"/>
      <c r="AP25" s="102" t="s">
        <v>11</v>
      </c>
      <c r="AQ25" s="166"/>
      <c r="AR25" s="167"/>
      <c r="AS25" s="167"/>
      <c r="AT25" s="167"/>
      <c r="AU25" s="167"/>
      <c r="AV25" s="103"/>
      <c r="AW25" s="102"/>
      <c r="AX25" s="160" t="str">
        <f t="shared" si="4"/>
        <v/>
      </c>
      <c r="AY25" s="161"/>
      <c r="AZ25" s="161"/>
      <c r="BA25" s="161"/>
      <c r="BB25" s="161"/>
      <c r="BC25" s="108"/>
      <c r="BD25" s="112" t="str">
        <f>IF(ISBLANK(B25),"",VLOOKUP(B25,'PARTIDAS EGRESOS'!$A:$C,3,0))</f>
        <v/>
      </c>
      <c r="BE25" s="107">
        <v>35</v>
      </c>
      <c r="BF25" s="117">
        <f>SUMIF(BD11:BD52,15,AQ11:AU52)</f>
        <v>0</v>
      </c>
      <c r="BG25" s="118" t="str">
        <f t="shared" si="1"/>
        <v/>
      </c>
      <c r="BH25" s="118" t="b">
        <f t="shared" si="2"/>
        <v>0</v>
      </c>
      <c r="BI25" s="118" t="str">
        <f t="shared" si="3"/>
        <v/>
      </c>
      <c r="BJ25" s="116"/>
      <c r="BK25" s="116"/>
      <c r="BL25" s="96"/>
      <c r="BM25" s="96"/>
    </row>
    <row r="26" spans="1:65" s="87" customFormat="1" ht="14.25" customHeight="1" x14ac:dyDescent="0.3">
      <c r="A26" s="84"/>
      <c r="B26" s="170"/>
      <c r="C26" s="170"/>
      <c r="D26" s="170"/>
      <c r="E26" s="90"/>
      <c r="F26" s="88"/>
      <c r="G26" s="157" t="str">
        <f>IF(ISBLANK(B26),"",VLOOKUP(B26,'PARTIDAS EGRESOS'!$A:$B,2,0))</f>
        <v/>
      </c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01"/>
      <c r="AP26" s="102" t="s">
        <v>11</v>
      </c>
      <c r="AQ26" s="166"/>
      <c r="AR26" s="167"/>
      <c r="AS26" s="167"/>
      <c r="AT26" s="167"/>
      <c r="AU26" s="167"/>
      <c r="AV26" s="103"/>
      <c r="AW26" s="102"/>
      <c r="AX26" s="160" t="str">
        <f t="shared" si="4"/>
        <v/>
      </c>
      <c r="AY26" s="161"/>
      <c r="AZ26" s="161"/>
      <c r="BA26" s="161"/>
      <c r="BB26" s="161"/>
      <c r="BC26" s="108"/>
      <c r="BD26" s="112" t="str">
        <f>IF(ISBLANK(B26),"",VLOOKUP(B26,'PARTIDAS EGRESOS'!$A:$C,3,0))</f>
        <v/>
      </c>
      <c r="BE26" s="120">
        <v>36</v>
      </c>
      <c r="BF26" s="117">
        <f>SUMIF(BD11:BD52,16,AQ11:AU52)</f>
        <v>0</v>
      </c>
      <c r="BG26" s="118" t="str">
        <f t="shared" si="1"/>
        <v/>
      </c>
      <c r="BH26" s="118" t="b">
        <f t="shared" si="2"/>
        <v>0</v>
      </c>
      <c r="BI26" s="118" t="str">
        <f t="shared" si="3"/>
        <v/>
      </c>
      <c r="BJ26" s="116"/>
      <c r="BK26" s="116"/>
      <c r="BL26" s="96"/>
      <c r="BM26" s="96"/>
    </row>
    <row r="27" spans="1:65" s="87" customFormat="1" ht="14.25" customHeight="1" x14ac:dyDescent="0.3">
      <c r="A27" s="84"/>
      <c r="B27" s="170"/>
      <c r="C27" s="170"/>
      <c r="D27" s="170"/>
      <c r="E27" s="90"/>
      <c r="F27" s="88"/>
      <c r="G27" s="157" t="str">
        <f>IF(ISBLANK(B27),"",VLOOKUP(B27,'PARTIDAS EGRESOS'!$A:$B,2,0))</f>
        <v/>
      </c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01"/>
      <c r="AP27" s="102" t="s">
        <v>11</v>
      </c>
      <c r="AQ27" s="166"/>
      <c r="AR27" s="167"/>
      <c r="AS27" s="167"/>
      <c r="AT27" s="167"/>
      <c r="AU27" s="167"/>
      <c r="AV27" s="103"/>
      <c r="AW27" s="102"/>
      <c r="AX27" s="160" t="str">
        <f t="shared" si="4"/>
        <v/>
      </c>
      <c r="AY27" s="161"/>
      <c r="AZ27" s="161"/>
      <c r="BA27" s="161"/>
      <c r="BB27" s="161"/>
      <c r="BC27" s="108"/>
      <c r="BD27" s="112" t="str">
        <f>IF(ISBLANK(B27),"",VLOOKUP(B27,'PARTIDAS EGRESOS'!$A:$C,3,0))</f>
        <v/>
      </c>
      <c r="BE27" s="107">
        <v>37</v>
      </c>
      <c r="BF27" s="117">
        <f>SUMIF(BD11:BD52,17,AQ11:AU52)</f>
        <v>0</v>
      </c>
      <c r="BG27" s="118" t="str">
        <f t="shared" si="1"/>
        <v/>
      </c>
      <c r="BH27" s="118" t="b">
        <f t="shared" si="2"/>
        <v>0</v>
      </c>
      <c r="BI27" s="118" t="str">
        <f t="shared" si="3"/>
        <v/>
      </c>
      <c r="BJ27" s="116"/>
      <c r="BK27" s="116"/>
      <c r="BL27" s="96"/>
      <c r="BM27" s="96"/>
    </row>
    <row r="28" spans="1:65" s="87" customFormat="1" ht="14.25" customHeight="1" x14ac:dyDescent="0.3">
      <c r="A28" s="84"/>
      <c r="B28" s="170"/>
      <c r="C28" s="170"/>
      <c r="D28" s="170"/>
      <c r="E28" s="90"/>
      <c r="F28" s="88"/>
      <c r="G28" s="157" t="str">
        <f>IF(ISBLANK(B28),"",VLOOKUP(B28,'PARTIDAS EGRESOS'!$A:$B,2,0))</f>
        <v/>
      </c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01"/>
      <c r="AP28" s="102" t="s">
        <v>11</v>
      </c>
      <c r="AQ28" s="166"/>
      <c r="AR28" s="167"/>
      <c r="AS28" s="167"/>
      <c r="AT28" s="167"/>
      <c r="AU28" s="167"/>
      <c r="AV28" s="103"/>
      <c r="AW28" s="102"/>
      <c r="AX28" s="160" t="str">
        <f t="shared" si="4"/>
        <v/>
      </c>
      <c r="AY28" s="161"/>
      <c r="AZ28" s="161"/>
      <c r="BA28" s="161"/>
      <c r="BB28" s="161"/>
      <c r="BC28" s="108"/>
      <c r="BD28" s="112" t="str">
        <f>IF(ISBLANK(B28),"",VLOOKUP(B28,'PARTIDAS EGRESOS'!$A:$C,3,0))</f>
        <v/>
      </c>
      <c r="BE28" s="120">
        <v>38</v>
      </c>
      <c r="BF28" s="117">
        <f>SUMIF(BD11:BD52,18,AQ11:AU52)</f>
        <v>0</v>
      </c>
      <c r="BG28" s="118" t="str">
        <f t="shared" si="1"/>
        <v/>
      </c>
      <c r="BH28" s="118" t="b">
        <f t="shared" si="2"/>
        <v>0</v>
      </c>
      <c r="BI28" s="118" t="str">
        <f t="shared" si="3"/>
        <v/>
      </c>
      <c r="BJ28" s="116"/>
      <c r="BK28" s="116"/>
      <c r="BL28" s="96"/>
      <c r="BM28" s="96"/>
    </row>
    <row r="29" spans="1:65" s="87" customFormat="1" ht="14.25" customHeight="1" x14ac:dyDescent="0.3">
      <c r="A29" s="84"/>
      <c r="B29" s="170"/>
      <c r="C29" s="170"/>
      <c r="D29" s="170"/>
      <c r="E29" s="90"/>
      <c r="F29" s="92"/>
      <c r="G29" s="157" t="str">
        <f>IF(ISBLANK(B29),"",VLOOKUP(B29,'PARTIDAS EGRESOS'!$A:$B,2,0))</f>
        <v/>
      </c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04"/>
      <c r="AP29" s="102" t="s">
        <v>11</v>
      </c>
      <c r="AQ29" s="166"/>
      <c r="AR29" s="167"/>
      <c r="AS29" s="167"/>
      <c r="AT29" s="167"/>
      <c r="AU29" s="167"/>
      <c r="AV29" s="103"/>
      <c r="AW29" s="102"/>
      <c r="AX29" s="160" t="str">
        <f t="shared" si="4"/>
        <v/>
      </c>
      <c r="AY29" s="161"/>
      <c r="AZ29" s="161"/>
      <c r="BA29" s="161"/>
      <c r="BB29" s="161"/>
      <c r="BC29" s="108"/>
      <c r="BD29" s="112" t="str">
        <f>IF(ISBLANK(B29),"",VLOOKUP(B29,'PARTIDAS EGRESOS'!$A:$C,3,0))</f>
        <v/>
      </c>
      <c r="BE29" s="107">
        <v>39</v>
      </c>
      <c r="BF29" s="117">
        <f>SUMIF(BD11:BD52,19,AQ11:AU52)</f>
        <v>0</v>
      </c>
      <c r="BG29" s="118" t="str">
        <f t="shared" si="1"/>
        <v/>
      </c>
      <c r="BH29" s="118" t="b">
        <f t="shared" si="2"/>
        <v>0</v>
      </c>
      <c r="BI29" s="118" t="str">
        <f t="shared" si="3"/>
        <v/>
      </c>
      <c r="BJ29" s="116"/>
      <c r="BK29" s="116"/>
      <c r="BL29" s="96"/>
      <c r="BM29" s="96"/>
    </row>
    <row r="30" spans="1:65" s="87" customFormat="1" ht="14.25" customHeight="1" x14ac:dyDescent="0.3">
      <c r="A30" s="84"/>
      <c r="B30" s="170"/>
      <c r="C30" s="170"/>
      <c r="D30" s="170"/>
      <c r="E30" s="90"/>
      <c r="F30" s="88"/>
      <c r="G30" s="157" t="str">
        <f>IF(ISBLANK(B30),"",VLOOKUP(B30,'PARTIDAS EGRESOS'!$A:$B,2,0))</f>
        <v/>
      </c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01"/>
      <c r="AP30" s="102" t="s">
        <v>11</v>
      </c>
      <c r="AQ30" s="166"/>
      <c r="AR30" s="167"/>
      <c r="AS30" s="167"/>
      <c r="AT30" s="167"/>
      <c r="AU30" s="167"/>
      <c r="AV30" s="103"/>
      <c r="AW30" s="102"/>
      <c r="AX30" s="160" t="str">
        <f t="shared" si="4"/>
        <v/>
      </c>
      <c r="AY30" s="161"/>
      <c r="AZ30" s="161"/>
      <c r="BA30" s="161"/>
      <c r="BB30" s="161"/>
      <c r="BC30" s="108"/>
      <c r="BD30" s="112" t="str">
        <f>IF(ISBLANK(B30),"",VLOOKUP(B30,'PARTIDAS EGRESOS'!$A:$C,3,0))</f>
        <v/>
      </c>
      <c r="BE30" s="107">
        <v>40</v>
      </c>
      <c r="BF30" s="117">
        <f>SUMIF(BD11:BD52,20,AQ11:AU52)</f>
        <v>0</v>
      </c>
      <c r="BG30" s="118" t="str">
        <f t="shared" si="1"/>
        <v/>
      </c>
      <c r="BH30" s="118" t="b">
        <f t="shared" si="2"/>
        <v>0</v>
      </c>
      <c r="BI30" s="118" t="str">
        <f t="shared" si="3"/>
        <v/>
      </c>
      <c r="BJ30" s="116"/>
      <c r="BK30" s="116"/>
      <c r="BL30" s="96"/>
      <c r="BM30" s="96"/>
    </row>
    <row r="31" spans="1:65" s="87" customFormat="1" ht="14.25" customHeight="1" x14ac:dyDescent="0.3">
      <c r="A31" s="84"/>
      <c r="B31" s="170"/>
      <c r="C31" s="170"/>
      <c r="D31" s="170"/>
      <c r="E31" s="90"/>
      <c r="F31" s="88"/>
      <c r="G31" s="157" t="str">
        <f>IF(ISBLANK(B31),"",VLOOKUP(B31,'PARTIDAS EGRESOS'!$A:$B,2,0))</f>
        <v/>
      </c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04"/>
      <c r="AP31" s="102" t="s">
        <v>11</v>
      </c>
      <c r="AQ31" s="166"/>
      <c r="AR31" s="167"/>
      <c r="AS31" s="167"/>
      <c r="AT31" s="167"/>
      <c r="AU31" s="167"/>
      <c r="AV31" s="103"/>
      <c r="AW31" s="102"/>
      <c r="AX31" s="160" t="str">
        <f t="shared" ref="AX31:AX46" si="5">BI31</f>
        <v/>
      </c>
      <c r="AY31" s="161"/>
      <c r="AZ31" s="161"/>
      <c r="BA31" s="161"/>
      <c r="BB31" s="161"/>
      <c r="BC31" s="108"/>
      <c r="BD31" s="112" t="str">
        <f>IF(ISBLANK(B31),"",VLOOKUP(B31,'PARTIDAS EGRESOS'!$A:$C,3,0))</f>
        <v/>
      </c>
      <c r="BE31" s="116"/>
      <c r="BF31" s="117"/>
      <c r="BG31" s="118" t="str">
        <f t="shared" si="1"/>
        <v/>
      </c>
      <c r="BH31" s="118" t="b">
        <f t="shared" si="2"/>
        <v>0</v>
      </c>
      <c r="BI31" s="118" t="str">
        <f t="shared" si="3"/>
        <v/>
      </c>
      <c r="BJ31" s="116"/>
      <c r="BK31" s="116"/>
      <c r="BL31" s="96"/>
      <c r="BM31" s="96"/>
    </row>
    <row r="32" spans="1:65" s="87" customFormat="1" ht="14.25" customHeight="1" x14ac:dyDescent="0.3">
      <c r="A32" s="84"/>
      <c r="B32" s="170"/>
      <c r="C32" s="170"/>
      <c r="D32" s="170"/>
      <c r="E32" s="90"/>
      <c r="F32" s="88"/>
      <c r="G32" s="157" t="str">
        <f>IF(ISBLANK(B32),"",VLOOKUP(B32,'PARTIDAS EGRESOS'!$A:$B,2,0))</f>
        <v/>
      </c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01"/>
      <c r="AP32" s="102" t="s">
        <v>11</v>
      </c>
      <c r="AQ32" s="166"/>
      <c r="AR32" s="167"/>
      <c r="AS32" s="167"/>
      <c r="AT32" s="167"/>
      <c r="AU32" s="167"/>
      <c r="AV32" s="103"/>
      <c r="AW32" s="102"/>
      <c r="AX32" s="160" t="str">
        <f t="shared" si="5"/>
        <v/>
      </c>
      <c r="AY32" s="161"/>
      <c r="AZ32" s="161"/>
      <c r="BA32" s="161"/>
      <c r="BB32" s="161"/>
      <c r="BC32" s="108"/>
      <c r="BD32" s="112" t="str">
        <f>IF(ISBLANK(B32),"",VLOOKUP(B32,'PARTIDAS EGRESOS'!$A:$C,3,0))</f>
        <v/>
      </c>
      <c r="BE32" s="116"/>
      <c r="BF32" s="117"/>
      <c r="BG32" s="118" t="str">
        <f t="shared" si="1"/>
        <v/>
      </c>
      <c r="BH32" s="118" t="b">
        <f t="shared" si="2"/>
        <v>0</v>
      </c>
      <c r="BI32" s="118" t="str">
        <f t="shared" si="3"/>
        <v/>
      </c>
      <c r="BJ32" s="116"/>
      <c r="BK32" s="116"/>
      <c r="BL32" s="96"/>
      <c r="BM32" s="96"/>
    </row>
    <row r="33" spans="1:65" s="87" customFormat="1" ht="14.25" customHeight="1" x14ac:dyDescent="0.3">
      <c r="A33" s="84"/>
      <c r="B33" s="170"/>
      <c r="C33" s="170"/>
      <c r="D33" s="170"/>
      <c r="E33" s="90"/>
      <c r="F33" s="88"/>
      <c r="G33" s="157" t="str">
        <f>IF(ISBLANK(B33),"",VLOOKUP(B33,'PARTIDAS EGRESOS'!$A:$B,2,0))</f>
        <v/>
      </c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01"/>
      <c r="AP33" s="102" t="s">
        <v>11</v>
      </c>
      <c r="AQ33" s="166"/>
      <c r="AR33" s="167"/>
      <c r="AS33" s="167"/>
      <c r="AT33" s="167"/>
      <c r="AU33" s="167"/>
      <c r="AV33" s="103"/>
      <c r="AW33" s="102"/>
      <c r="AX33" s="160" t="str">
        <f t="shared" si="5"/>
        <v/>
      </c>
      <c r="AY33" s="161"/>
      <c r="AZ33" s="161"/>
      <c r="BA33" s="161"/>
      <c r="BB33" s="161"/>
      <c r="BC33" s="108"/>
      <c r="BD33" s="112" t="str">
        <f>IF(ISBLANK(B33),"",VLOOKUP(B33,'PARTIDAS EGRESOS'!$A:$C,3,0))</f>
        <v/>
      </c>
      <c r="BE33" s="116"/>
      <c r="BF33" s="117"/>
      <c r="BG33" s="118" t="str">
        <f t="shared" si="1"/>
        <v/>
      </c>
      <c r="BH33" s="118" t="b">
        <f t="shared" si="2"/>
        <v>0</v>
      </c>
      <c r="BI33" s="118" t="str">
        <f t="shared" si="3"/>
        <v/>
      </c>
      <c r="BJ33" s="116"/>
      <c r="BK33" s="116"/>
      <c r="BL33" s="96"/>
      <c r="BM33" s="96"/>
    </row>
    <row r="34" spans="1:65" s="87" customFormat="1" ht="14.25" customHeight="1" x14ac:dyDescent="0.3">
      <c r="A34" s="84"/>
      <c r="B34" s="170"/>
      <c r="C34" s="170"/>
      <c r="D34" s="170"/>
      <c r="E34" s="90"/>
      <c r="F34" s="88"/>
      <c r="G34" s="157" t="str">
        <f>IF(ISBLANK(B34),"",VLOOKUP(B34,'PARTIDAS EGRESOS'!$A:$B,2,0))</f>
        <v/>
      </c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04"/>
      <c r="AP34" s="102" t="s">
        <v>11</v>
      </c>
      <c r="AQ34" s="166"/>
      <c r="AR34" s="167"/>
      <c r="AS34" s="167"/>
      <c r="AT34" s="167"/>
      <c r="AU34" s="167"/>
      <c r="AV34" s="103"/>
      <c r="AW34" s="102"/>
      <c r="AX34" s="160" t="str">
        <f t="shared" si="5"/>
        <v/>
      </c>
      <c r="AY34" s="161"/>
      <c r="AZ34" s="161"/>
      <c r="BA34" s="161"/>
      <c r="BB34" s="161"/>
      <c r="BC34" s="108"/>
      <c r="BD34" s="112" t="str">
        <f>IF(ISBLANK(B34),"",VLOOKUP(B34,'PARTIDAS EGRESOS'!$A:$C,3,0))</f>
        <v/>
      </c>
      <c r="BE34" s="116"/>
      <c r="BF34" s="117"/>
      <c r="BG34" s="118" t="str">
        <f t="shared" si="1"/>
        <v/>
      </c>
      <c r="BH34" s="118" t="b">
        <f t="shared" si="2"/>
        <v>0</v>
      </c>
      <c r="BI34" s="118" t="str">
        <f t="shared" si="3"/>
        <v/>
      </c>
      <c r="BJ34" s="116"/>
      <c r="BK34" s="116"/>
      <c r="BL34" s="96"/>
      <c r="BM34" s="96"/>
    </row>
    <row r="35" spans="1:65" s="87" customFormat="1" ht="14.25" customHeight="1" x14ac:dyDescent="0.3">
      <c r="A35" s="84"/>
      <c r="B35" s="170"/>
      <c r="C35" s="170"/>
      <c r="D35" s="170"/>
      <c r="E35" s="90"/>
      <c r="F35" s="88"/>
      <c r="G35" s="157" t="str">
        <f>IF(ISBLANK(B35),"",VLOOKUP(B35,'PARTIDAS EGRESOS'!$A:$B,2,0))</f>
        <v/>
      </c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04"/>
      <c r="AP35" s="102" t="s">
        <v>11</v>
      </c>
      <c r="AQ35" s="166"/>
      <c r="AR35" s="167"/>
      <c r="AS35" s="167"/>
      <c r="AT35" s="167"/>
      <c r="AU35" s="167"/>
      <c r="AV35" s="103"/>
      <c r="AW35" s="102"/>
      <c r="AX35" s="160" t="str">
        <f t="shared" si="5"/>
        <v/>
      </c>
      <c r="AY35" s="161"/>
      <c r="AZ35" s="161"/>
      <c r="BA35" s="161"/>
      <c r="BB35" s="161"/>
      <c r="BC35" s="108"/>
      <c r="BD35" s="112" t="str">
        <f>IF(ISBLANK(B35),"",VLOOKUP(B35,'PARTIDAS EGRESOS'!$A:$C,3,0))</f>
        <v/>
      </c>
      <c r="BE35" s="116"/>
      <c r="BF35" s="117"/>
      <c r="BG35" s="118" t="str">
        <f t="shared" si="1"/>
        <v/>
      </c>
      <c r="BH35" s="118" t="b">
        <f t="shared" si="2"/>
        <v>0</v>
      </c>
      <c r="BI35" s="118" t="str">
        <f t="shared" si="3"/>
        <v/>
      </c>
      <c r="BJ35" s="116"/>
      <c r="BK35" s="116"/>
      <c r="BL35" s="96"/>
      <c r="BM35" s="96"/>
    </row>
    <row r="36" spans="1:65" s="87" customFormat="1" ht="14.25" customHeight="1" x14ac:dyDescent="0.3">
      <c r="A36" s="84"/>
      <c r="B36" s="170"/>
      <c r="C36" s="170"/>
      <c r="D36" s="170"/>
      <c r="E36" s="90"/>
      <c r="F36" s="88"/>
      <c r="G36" s="157" t="str">
        <f>IF(ISBLANK(B36),"",VLOOKUP(B36,'PARTIDAS EGRESOS'!$A:$B,2,0))</f>
        <v/>
      </c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01"/>
      <c r="AP36" s="102" t="s">
        <v>11</v>
      </c>
      <c r="AQ36" s="166"/>
      <c r="AR36" s="167"/>
      <c r="AS36" s="167"/>
      <c r="AT36" s="167"/>
      <c r="AU36" s="167"/>
      <c r="AV36" s="103"/>
      <c r="AW36" s="102"/>
      <c r="AX36" s="160" t="str">
        <f t="shared" si="5"/>
        <v/>
      </c>
      <c r="AY36" s="161"/>
      <c r="AZ36" s="161"/>
      <c r="BA36" s="161"/>
      <c r="BB36" s="161"/>
      <c r="BC36" s="108"/>
      <c r="BD36" s="112" t="str">
        <f>IF(ISBLANK(B36),"",VLOOKUP(B36,'PARTIDAS EGRESOS'!$A:$C,3,0))</f>
        <v/>
      </c>
      <c r="BE36" s="116"/>
      <c r="BF36" s="117"/>
      <c r="BG36" s="118" t="str">
        <f t="shared" si="1"/>
        <v/>
      </c>
      <c r="BH36" s="118" t="b">
        <f t="shared" si="2"/>
        <v>0</v>
      </c>
      <c r="BI36" s="118" t="str">
        <f t="shared" si="3"/>
        <v/>
      </c>
      <c r="BJ36" s="116"/>
      <c r="BK36" s="116"/>
      <c r="BL36" s="96"/>
      <c r="BM36" s="96"/>
    </row>
    <row r="37" spans="1:65" s="87" customFormat="1" ht="14.25" customHeight="1" x14ac:dyDescent="0.3">
      <c r="A37" s="84"/>
      <c r="B37" s="170"/>
      <c r="C37" s="170"/>
      <c r="D37" s="170"/>
      <c r="E37" s="90"/>
      <c r="F37" s="88"/>
      <c r="G37" s="157" t="str">
        <f>IF(ISBLANK(B37),"",VLOOKUP(B37,'PARTIDAS EGRESOS'!$A:$B,2,0))</f>
        <v/>
      </c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01"/>
      <c r="AP37" s="102" t="s">
        <v>11</v>
      </c>
      <c r="AQ37" s="166"/>
      <c r="AR37" s="167"/>
      <c r="AS37" s="167"/>
      <c r="AT37" s="167"/>
      <c r="AU37" s="167"/>
      <c r="AV37" s="103"/>
      <c r="AW37" s="102"/>
      <c r="AX37" s="160" t="str">
        <f t="shared" si="5"/>
        <v/>
      </c>
      <c r="AY37" s="161"/>
      <c r="AZ37" s="161"/>
      <c r="BA37" s="161"/>
      <c r="BB37" s="161"/>
      <c r="BC37" s="108"/>
      <c r="BD37" s="112" t="str">
        <f>IF(ISBLANK(B37),"",VLOOKUP(B37,'PARTIDAS EGRESOS'!$A:$C,3,0))</f>
        <v/>
      </c>
      <c r="BE37" s="116"/>
      <c r="BF37" s="117"/>
      <c r="BG37" s="118" t="str">
        <f t="shared" si="1"/>
        <v/>
      </c>
      <c r="BH37" s="118" t="b">
        <f t="shared" si="2"/>
        <v>0</v>
      </c>
      <c r="BI37" s="118" t="str">
        <f t="shared" si="3"/>
        <v/>
      </c>
      <c r="BJ37" s="116"/>
      <c r="BK37" s="116"/>
      <c r="BL37" s="96"/>
      <c r="BM37" s="96"/>
    </row>
    <row r="38" spans="1:65" s="87" customFormat="1" ht="14.25" customHeight="1" x14ac:dyDescent="0.3">
      <c r="A38" s="84"/>
      <c r="B38" s="170"/>
      <c r="C38" s="170"/>
      <c r="D38" s="170"/>
      <c r="E38" s="90"/>
      <c r="F38" s="88"/>
      <c r="G38" s="157" t="str">
        <f>IF(ISBLANK(B38),"",VLOOKUP(B38,'PARTIDAS EGRESOS'!$A:$B,2,0))</f>
        <v/>
      </c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01"/>
      <c r="AP38" s="102" t="s">
        <v>11</v>
      </c>
      <c r="AQ38" s="166"/>
      <c r="AR38" s="167"/>
      <c r="AS38" s="167"/>
      <c r="AT38" s="167"/>
      <c r="AU38" s="167"/>
      <c r="AV38" s="105"/>
      <c r="AW38" s="102"/>
      <c r="AX38" s="160" t="str">
        <f t="shared" si="5"/>
        <v/>
      </c>
      <c r="AY38" s="161"/>
      <c r="AZ38" s="161"/>
      <c r="BA38" s="161"/>
      <c r="BB38" s="161"/>
      <c r="BC38" s="108"/>
      <c r="BD38" s="112" t="str">
        <f>IF(ISBLANK(B38),"",VLOOKUP(B38,'PARTIDAS EGRESOS'!$A:$C,3,0))</f>
        <v/>
      </c>
      <c r="BE38" s="116"/>
      <c r="BF38" s="117"/>
      <c r="BG38" s="118" t="str">
        <f t="shared" si="1"/>
        <v/>
      </c>
      <c r="BH38" s="118" t="b">
        <f t="shared" si="2"/>
        <v>0</v>
      </c>
      <c r="BI38" s="118" t="str">
        <f t="shared" si="3"/>
        <v/>
      </c>
      <c r="BJ38" s="116"/>
      <c r="BK38" s="116"/>
      <c r="BL38" s="96"/>
      <c r="BM38" s="96"/>
    </row>
    <row r="39" spans="1:65" s="87" customFormat="1" ht="14.25" customHeight="1" x14ac:dyDescent="0.3">
      <c r="A39" s="84"/>
      <c r="B39" s="170"/>
      <c r="C39" s="170"/>
      <c r="D39" s="170"/>
      <c r="E39" s="90"/>
      <c r="F39" s="88"/>
      <c r="G39" s="157" t="str">
        <f>IF(ISBLANK(B39),"",VLOOKUP(B39,'PARTIDAS EGRESOS'!$A:$B,2,0))</f>
        <v/>
      </c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01"/>
      <c r="AP39" s="102" t="s">
        <v>11</v>
      </c>
      <c r="AQ39" s="166"/>
      <c r="AR39" s="167"/>
      <c r="AS39" s="167"/>
      <c r="AT39" s="167"/>
      <c r="AU39" s="167"/>
      <c r="AV39" s="105"/>
      <c r="AW39" s="102"/>
      <c r="AX39" s="160" t="str">
        <f t="shared" si="5"/>
        <v/>
      </c>
      <c r="AY39" s="161"/>
      <c r="AZ39" s="161"/>
      <c r="BA39" s="161"/>
      <c r="BB39" s="161"/>
      <c r="BC39" s="108"/>
      <c r="BD39" s="112" t="str">
        <f>IF(ISBLANK(B39),"",VLOOKUP(B39,'PARTIDAS EGRESOS'!$A:$C,3,0))</f>
        <v/>
      </c>
      <c r="BE39" s="116"/>
      <c r="BF39" s="117"/>
      <c r="BG39" s="118" t="str">
        <f t="shared" si="1"/>
        <v/>
      </c>
      <c r="BH39" s="118" t="b">
        <f t="shared" si="2"/>
        <v>0</v>
      </c>
      <c r="BI39" s="118" t="str">
        <f t="shared" si="3"/>
        <v/>
      </c>
      <c r="BJ39" s="116"/>
      <c r="BK39" s="116"/>
      <c r="BL39" s="96"/>
      <c r="BM39" s="96"/>
    </row>
    <row r="40" spans="1:65" s="87" customFormat="1" ht="14.25" customHeight="1" x14ac:dyDescent="0.3">
      <c r="A40" s="84"/>
      <c r="B40" s="170"/>
      <c r="C40" s="170"/>
      <c r="D40" s="170"/>
      <c r="E40" s="90"/>
      <c r="F40" s="88"/>
      <c r="G40" s="157" t="str">
        <f>IF(ISBLANK(B40),"",VLOOKUP(B40,'PARTIDAS EGRESOS'!$A:$B,2,0))</f>
        <v/>
      </c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01"/>
      <c r="AP40" s="102"/>
      <c r="AQ40" s="166"/>
      <c r="AR40" s="167"/>
      <c r="AS40" s="167"/>
      <c r="AT40" s="167"/>
      <c r="AU40" s="167"/>
      <c r="AV40" s="105"/>
      <c r="AW40" s="102"/>
      <c r="AX40" s="160" t="str">
        <f t="shared" si="5"/>
        <v/>
      </c>
      <c r="AY40" s="161"/>
      <c r="AZ40" s="161"/>
      <c r="BA40" s="161"/>
      <c r="BB40" s="161"/>
      <c r="BC40" s="108"/>
      <c r="BD40" s="112" t="str">
        <f>IF(ISBLANK(B40),"",VLOOKUP(B40,'PARTIDAS EGRESOS'!$A:$C,3,0))</f>
        <v/>
      </c>
      <c r="BE40" s="116"/>
      <c r="BF40" s="117"/>
      <c r="BG40" s="118" t="str">
        <f t="shared" si="1"/>
        <v/>
      </c>
      <c r="BH40" s="118" t="b">
        <f t="shared" si="2"/>
        <v>0</v>
      </c>
      <c r="BI40" s="118" t="str">
        <f t="shared" si="3"/>
        <v/>
      </c>
      <c r="BJ40" s="116"/>
      <c r="BK40" s="116"/>
      <c r="BL40" s="96"/>
      <c r="BM40" s="96"/>
    </row>
    <row r="41" spans="1:65" s="87" customFormat="1" ht="14.25" customHeight="1" x14ac:dyDescent="0.3">
      <c r="A41" s="84"/>
      <c r="B41" s="170"/>
      <c r="C41" s="170"/>
      <c r="D41" s="170"/>
      <c r="E41" s="90"/>
      <c r="F41" s="88"/>
      <c r="G41" s="157" t="str">
        <f>IF(ISBLANK(B41),"",VLOOKUP(B41,'PARTIDAS EGRESOS'!$A:$B,2,0))</f>
        <v/>
      </c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01"/>
      <c r="AP41" s="102"/>
      <c r="AQ41" s="166"/>
      <c r="AR41" s="167"/>
      <c r="AS41" s="167"/>
      <c r="AT41" s="167"/>
      <c r="AU41" s="167"/>
      <c r="AV41" s="105"/>
      <c r="AW41" s="102"/>
      <c r="AX41" s="160" t="str">
        <f t="shared" si="5"/>
        <v/>
      </c>
      <c r="AY41" s="161"/>
      <c r="AZ41" s="161"/>
      <c r="BA41" s="161"/>
      <c r="BB41" s="161"/>
      <c r="BC41" s="108"/>
      <c r="BD41" s="112" t="str">
        <f>IF(ISBLANK(B41),"",VLOOKUP(B41,'PARTIDAS EGRESOS'!$A:$C,3,0))</f>
        <v/>
      </c>
      <c r="BE41" s="116"/>
      <c r="BF41" s="117"/>
      <c r="BG41" s="118" t="str">
        <f t="shared" si="1"/>
        <v/>
      </c>
      <c r="BH41" s="118" t="b">
        <f t="shared" si="2"/>
        <v>0</v>
      </c>
      <c r="BI41" s="118" t="str">
        <f t="shared" si="3"/>
        <v/>
      </c>
      <c r="BJ41" s="116"/>
      <c r="BK41" s="116"/>
      <c r="BL41" s="96"/>
      <c r="BM41" s="96"/>
    </row>
    <row r="42" spans="1:65" s="87" customFormat="1" ht="14.25" customHeight="1" x14ac:dyDescent="0.3">
      <c r="A42" s="84"/>
      <c r="B42" s="170"/>
      <c r="C42" s="170"/>
      <c r="D42" s="170"/>
      <c r="E42" s="90"/>
      <c r="F42" s="88"/>
      <c r="G42" s="157" t="str">
        <f>IF(ISBLANK(B42),"",VLOOKUP(B42,'PARTIDAS EGRESOS'!$A:$B,2,0))</f>
        <v/>
      </c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01"/>
      <c r="AP42" s="102"/>
      <c r="AQ42" s="166"/>
      <c r="AR42" s="167"/>
      <c r="AS42" s="167"/>
      <c r="AT42" s="167"/>
      <c r="AU42" s="167"/>
      <c r="AV42" s="105"/>
      <c r="AW42" s="102"/>
      <c r="AX42" s="160" t="str">
        <f t="shared" si="5"/>
        <v/>
      </c>
      <c r="AY42" s="161"/>
      <c r="AZ42" s="161"/>
      <c r="BA42" s="161"/>
      <c r="BB42" s="161"/>
      <c r="BC42" s="108"/>
      <c r="BD42" s="112" t="str">
        <f>IF(ISBLANK(B42),"",VLOOKUP(B42,'PARTIDAS EGRESOS'!$A:$C,3,0))</f>
        <v/>
      </c>
      <c r="BE42" s="116"/>
      <c r="BF42" s="117"/>
      <c r="BG42" s="118" t="str">
        <f t="shared" si="1"/>
        <v/>
      </c>
      <c r="BH42" s="118" t="b">
        <f t="shared" si="2"/>
        <v>0</v>
      </c>
      <c r="BI42" s="118" t="str">
        <f t="shared" si="3"/>
        <v/>
      </c>
      <c r="BJ42" s="116"/>
      <c r="BK42" s="116"/>
      <c r="BL42" s="96"/>
      <c r="BM42" s="96"/>
    </row>
    <row r="43" spans="1:65" s="87" customFormat="1" ht="14.25" customHeight="1" x14ac:dyDescent="0.3">
      <c r="A43" s="84"/>
      <c r="B43" s="170"/>
      <c r="C43" s="170"/>
      <c r="D43" s="170"/>
      <c r="E43" s="90"/>
      <c r="F43" s="88"/>
      <c r="G43" s="157" t="str">
        <f>IF(ISBLANK(B43),"",VLOOKUP(B43,'PARTIDAS EGRESOS'!$A:$B,2,0))</f>
        <v/>
      </c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01"/>
      <c r="AP43" s="102"/>
      <c r="AQ43" s="166"/>
      <c r="AR43" s="167"/>
      <c r="AS43" s="167"/>
      <c r="AT43" s="167"/>
      <c r="AU43" s="167"/>
      <c r="AV43" s="105"/>
      <c r="AW43" s="102"/>
      <c r="AX43" s="160" t="str">
        <f t="shared" si="5"/>
        <v/>
      </c>
      <c r="AY43" s="161"/>
      <c r="AZ43" s="161"/>
      <c r="BA43" s="161"/>
      <c r="BB43" s="161"/>
      <c r="BC43" s="108"/>
      <c r="BD43" s="112" t="str">
        <f>IF(ISBLANK(B43),"",VLOOKUP(B43,'PARTIDAS EGRESOS'!$A:$C,3,0))</f>
        <v/>
      </c>
      <c r="BE43" s="116"/>
      <c r="BF43" s="117"/>
      <c r="BG43" s="118" t="str">
        <f t="shared" si="1"/>
        <v/>
      </c>
      <c r="BH43" s="118" t="b">
        <f t="shared" si="2"/>
        <v>0</v>
      </c>
      <c r="BI43" s="118" t="str">
        <f t="shared" si="3"/>
        <v/>
      </c>
      <c r="BJ43" s="116"/>
      <c r="BK43" s="116"/>
      <c r="BL43" s="96"/>
      <c r="BM43" s="96"/>
    </row>
    <row r="44" spans="1:65" s="87" customFormat="1" ht="14.25" customHeight="1" x14ac:dyDescent="0.3">
      <c r="A44" s="84"/>
      <c r="B44" s="170"/>
      <c r="C44" s="170"/>
      <c r="D44" s="170"/>
      <c r="E44" s="90"/>
      <c r="F44" s="88"/>
      <c r="G44" s="157" t="str">
        <f>IF(ISBLANK(B44),"",VLOOKUP(B44,'PARTIDAS EGRESOS'!$A:$B,2,0))</f>
        <v/>
      </c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01"/>
      <c r="AP44" s="102"/>
      <c r="AQ44" s="166"/>
      <c r="AR44" s="167"/>
      <c r="AS44" s="167"/>
      <c r="AT44" s="167"/>
      <c r="AU44" s="167"/>
      <c r="AV44" s="105"/>
      <c r="AW44" s="102"/>
      <c r="AX44" s="160" t="str">
        <f t="shared" si="5"/>
        <v/>
      </c>
      <c r="AY44" s="161"/>
      <c r="AZ44" s="161"/>
      <c r="BA44" s="161"/>
      <c r="BB44" s="161"/>
      <c r="BC44" s="108"/>
      <c r="BD44" s="112" t="str">
        <f>IF(ISBLANK(B44),"",VLOOKUP(B44,'PARTIDAS EGRESOS'!$A:$C,3,0))</f>
        <v/>
      </c>
      <c r="BE44" s="116"/>
      <c r="BF44" s="117"/>
      <c r="BG44" s="118" t="str">
        <f t="shared" si="1"/>
        <v/>
      </c>
      <c r="BH44" s="118" t="b">
        <f t="shared" si="2"/>
        <v>0</v>
      </c>
      <c r="BI44" s="118" t="str">
        <f t="shared" si="3"/>
        <v/>
      </c>
      <c r="BJ44" s="116"/>
      <c r="BK44" s="116"/>
      <c r="BL44" s="96"/>
      <c r="BM44" s="96"/>
    </row>
    <row r="45" spans="1:65" s="87" customFormat="1" ht="14.25" customHeight="1" x14ac:dyDescent="0.3">
      <c r="A45" s="84"/>
      <c r="B45" s="170"/>
      <c r="C45" s="170"/>
      <c r="D45" s="170"/>
      <c r="E45" s="90"/>
      <c r="F45" s="88"/>
      <c r="G45" s="157" t="str">
        <f>IF(ISBLANK(B45),"",VLOOKUP(B45,'PARTIDAS EGRESOS'!$A:$B,2,0))</f>
        <v/>
      </c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01"/>
      <c r="AP45" s="102"/>
      <c r="AQ45" s="166"/>
      <c r="AR45" s="167"/>
      <c r="AS45" s="167"/>
      <c r="AT45" s="167"/>
      <c r="AU45" s="167"/>
      <c r="AV45" s="105"/>
      <c r="AW45" s="102"/>
      <c r="AX45" s="160" t="str">
        <f t="shared" si="5"/>
        <v/>
      </c>
      <c r="AY45" s="161"/>
      <c r="AZ45" s="161"/>
      <c r="BA45" s="161"/>
      <c r="BB45" s="161"/>
      <c r="BC45" s="108"/>
      <c r="BD45" s="112" t="str">
        <f>IF(ISBLANK(B45),"",VLOOKUP(B45,'PARTIDAS EGRESOS'!$A:$C,3,0))</f>
        <v/>
      </c>
      <c r="BE45" s="116"/>
      <c r="BF45" s="117"/>
      <c r="BG45" s="118" t="str">
        <f t="shared" si="1"/>
        <v/>
      </c>
      <c r="BH45" s="118" t="b">
        <f t="shared" si="2"/>
        <v>0</v>
      </c>
      <c r="BI45" s="118" t="str">
        <f t="shared" si="3"/>
        <v/>
      </c>
      <c r="BJ45" s="116"/>
      <c r="BK45" s="116"/>
      <c r="BL45" s="96"/>
      <c r="BM45" s="96"/>
    </row>
    <row r="46" spans="1:65" s="87" customFormat="1" ht="14.25" customHeight="1" x14ac:dyDescent="0.3">
      <c r="A46" s="84"/>
      <c r="B46" s="170"/>
      <c r="C46" s="170"/>
      <c r="D46" s="170"/>
      <c r="E46" s="90"/>
      <c r="F46" s="88"/>
      <c r="G46" s="157" t="str">
        <f>IF(ISBLANK(B46),"",VLOOKUP(B46,'PARTIDAS EGRESOS'!$A:$B,2,0))</f>
        <v/>
      </c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01"/>
      <c r="AP46" s="102"/>
      <c r="AQ46" s="166"/>
      <c r="AR46" s="167"/>
      <c r="AS46" s="167"/>
      <c r="AT46" s="167"/>
      <c r="AU46" s="167"/>
      <c r="AV46" s="105"/>
      <c r="AW46" s="102"/>
      <c r="AX46" s="160" t="str">
        <f t="shared" si="5"/>
        <v/>
      </c>
      <c r="AY46" s="161"/>
      <c r="AZ46" s="161"/>
      <c r="BA46" s="161"/>
      <c r="BB46" s="161"/>
      <c r="BC46" s="108"/>
      <c r="BD46" s="112" t="str">
        <f>IF(ISBLANK(B46),"",VLOOKUP(B46,'PARTIDAS EGRESOS'!$A:$C,3,0))</f>
        <v/>
      </c>
      <c r="BE46" s="116"/>
      <c r="BF46" s="117"/>
      <c r="BG46" s="118" t="str">
        <f t="shared" si="1"/>
        <v/>
      </c>
      <c r="BH46" s="118" t="b">
        <f t="shared" si="2"/>
        <v>0</v>
      </c>
      <c r="BI46" s="118" t="str">
        <f t="shared" si="3"/>
        <v/>
      </c>
      <c r="BJ46" s="116"/>
      <c r="BK46" s="116"/>
      <c r="BL46" s="96"/>
      <c r="BM46" s="96"/>
    </row>
    <row r="47" spans="1:65" s="87" customFormat="1" ht="20.25" customHeight="1" x14ac:dyDescent="0.3">
      <c r="A47" s="84"/>
      <c r="B47" s="162"/>
      <c r="C47" s="162"/>
      <c r="D47" s="162"/>
      <c r="E47" s="90"/>
      <c r="F47" s="94"/>
      <c r="G47" s="163" t="str">
        <f>IF(ISBLANK(B47),"",VLOOKUP(B47,'PARTIDAS EGRESOS'!$A:$B,2,0))</f>
        <v/>
      </c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01"/>
      <c r="AP47" s="102" t="s">
        <v>11</v>
      </c>
      <c r="AQ47" s="164" t="s">
        <v>12</v>
      </c>
      <c r="AR47" s="164"/>
      <c r="AS47" s="164"/>
      <c r="AT47" s="164"/>
      <c r="AU47" s="164"/>
      <c r="AV47" s="105"/>
      <c r="AW47" s="113"/>
      <c r="AX47" s="194">
        <f>SUM(AX11:BB46)</f>
        <v>0</v>
      </c>
      <c r="AY47" s="194"/>
      <c r="AZ47" s="194"/>
      <c r="BA47" s="194"/>
      <c r="BB47" s="194"/>
      <c r="BC47" s="114"/>
      <c r="BD47" s="112" t="str">
        <f>IF(ISBLANK(B47),"",VLOOKUP(B47,'PARTIDAS EGRESOS'!$A:$C,3,0))</f>
        <v/>
      </c>
      <c r="BE47" s="116"/>
      <c r="BF47" s="117"/>
      <c r="BG47" s="118" t="str">
        <f t="shared" si="1"/>
        <v/>
      </c>
      <c r="BH47" s="118" t="b">
        <f t="shared" si="2"/>
        <v>0</v>
      </c>
      <c r="BI47" s="118" t="str">
        <f t="shared" si="3"/>
        <v/>
      </c>
      <c r="BJ47" s="116"/>
      <c r="BK47" s="116"/>
      <c r="BL47" s="96"/>
      <c r="BM47" s="96"/>
    </row>
    <row r="48" spans="1:65" s="87" customFormat="1" ht="14.25" customHeight="1" x14ac:dyDescent="0.3">
      <c r="A48" s="84"/>
      <c r="B48" s="162"/>
      <c r="C48" s="162"/>
      <c r="D48" s="162"/>
      <c r="E48" s="90"/>
      <c r="F48" s="94"/>
      <c r="G48" s="163" t="str">
        <f>IF(ISBLANK(B48),"",VLOOKUP(B48,'PARTIDAS EGRESOS'!$A:$B,2,0))</f>
        <v/>
      </c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01"/>
      <c r="AP48" s="102" t="s">
        <v>11</v>
      </c>
      <c r="AQ48" s="166"/>
      <c r="AR48" s="167"/>
      <c r="AS48" s="167"/>
      <c r="AT48" s="167"/>
      <c r="AU48" s="167"/>
      <c r="AV48" s="105"/>
      <c r="AW48" s="102"/>
      <c r="AX48" s="168" t="str">
        <f>BI48</f>
        <v/>
      </c>
      <c r="AY48" s="169"/>
      <c r="AZ48" s="169"/>
      <c r="BA48" s="169"/>
      <c r="BB48" s="169"/>
      <c r="BC48" s="108"/>
      <c r="BD48" s="116"/>
      <c r="BE48" s="116"/>
      <c r="BF48" s="117"/>
      <c r="BG48" s="118" t="str">
        <f t="shared" si="1"/>
        <v/>
      </c>
      <c r="BH48" s="118" t="b">
        <f t="shared" si="2"/>
        <v>0</v>
      </c>
      <c r="BI48" s="118" t="str">
        <f t="shared" si="3"/>
        <v/>
      </c>
      <c r="BJ48" s="116"/>
      <c r="BK48" s="116"/>
      <c r="BL48" s="96"/>
      <c r="BM48" s="96"/>
    </row>
    <row r="49" spans="1:64" s="87" customFormat="1" ht="14.25" customHeight="1" x14ac:dyDescent="0.3">
      <c r="A49" s="84"/>
      <c r="B49" s="170">
        <v>120</v>
      </c>
      <c r="C49" s="170"/>
      <c r="D49" s="170"/>
      <c r="E49" s="90"/>
      <c r="F49" s="88"/>
      <c r="G49" s="157" t="s">
        <v>13</v>
      </c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01"/>
      <c r="AP49" s="102"/>
      <c r="AQ49" s="175"/>
      <c r="AR49" s="176"/>
      <c r="AS49" s="176"/>
      <c r="AT49" s="176"/>
      <c r="AU49" s="176"/>
      <c r="AV49" s="108"/>
      <c r="AW49" s="102"/>
      <c r="AX49" s="160" t="str">
        <f>BI49</f>
        <v/>
      </c>
      <c r="AY49" s="173"/>
      <c r="AZ49" s="173"/>
      <c r="BA49" s="173"/>
      <c r="BB49" s="173"/>
      <c r="BC49" s="108"/>
      <c r="BD49" s="116"/>
      <c r="BE49" s="116"/>
      <c r="BF49" s="117"/>
      <c r="BG49" s="118" t="str">
        <f t="shared" si="1"/>
        <v/>
      </c>
      <c r="BH49" s="118" t="b">
        <f t="shared" si="2"/>
        <v>0</v>
      </c>
      <c r="BI49" s="118" t="str">
        <f t="shared" si="3"/>
        <v/>
      </c>
      <c r="BJ49" s="116"/>
      <c r="BK49" s="116"/>
      <c r="BL49" s="96"/>
    </row>
    <row r="50" spans="1:64" s="87" customFormat="1" ht="14.25" customHeight="1" x14ac:dyDescent="0.3">
      <c r="A50" s="84"/>
      <c r="B50" s="170">
        <v>330</v>
      </c>
      <c r="C50" s="170"/>
      <c r="D50" s="170"/>
      <c r="E50" s="90"/>
      <c r="F50" s="88"/>
      <c r="G50" s="157" t="s">
        <v>34</v>
      </c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01"/>
      <c r="AP50" s="102"/>
      <c r="AQ50" s="175"/>
      <c r="AR50" s="176"/>
      <c r="AS50" s="176"/>
      <c r="AT50" s="176"/>
      <c r="AU50" s="176"/>
      <c r="AV50" s="108"/>
      <c r="AW50" s="102"/>
      <c r="AX50" s="160" t="str">
        <f>BI50</f>
        <v/>
      </c>
      <c r="AY50" s="173"/>
      <c r="AZ50" s="173"/>
      <c r="BA50" s="173"/>
      <c r="BB50" s="173"/>
      <c r="BC50" s="108"/>
      <c r="BD50" s="116"/>
      <c r="BE50" s="116"/>
      <c r="BF50" s="117"/>
      <c r="BG50" s="118" t="str">
        <f t="shared" si="1"/>
        <v/>
      </c>
      <c r="BH50" s="118" t="b">
        <f t="shared" si="2"/>
        <v>0</v>
      </c>
      <c r="BI50" s="118" t="str">
        <f t="shared" si="3"/>
        <v/>
      </c>
      <c r="BJ50" s="116"/>
      <c r="BK50" s="116"/>
      <c r="BL50" s="96"/>
    </row>
    <row r="51" spans="1:64" s="87" customFormat="1" ht="14.25" customHeight="1" x14ac:dyDescent="0.3">
      <c r="A51" s="84"/>
      <c r="B51" s="162"/>
      <c r="C51" s="162"/>
      <c r="D51" s="162"/>
      <c r="E51" s="90"/>
      <c r="F51" s="94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01"/>
      <c r="AP51" s="102"/>
      <c r="AQ51" s="175"/>
      <c r="AR51" s="176"/>
      <c r="AS51" s="176"/>
      <c r="AT51" s="176"/>
      <c r="AU51" s="176"/>
      <c r="AV51" s="108"/>
      <c r="AW51" s="102"/>
      <c r="AX51" s="177">
        <f>SUM(AQ49:AU50)</f>
        <v>0</v>
      </c>
      <c r="AY51" s="177"/>
      <c r="AZ51" s="177"/>
      <c r="BA51" s="177"/>
      <c r="BB51" s="177"/>
      <c r="BC51" s="108"/>
      <c r="BD51" s="116"/>
      <c r="BE51" s="116"/>
      <c r="BF51" s="117"/>
      <c r="BG51" s="118" t="str">
        <f t="shared" si="1"/>
        <v/>
      </c>
      <c r="BH51" s="118" t="b">
        <f t="shared" si="2"/>
        <v>0</v>
      </c>
      <c r="BI51" s="118" t="str">
        <f t="shared" si="3"/>
        <v/>
      </c>
      <c r="BJ51" s="116"/>
      <c r="BK51" s="116"/>
      <c r="BL51" s="96"/>
    </row>
    <row r="52" spans="1:64" s="87" customFormat="1" ht="14.25" customHeight="1" x14ac:dyDescent="0.3">
      <c r="A52" s="84"/>
      <c r="B52" s="162"/>
      <c r="C52" s="162"/>
      <c r="D52" s="162"/>
      <c r="E52" s="90"/>
      <c r="F52" s="94"/>
      <c r="G52" s="181" t="str">
        <f>IF(ISBLANK(B52),"",VLOOKUP(B52,'PARTIDAS EGRESOS'!$A:$B,2,0))</f>
        <v/>
      </c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  <c r="AC52" s="181"/>
      <c r="AD52" s="181"/>
      <c r="AE52" s="181"/>
      <c r="AF52" s="181"/>
      <c r="AG52" s="181"/>
      <c r="AH52" s="181"/>
      <c r="AI52" s="181"/>
      <c r="AJ52" s="181"/>
      <c r="AK52" s="181"/>
      <c r="AL52" s="181"/>
      <c r="AM52" s="181"/>
      <c r="AN52" s="181"/>
      <c r="AO52" s="101"/>
      <c r="AP52" s="102"/>
      <c r="AQ52" s="175"/>
      <c r="AR52" s="176"/>
      <c r="AS52" s="176"/>
      <c r="AT52" s="176"/>
      <c r="AU52" s="176"/>
      <c r="AV52" s="108"/>
      <c r="AW52" s="102"/>
      <c r="AX52" s="168" t="str">
        <f>BI52</f>
        <v/>
      </c>
      <c r="AY52" s="169"/>
      <c r="AZ52" s="169"/>
      <c r="BA52" s="169"/>
      <c r="BB52" s="169"/>
      <c r="BC52" s="108"/>
      <c r="BD52" s="112" t="str">
        <f>IF(ISBLANK(B52),"",VLOOKUP(B52,'PARTIDAS EGRESOS'!$A:$C,3,0))</f>
        <v/>
      </c>
      <c r="BE52" s="116"/>
      <c r="BF52" s="117"/>
      <c r="BG52" s="118" t="str">
        <f t="shared" si="1"/>
        <v/>
      </c>
      <c r="BH52" s="118" t="b">
        <f t="shared" si="2"/>
        <v>0</v>
      </c>
      <c r="BI52" s="118" t="str">
        <f t="shared" si="3"/>
        <v/>
      </c>
      <c r="BJ52" s="116"/>
      <c r="BK52" s="116"/>
      <c r="BL52" s="96"/>
    </row>
    <row r="53" spans="1:64" s="87" customFormat="1" ht="9.15" customHeight="1" x14ac:dyDescent="0.3">
      <c r="A53" s="84"/>
      <c r="B53" s="93"/>
      <c r="C53" s="93"/>
      <c r="D53" s="93"/>
      <c r="E53" s="84"/>
      <c r="F53" s="94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101"/>
      <c r="AP53" s="109"/>
      <c r="AQ53" s="106"/>
      <c r="AR53" s="107"/>
      <c r="AS53" s="107"/>
      <c r="AT53" s="107"/>
      <c r="AU53" s="107"/>
      <c r="AV53" s="108"/>
      <c r="AW53" s="109"/>
      <c r="AX53" s="115"/>
      <c r="AY53" s="53"/>
      <c r="AZ53" s="53"/>
      <c r="BA53" s="53"/>
      <c r="BB53" s="53"/>
      <c r="BC53" s="108"/>
      <c r="BD53" s="112"/>
      <c r="BE53" s="116"/>
      <c r="BF53" s="117"/>
      <c r="BG53" s="118"/>
      <c r="BH53" s="118"/>
      <c r="BI53" s="118"/>
      <c r="BJ53" s="116"/>
      <c r="BK53" s="116"/>
      <c r="BL53" s="96"/>
    </row>
    <row r="54" spans="1:64" s="87" customFormat="1" ht="22.5" customHeight="1" x14ac:dyDescent="0.25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110" t="s">
        <v>15</v>
      </c>
      <c r="AV54" s="88"/>
      <c r="AW54" s="191">
        <f>SUM(AW47:BC52)</f>
        <v>0</v>
      </c>
      <c r="AX54" s="192"/>
      <c r="AY54" s="192"/>
      <c r="AZ54" s="192"/>
      <c r="BA54" s="192"/>
      <c r="BB54" s="192"/>
      <c r="BC54" s="192"/>
      <c r="BD54" s="116"/>
      <c r="BE54" s="116"/>
      <c r="BF54" s="116"/>
      <c r="BG54" s="116"/>
      <c r="BH54" s="116"/>
      <c r="BI54" s="116"/>
      <c r="BJ54" s="116"/>
      <c r="BK54" s="116"/>
      <c r="BL54" s="96"/>
    </row>
    <row r="55" spans="1:64" s="87" customFormat="1" ht="11.25" customHeight="1" x14ac:dyDescent="0.25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110"/>
      <c r="AW55" s="88"/>
      <c r="AX55" s="88"/>
      <c r="AY55" s="88"/>
      <c r="AZ55" s="88"/>
      <c r="BA55" s="88"/>
      <c r="BB55" s="88"/>
      <c r="BC55" s="88"/>
      <c r="BD55" s="116"/>
      <c r="BE55" s="116"/>
      <c r="BF55" s="116"/>
      <c r="BG55" s="116"/>
      <c r="BH55" s="116"/>
      <c r="BI55" s="116"/>
      <c r="BJ55" s="116"/>
      <c r="BK55" s="116"/>
      <c r="BL55" s="96"/>
    </row>
    <row r="56" spans="1:64" s="87" customFormat="1" ht="12.75" customHeight="1" x14ac:dyDescent="0.25">
      <c r="A56" s="96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  <c r="BD56" s="116"/>
      <c r="BE56" s="116"/>
      <c r="BF56" s="116"/>
      <c r="BG56" s="116"/>
      <c r="BH56" s="116"/>
      <c r="BI56" s="116"/>
      <c r="BJ56" s="116"/>
      <c r="BK56" s="116"/>
      <c r="BL56" s="96"/>
    </row>
    <row r="57" spans="1:64" s="87" customFormat="1" ht="21" customHeight="1" x14ac:dyDescent="0.3">
      <c r="A57" s="88"/>
      <c r="B57" s="92" t="s">
        <v>32</v>
      </c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55"/>
      <c r="V57" s="55"/>
      <c r="W57" s="55"/>
      <c r="X57" s="55"/>
      <c r="Y57" s="55"/>
      <c r="Z57" s="55"/>
      <c r="AA57" s="55"/>
      <c r="AB57" s="55"/>
      <c r="AC57" s="97"/>
      <c r="AD57" s="97"/>
      <c r="AE57" s="97"/>
      <c r="AF57" s="97"/>
      <c r="AG57" s="97"/>
      <c r="AH57" s="193"/>
      <c r="AI57" s="193"/>
      <c r="AJ57" s="193"/>
      <c r="AK57" s="193"/>
      <c r="AL57" s="193"/>
      <c r="AM57" s="193"/>
      <c r="AN57" s="193"/>
      <c r="AO57" s="193"/>
      <c r="AP57" s="193"/>
      <c r="AQ57" s="193"/>
      <c r="AR57" s="193"/>
      <c r="AS57" s="193"/>
      <c r="AT57" s="193"/>
      <c r="AU57" s="193"/>
      <c r="AV57" s="193"/>
      <c r="AW57" s="97"/>
      <c r="AX57" s="97"/>
      <c r="AY57" s="97"/>
      <c r="AZ57" s="97"/>
      <c r="BA57" s="97"/>
      <c r="BB57" s="88"/>
      <c r="BC57" s="88"/>
      <c r="BD57" s="116"/>
      <c r="BE57" s="116"/>
      <c r="BF57" s="116"/>
      <c r="BG57" s="116"/>
      <c r="BH57" s="116"/>
      <c r="BI57" s="116"/>
      <c r="BJ57" s="116"/>
      <c r="BK57" s="116"/>
      <c r="BL57" s="96"/>
    </row>
    <row r="58" spans="1:64" s="87" customFormat="1" ht="21" customHeight="1" x14ac:dyDescent="0.3">
      <c r="A58" s="88"/>
      <c r="B58" s="92" t="s">
        <v>17</v>
      </c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55"/>
      <c r="V58" s="55"/>
      <c r="W58" s="55"/>
      <c r="X58" s="55"/>
      <c r="Y58" s="55"/>
      <c r="Z58" s="55"/>
      <c r="AA58" s="55"/>
      <c r="AB58" s="129" t="s">
        <v>18</v>
      </c>
      <c r="AC58" s="97"/>
      <c r="AD58" s="97"/>
      <c r="AE58" s="97"/>
      <c r="AF58" s="97"/>
      <c r="AG58" s="97"/>
      <c r="AH58" s="178">
        <f>+AW54</f>
        <v>0</v>
      </c>
      <c r="AI58" s="178"/>
      <c r="AJ58" s="178"/>
      <c r="AK58" s="178"/>
      <c r="AL58" s="178"/>
      <c r="AM58" s="178"/>
      <c r="AN58" s="178"/>
      <c r="AO58" s="178"/>
      <c r="AP58" s="178"/>
      <c r="AQ58" s="178"/>
      <c r="AR58" s="178"/>
      <c r="AS58" s="178"/>
      <c r="AT58" s="178"/>
      <c r="AU58" s="178"/>
      <c r="AV58" s="178"/>
      <c r="AW58" s="97"/>
      <c r="AX58" s="97"/>
      <c r="AY58" s="97"/>
      <c r="AZ58" s="97"/>
      <c r="BA58" s="97"/>
      <c r="BB58" s="88"/>
      <c r="BC58" s="88"/>
      <c r="BD58" s="116"/>
      <c r="BE58" s="116"/>
      <c r="BF58" s="116"/>
      <c r="BG58" s="116"/>
      <c r="BH58" s="116"/>
      <c r="BI58" s="116"/>
      <c r="BJ58" s="116"/>
      <c r="BK58" s="116"/>
      <c r="BL58" s="96"/>
    </row>
    <row r="59" spans="1:64" s="87" customFormat="1" ht="20.25" customHeight="1" x14ac:dyDescent="0.3">
      <c r="A59" s="88"/>
      <c r="B59" s="92" t="s">
        <v>19</v>
      </c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55"/>
      <c r="V59" s="55"/>
      <c r="W59" s="55"/>
      <c r="X59" s="55"/>
      <c r="Y59" s="55"/>
      <c r="Z59" s="55"/>
      <c r="AA59" s="55"/>
      <c r="AB59" s="55" t="s">
        <v>20</v>
      </c>
      <c r="AC59" s="97"/>
      <c r="AD59" s="97"/>
      <c r="AE59" s="97"/>
      <c r="AF59" s="97"/>
      <c r="AG59" s="97"/>
      <c r="AH59" s="178">
        <f>+AH57-AH58</f>
        <v>0</v>
      </c>
      <c r="AI59" s="178"/>
      <c r="AJ59" s="178"/>
      <c r="AK59" s="178"/>
      <c r="AL59" s="178"/>
      <c r="AM59" s="178"/>
      <c r="AN59" s="178"/>
      <c r="AO59" s="178"/>
      <c r="AP59" s="178"/>
      <c r="AQ59" s="178"/>
      <c r="AR59" s="178"/>
      <c r="AS59" s="178"/>
      <c r="AT59" s="178"/>
      <c r="AU59" s="178"/>
      <c r="AV59" s="178"/>
      <c r="AW59" s="97"/>
      <c r="AX59" s="97"/>
      <c r="AY59" s="97"/>
      <c r="AZ59" s="97"/>
      <c r="BA59" s="97"/>
      <c r="BB59" s="88"/>
      <c r="BC59" s="88"/>
      <c r="BD59" s="116"/>
      <c r="BE59" s="116"/>
      <c r="BF59" s="116"/>
      <c r="BG59" s="116"/>
      <c r="BH59" s="116"/>
      <c r="BI59" s="116"/>
      <c r="BJ59" s="116"/>
      <c r="BK59" s="116"/>
      <c r="BL59" s="88"/>
    </row>
    <row r="60" spans="1:64" s="87" customFormat="1" ht="9.15" customHeight="1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110"/>
      <c r="AW60" s="88"/>
      <c r="AX60" s="88"/>
      <c r="AY60" s="88"/>
      <c r="AZ60" s="88"/>
      <c r="BA60" s="88"/>
      <c r="BB60" s="88"/>
      <c r="BC60" s="88"/>
      <c r="BD60" s="116"/>
      <c r="BE60" s="116"/>
      <c r="BF60" s="116"/>
      <c r="BG60" s="116"/>
      <c r="BH60" s="116"/>
      <c r="BI60" s="116"/>
      <c r="BJ60" s="116"/>
      <c r="BK60" s="116"/>
      <c r="BL60" s="96"/>
    </row>
    <row r="61" spans="1:64" s="87" customFormat="1" ht="9.15" customHeight="1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110"/>
      <c r="AW61" s="88"/>
      <c r="AX61" s="88"/>
      <c r="AY61" s="88"/>
      <c r="AZ61" s="88"/>
      <c r="BA61" s="88"/>
      <c r="BB61" s="88"/>
      <c r="BC61" s="88"/>
      <c r="BD61" s="116"/>
      <c r="BE61" s="116"/>
      <c r="BF61" s="116"/>
      <c r="BG61" s="116"/>
      <c r="BH61" s="116"/>
      <c r="BI61" s="116"/>
      <c r="BJ61" s="116"/>
      <c r="BK61" s="116"/>
      <c r="BL61" s="96"/>
    </row>
    <row r="62" spans="1:64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96"/>
      <c r="BE62" s="96"/>
      <c r="BF62" s="88"/>
      <c r="BG62" s="88"/>
      <c r="BH62" s="88"/>
      <c r="BI62" s="96"/>
      <c r="BJ62" s="96"/>
      <c r="BK62" s="96"/>
      <c r="BL62" s="96"/>
    </row>
    <row r="63" spans="1:64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96"/>
      <c r="BE63" s="96"/>
      <c r="BF63" s="88"/>
      <c r="BG63" s="88"/>
      <c r="BH63" s="88"/>
      <c r="BI63" s="96"/>
      <c r="BJ63" s="96"/>
      <c r="BK63" s="96"/>
      <c r="BL63" s="96"/>
    </row>
    <row r="64" spans="1:64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96"/>
      <c r="BE64" s="96"/>
      <c r="BF64" s="88"/>
      <c r="BG64" s="88"/>
      <c r="BH64" s="88"/>
      <c r="BI64" s="96"/>
      <c r="BJ64" s="96"/>
      <c r="BK64" s="96"/>
      <c r="BL64" s="96"/>
    </row>
    <row r="65" spans="1:64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96"/>
      <c r="BE65" s="96"/>
      <c r="BF65" s="88"/>
      <c r="BG65" s="88"/>
      <c r="BH65" s="88"/>
      <c r="BI65" s="96"/>
      <c r="BJ65" s="96"/>
      <c r="BK65" s="96"/>
      <c r="BL65" s="96"/>
    </row>
    <row r="66" spans="1:64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8"/>
      <c r="BA66" s="88"/>
      <c r="BB66" s="88"/>
      <c r="BC66" s="88"/>
      <c r="BD66" s="96"/>
      <c r="BE66" s="96"/>
      <c r="BF66" s="88"/>
      <c r="BG66" s="88"/>
      <c r="BH66" s="88"/>
      <c r="BI66" s="96"/>
      <c r="BJ66" s="96"/>
      <c r="BK66" s="96"/>
      <c r="BL66" s="96"/>
    </row>
    <row r="67" spans="1:64" x14ac:dyDescent="0.25">
      <c r="A67" s="88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</row>
    <row r="68" spans="1:64" ht="13" x14ac:dyDescent="0.25">
      <c r="A68" s="84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  <c r="AA68" s="84"/>
      <c r="AB68" s="84"/>
      <c r="AC68" s="84"/>
      <c r="AD68" s="88"/>
      <c r="AE68" s="203"/>
      <c r="AF68" s="203"/>
      <c r="AG68" s="203"/>
      <c r="AH68" s="203"/>
      <c r="AI68" s="203"/>
      <c r="AJ68" s="203"/>
      <c r="AK68" s="203"/>
      <c r="AL68" s="203"/>
      <c r="AM68" s="203"/>
      <c r="AN68" s="203"/>
      <c r="AO68" s="203"/>
      <c r="AP68" s="203"/>
      <c r="AQ68" s="203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84"/>
      <c r="BD68" s="88"/>
      <c r="BE68" s="88"/>
      <c r="BF68" s="88"/>
      <c r="BG68" s="88"/>
      <c r="BH68" s="88"/>
      <c r="BI68" s="88"/>
      <c r="BJ68" s="88"/>
      <c r="BK68" s="88"/>
      <c r="BL68" s="88"/>
    </row>
    <row r="69" spans="1:64" ht="12.75" customHeight="1" x14ac:dyDescent="0.25">
      <c r="A69" s="180" t="s">
        <v>22</v>
      </c>
      <c r="B69" s="180"/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80"/>
      <c r="Z69" s="180"/>
      <c r="AA69" s="180"/>
      <c r="AB69" s="123"/>
      <c r="AC69" s="180" t="s">
        <v>23</v>
      </c>
      <c r="AD69" s="180"/>
      <c r="AE69" s="180"/>
      <c r="AF69" s="180"/>
      <c r="AG69" s="180"/>
      <c r="AH69" s="180"/>
      <c r="AI69" s="180"/>
      <c r="AJ69" s="180"/>
      <c r="AK69" s="180"/>
      <c r="AL69" s="180"/>
      <c r="AM69" s="180"/>
      <c r="AN69" s="180"/>
      <c r="AO69" s="180"/>
      <c r="AP69" s="180"/>
      <c r="AQ69" s="180"/>
      <c r="AR69" s="180"/>
      <c r="AS69" s="180"/>
      <c r="AT69" s="180"/>
      <c r="AU69" s="180"/>
      <c r="AV69" s="180"/>
      <c r="AW69" s="180"/>
      <c r="AX69" s="180"/>
      <c r="AY69" s="180"/>
      <c r="AZ69" s="180"/>
      <c r="BA69" s="180"/>
      <c r="BB69" s="180"/>
      <c r="BC69" s="180"/>
      <c r="BD69" s="88"/>
      <c r="BE69" s="88"/>
      <c r="BF69" s="88"/>
      <c r="BG69" s="88"/>
      <c r="BH69" s="88"/>
      <c r="BI69" s="88"/>
      <c r="BJ69" s="88"/>
      <c r="BK69" s="88"/>
      <c r="BL69" s="88"/>
    </row>
    <row r="70" spans="1:64" ht="13" x14ac:dyDescent="0.25">
      <c r="A70" s="122"/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122"/>
      <c r="AW70" s="122"/>
      <c r="AX70" s="122"/>
      <c r="AY70" s="122"/>
      <c r="AZ70" s="122"/>
      <c r="BA70" s="122"/>
      <c r="BB70" s="122"/>
      <c r="BC70" s="122"/>
      <c r="BD70" s="88"/>
      <c r="BE70" s="88"/>
      <c r="BF70" s="88"/>
      <c r="BG70" s="88"/>
      <c r="BH70" s="88"/>
      <c r="BI70" s="88"/>
      <c r="BJ70" s="88"/>
      <c r="BK70" s="88"/>
      <c r="BL70" s="88"/>
    </row>
    <row r="71" spans="1:64" x14ac:dyDescent="0.25">
      <c r="BD71" s="88"/>
      <c r="BE71" s="88"/>
      <c r="BF71" s="88"/>
      <c r="BG71" s="88"/>
      <c r="BH71" s="88"/>
      <c r="BI71" s="88"/>
      <c r="BJ71" s="88"/>
      <c r="BK71" s="88"/>
      <c r="BL71" s="88"/>
    </row>
    <row r="72" spans="1:64" x14ac:dyDescent="0.25">
      <c r="BD72" s="88"/>
      <c r="BE72" s="88"/>
      <c r="BF72" s="88"/>
      <c r="BG72" s="88"/>
      <c r="BH72" s="88"/>
      <c r="BI72" s="88"/>
      <c r="BJ72" s="88"/>
      <c r="BK72" s="88"/>
      <c r="BL72" s="88"/>
    </row>
    <row r="73" spans="1:64" x14ac:dyDescent="0.25">
      <c r="BD73" s="88"/>
      <c r="BE73" s="88"/>
      <c r="BF73" s="88"/>
      <c r="BG73" s="88"/>
      <c r="BH73" s="88"/>
      <c r="BI73" s="88"/>
      <c r="BJ73" s="88"/>
      <c r="BK73" s="88"/>
      <c r="BL73" s="88"/>
    </row>
  </sheetData>
  <sheetCalcPr fullCalcOnLoad="1"/>
  <sheetProtection password="DA7B" sheet="1"/>
  <mergeCells count="194">
    <mergeCell ref="AQ5:AV6"/>
    <mergeCell ref="F8:AO9"/>
    <mergeCell ref="A8:E9"/>
    <mergeCell ref="AX5:BC6"/>
    <mergeCell ref="AI5:AO6"/>
    <mergeCell ref="AW54:BC54"/>
    <mergeCell ref="B51:D51"/>
    <mergeCell ref="G51:AN51"/>
    <mergeCell ref="AQ51:AU51"/>
    <mergeCell ref="AX51:BB51"/>
    <mergeCell ref="AH57:AV57"/>
    <mergeCell ref="AH58:AV58"/>
    <mergeCell ref="AH59:AV59"/>
    <mergeCell ref="AE68:BB68"/>
    <mergeCell ref="A69:AA69"/>
    <mergeCell ref="AC69:BC69"/>
    <mergeCell ref="B52:D52"/>
    <mergeCell ref="G52:AN52"/>
    <mergeCell ref="AQ52:AU52"/>
    <mergeCell ref="AX52:BB52"/>
    <mergeCell ref="B49:D49"/>
    <mergeCell ref="G49:AN49"/>
    <mergeCell ref="AQ49:AU49"/>
    <mergeCell ref="AX49:BB49"/>
    <mergeCell ref="B50:D50"/>
    <mergeCell ref="G50:AN50"/>
    <mergeCell ref="AQ50:AU50"/>
    <mergeCell ref="AX50:BB50"/>
    <mergeCell ref="B47:D47"/>
    <mergeCell ref="G47:AN47"/>
    <mergeCell ref="AQ47:AU47"/>
    <mergeCell ref="AX47:BB47"/>
    <mergeCell ref="B48:D48"/>
    <mergeCell ref="G48:AN48"/>
    <mergeCell ref="AQ48:AU48"/>
    <mergeCell ref="AX48:BB48"/>
    <mergeCell ref="B45:D45"/>
    <mergeCell ref="G45:AN45"/>
    <mergeCell ref="AQ45:AU45"/>
    <mergeCell ref="AX45:BB45"/>
    <mergeCell ref="B46:D46"/>
    <mergeCell ref="G46:AN46"/>
    <mergeCell ref="AQ46:AU46"/>
    <mergeCell ref="AX46:BB46"/>
    <mergeCell ref="B43:D43"/>
    <mergeCell ref="G43:AN43"/>
    <mergeCell ref="AQ43:AU43"/>
    <mergeCell ref="AX43:BB43"/>
    <mergeCell ref="B44:D44"/>
    <mergeCell ref="G44:AN44"/>
    <mergeCell ref="AQ44:AU44"/>
    <mergeCell ref="AX44:BB44"/>
    <mergeCell ref="B41:D41"/>
    <mergeCell ref="G41:AN41"/>
    <mergeCell ref="AQ41:AU41"/>
    <mergeCell ref="AX41:BB41"/>
    <mergeCell ref="B42:D42"/>
    <mergeCell ref="G42:AN42"/>
    <mergeCell ref="AQ42:AU42"/>
    <mergeCell ref="AX42:BB42"/>
    <mergeCell ref="B39:D39"/>
    <mergeCell ref="G39:AN39"/>
    <mergeCell ref="AQ39:AU39"/>
    <mergeCell ref="AX39:BB39"/>
    <mergeCell ref="B40:D40"/>
    <mergeCell ref="G40:AN40"/>
    <mergeCell ref="AQ40:AU40"/>
    <mergeCell ref="AX40:BB40"/>
    <mergeCell ref="B37:D37"/>
    <mergeCell ref="G37:AN37"/>
    <mergeCell ref="AQ37:AU37"/>
    <mergeCell ref="AX37:BB37"/>
    <mergeCell ref="B38:D38"/>
    <mergeCell ref="G38:AN38"/>
    <mergeCell ref="AQ38:AU38"/>
    <mergeCell ref="AX38:BB38"/>
    <mergeCell ref="B35:D35"/>
    <mergeCell ref="G35:AN35"/>
    <mergeCell ref="AQ35:AU35"/>
    <mergeCell ref="AX35:BB35"/>
    <mergeCell ref="B36:D36"/>
    <mergeCell ref="G36:AN36"/>
    <mergeCell ref="AQ36:AU36"/>
    <mergeCell ref="AX36:BB36"/>
    <mergeCell ref="B33:D33"/>
    <mergeCell ref="G33:AN33"/>
    <mergeCell ref="AQ33:AU33"/>
    <mergeCell ref="AX33:BB33"/>
    <mergeCell ref="B34:D34"/>
    <mergeCell ref="G34:AN34"/>
    <mergeCell ref="AQ34:AU34"/>
    <mergeCell ref="AX34:BB34"/>
    <mergeCell ref="B31:D31"/>
    <mergeCell ref="G31:AN31"/>
    <mergeCell ref="AQ31:AU31"/>
    <mergeCell ref="AX31:BB31"/>
    <mergeCell ref="B32:D32"/>
    <mergeCell ref="G32:AN32"/>
    <mergeCell ref="AQ32:AU32"/>
    <mergeCell ref="AX32:BB32"/>
    <mergeCell ref="B29:D29"/>
    <mergeCell ref="G29:AN29"/>
    <mergeCell ref="AQ29:AU29"/>
    <mergeCell ref="AX29:BB29"/>
    <mergeCell ref="B30:D30"/>
    <mergeCell ref="G30:AN30"/>
    <mergeCell ref="AQ30:AU30"/>
    <mergeCell ref="AX30:BB30"/>
    <mergeCell ref="B27:D27"/>
    <mergeCell ref="G27:AN27"/>
    <mergeCell ref="AQ27:AU27"/>
    <mergeCell ref="AX27:BB27"/>
    <mergeCell ref="B28:D28"/>
    <mergeCell ref="G28:AN28"/>
    <mergeCell ref="AQ28:AU28"/>
    <mergeCell ref="AX28:BB28"/>
    <mergeCell ref="B25:D25"/>
    <mergeCell ref="G25:AN25"/>
    <mergeCell ref="AQ25:AU25"/>
    <mergeCell ref="AX25:BB25"/>
    <mergeCell ref="B26:D26"/>
    <mergeCell ref="G26:AN26"/>
    <mergeCell ref="AQ26:AU26"/>
    <mergeCell ref="AX26:BB26"/>
    <mergeCell ref="B23:D23"/>
    <mergeCell ref="G23:AN23"/>
    <mergeCell ref="AQ23:AU23"/>
    <mergeCell ref="AX23:BB23"/>
    <mergeCell ref="B24:D24"/>
    <mergeCell ref="G24:AN24"/>
    <mergeCell ref="AQ24:AU24"/>
    <mergeCell ref="AX24:BB24"/>
    <mergeCell ref="B21:D21"/>
    <mergeCell ref="G21:AN21"/>
    <mergeCell ref="AQ21:AU21"/>
    <mergeCell ref="AX21:BB21"/>
    <mergeCell ref="B22:D22"/>
    <mergeCell ref="G22:AN22"/>
    <mergeCell ref="AQ22:AU22"/>
    <mergeCell ref="AX22:BB22"/>
    <mergeCell ref="B19:D19"/>
    <mergeCell ref="G19:AN19"/>
    <mergeCell ref="AQ19:AU19"/>
    <mergeCell ref="AX19:BB19"/>
    <mergeCell ref="B20:D20"/>
    <mergeCell ref="G20:AN20"/>
    <mergeCell ref="AQ20:AU20"/>
    <mergeCell ref="AX20:BB20"/>
    <mergeCell ref="B17:D17"/>
    <mergeCell ref="G17:AN17"/>
    <mergeCell ref="AQ17:AU17"/>
    <mergeCell ref="AX17:BB17"/>
    <mergeCell ref="B18:D18"/>
    <mergeCell ref="G18:AN18"/>
    <mergeCell ref="AQ18:AU18"/>
    <mergeCell ref="AX18:BB18"/>
    <mergeCell ref="B15:D15"/>
    <mergeCell ref="G15:AN15"/>
    <mergeCell ref="AQ15:AU15"/>
    <mergeCell ref="AX15:BB15"/>
    <mergeCell ref="B16:D16"/>
    <mergeCell ref="G16:AN16"/>
    <mergeCell ref="AQ16:AU16"/>
    <mergeCell ref="AX16:BB16"/>
    <mergeCell ref="B13:D13"/>
    <mergeCell ref="G13:AN13"/>
    <mergeCell ref="AQ13:AU13"/>
    <mergeCell ref="AX13:BB13"/>
    <mergeCell ref="B14:D14"/>
    <mergeCell ref="G14:AN14"/>
    <mergeCell ref="AQ14:AU14"/>
    <mergeCell ref="AX14:BB14"/>
    <mergeCell ref="B11:D11"/>
    <mergeCell ref="G11:AN11"/>
    <mergeCell ref="AQ11:AU11"/>
    <mergeCell ref="AX11:BB11"/>
    <mergeCell ref="B12:D12"/>
    <mergeCell ref="G12:AN12"/>
    <mergeCell ref="AQ12:AU12"/>
    <mergeCell ref="AX12:BB12"/>
    <mergeCell ref="AP8:BC8"/>
    <mergeCell ref="AP9:AV9"/>
    <mergeCell ref="AW9:BC9"/>
    <mergeCell ref="A10:E10"/>
    <mergeCell ref="F10:AO10"/>
    <mergeCell ref="AP10:AV10"/>
    <mergeCell ref="AW10:BC10"/>
    <mergeCell ref="O1:AQ1"/>
    <mergeCell ref="AU1:BA1"/>
    <mergeCell ref="BB1:BC1"/>
    <mergeCell ref="A2:BC2"/>
    <mergeCell ref="AI4:AO4"/>
    <mergeCell ref="AQ4:AV4"/>
    <mergeCell ref="AX4:BC4"/>
  </mergeCells>
  <printOptions horizontalCentered="1"/>
  <pageMargins left="0.23622047244094491" right="0.23622047244094491" top="0.23622047244094491" bottom="0.23622047244094491" header="0.31496062992125984" footer="0"/>
  <pageSetup scale="75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EEFB-E9AF-421C-925D-67F3FB67625D}">
  <dimension ref="A1:BV97"/>
  <sheetViews>
    <sheetView showGridLines="0" zoomScaleSheetLayoutView="100" workbookViewId="0">
      <selection activeCell="A22" sqref="A22:A23"/>
    </sheetView>
  </sheetViews>
  <sheetFormatPr baseColWidth="10" defaultColWidth="9.08984375" defaultRowHeight="12.5" x14ac:dyDescent="0.25"/>
  <cols>
    <col min="1" max="1" width="9.08984375" style="48" customWidth="1"/>
    <col min="2" max="2" width="37.6328125" style="49" customWidth="1"/>
    <col min="3" max="3" width="77.36328125" style="50" customWidth="1"/>
    <col min="4" max="4" width="11.453125" style="48" hidden="1" customWidth="1"/>
    <col min="5" max="74" width="9.08984375" style="51" customWidth="1"/>
    <col min="75" max="16384" width="9.08984375" style="50"/>
  </cols>
  <sheetData>
    <row r="1" spans="1:74" s="4" customFormat="1" ht="11.5" x14ac:dyDescent="0.25">
      <c r="A1" s="211" t="s">
        <v>35</v>
      </c>
      <c r="B1" s="211"/>
      <c r="C1" s="211"/>
      <c r="D1" s="52"/>
      <c r="E1" s="52"/>
    </row>
    <row r="2" spans="1:74" s="4" customFormat="1" ht="13.5" customHeight="1" x14ac:dyDescent="0.25">
      <c r="A2" s="211" t="s">
        <v>36</v>
      </c>
      <c r="B2" s="211"/>
      <c r="C2" s="211"/>
      <c r="D2" s="52"/>
      <c r="E2" s="52"/>
    </row>
    <row r="3" spans="1:74" s="4" customFormat="1" ht="11.5" x14ac:dyDescent="0.25">
      <c r="A3" s="211"/>
      <c r="B3" s="211"/>
      <c r="C3" s="211"/>
      <c r="D3" s="52"/>
      <c r="E3" s="52"/>
    </row>
    <row r="4" spans="1:74" s="4" customFormat="1" ht="6" customHeight="1" x14ac:dyDescent="0.25">
      <c r="A4" s="212"/>
      <c r="B4" s="212"/>
      <c r="C4" s="212"/>
      <c r="D4" s="52"/>
      <c r="E4" s="52"/>
    </row>
    <row r="5" spans="1:74" s="4" customFormat="1" ht="11.5" x14ac:dyDescent="0.25">
      <c r="A5" s="211" t="s">
        <v>37</v>
      </c>
      <c r="B5" s="211"/>
      <c r="C5" s="211"/>
      <c r="D5" s="52"/>
      <c r="E5" s="52"/>
    </row>
    <row r="6" spans="1:74" s="42" customFormat="1" ht="4.5" customHeight="1" x14ac:dyDescent="0.25"/>
    <row r="7" spans="1:74" s="4" customFormat="1" ht="13.5" customHeight="1" x14ac:dyDescent="0.25">
      <c r="A7" s="169" t="s">
        <v>38</v>
      </c>
      <c r="B7" s="169"/>
      <c r="C7" s="169"/>
    </row>
    <row r="8" spans="1:74" ht="12.75" customHeight="1" x14ac:dyDescent="0.3">
      <c r="A8" s="213"/>
      <c r="B8" s="213"/>
      <c r="C8" s="213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</row>
    <row r="9" spans="1:74" s="43" customFormat="1" ht="24.75" customHeight="1" x14ac:dyDescent="0.25">
      <c r="A9" s="214" t="s">
        <v>39</v>
      </c>
      <c r="B9" s="215"/>
      <c r="C9" s="216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</row>
    <row r="10" spans="1:74" ht="7.5" customHeight="1" x14ac:dyDescent="0.3">
      <c r="A10" s="55"/>
      <c r="B10" s="55"/>
      <c r="C10" s="55"/>
      <c r="D10" s="50"/>
      <c r="E10" s="50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</row>
    <row r="11" spans="1:74" ht="13" hidden="1" customHeight="1" x14ac:dyDescent="0.25">
      <c r="A11" s="56"/>
      <c r="B11" s="57"/>
      <c r="C11" s="58"/>
      <c r="D11" s="59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</row>
    <row r="12" spans="1:74" s="44" customFormat="1" ht="30" customHeight="1" x14ac:dyDescent="0.25">
      <c r="A12" s="60">
        <v>1</v>
      </c>
      <c r="B12" s="61" t="s">
        <v>2</v>
      </c>
      <c r="C12" s="62" t="s">
        <v>40</v>
      </c>
      <c r="D12" s="63" t="s">
        <v>41</v>
      </c>
      <c r="E12" s="47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</row>
    <row r="13" spans="1:74" s="45" customFormat="1" ht="30" customHeight="1" x14ac:dyDescent="0.25">
      <c r="A13" s="65">
        <v>2</v>
      </c>
      <c r="B13" s="66" t="s">
        <v>42</v>
      </c>
      <c r="C13" s="67" t="s">
        <v>42</v>
      </c>
      <c r="D13" s="68" t="s">
        <v>43</v>
      </c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</row>
    <row r="14" spans="1:74" s="44" customFormat="1" ht="30" customHeight="1" x14ac:dyDescent="0.25">
      <c r="A14" s="65">
        <v>3</v>
      </c>
      <c r="B14" s="66" t="s">
        <v>3</v>
      </c>
      <c r="C14" s="67" t="s">
        <v>44</v>
      </c>
      <c r="D14" s="63" t="s">
        <v>41</v>
      </c>
      <c r="E14" s="47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</row>
    <row r="15" spans="1:74" s="45" customFormat="1" ht="30" customHeight="1" x14ac:dyDescent="0.25">
      <c r="A15" s="217">
        <v>4</v>
      </c>
      <c r="B15" s="218" t="s">
        <v>27</v>
      </c>
      <c r="C15" s="67" t="s">
        <v>45</v>
      </c>
      <c r="D15" s="68" t="s">
        <v>43</v>
      </c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</row>
    <row r="16" spans="1:74" s="45" customFormat="1" ht="30" customHeight="1" x14ac:dyDescent="0.25">
      <c r="A16" s="217"/>
      <c r="B16" s="218"/>
      <c r="C16" s="67" t="s">
        <v>46</v>
      </c>
      <c r="D16" s="68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</row>
    <row r="17" spans="1:74" s="45" customFormat="1" ht="30" customHeight="1" x14ac:dyDescent="0.25">
      <c r="A17" s="217"/>
      <c r="B17" s="218"/>
      <c r="C17" s="67" t="s">
        <v>47</v>
      </c>
      <c r="D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</row>
    <row r="18" spans="1:74" s="45" customFormat="1" ht="30" customHeight="1" x14ac:dyDescent="0.25">
      <c r="A18" s="217"/>
      <c r="B18" s="218"/>
      <c r="C18" s="67" t="s">
        <v>48</v>
      </c>
      <c r="D18" s="68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</row>
    <row r="19" spans="1:74" s="45" customFormat="1" ht="30" customHeight="1" x14ac:dyDescent="0.25">
      <c r="A19" s="65">
        <v>5</v>
      </c>
      <c r="B19" s="66" t="s">
        <v>49</v>
      </c>
      <c r="C19" s="67" t="s">
        <v>50</v>
      </c>
      <c r="D19" s="68" t="s">
        <v>51</v>
      </c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</row>
    <row r="20" spans="1:74" s="45" customFormat="1" ht="30" customHeight="1" x14ac:dyDescent="0.25">
      <c r="A20" s="217">
        <v>6</v>
      </c>
      <c r="B20" s="219" t="s">
        <v>7</v>
      </c>
      <c r="C20" s="67" t="s">
        <v>52</v>
      </c>
      <c r="D20" s="68" t="s">
        <v>53</v>
      </c>
    </row>
    <row r="21" spans="1:74" s="45" customFormat="1" ht="30" customHeight="1" x14ac:dyDescent="0.25">
      <c r="A21" s="217"/>
      <c r="B21" s="219"/>
      <c r="C21" s="67" t="s">
        <v>54</v>
      </c>
      <c r="D21" s="68"/>
    </row>
    <row r="22" spans="1:74" s="46" customFormat="1" ht="30" customHeight="1" x14ac:dyDescent="0.25">
      <c r="A22" s="217">
        <v>7</v>
      </c>
      <c r="B22" s="219" t="s">
        <v>55</v>
      </c>
      <c r="C22" s="67" t="s">
        <v>56</v>
      </c>
      <c r="D22" s="70"/>
    </row>
    <row r="23" spans="1:74" s="46" customFormat="1" ht="30" customHeight="1" x14ac:dyDescent="0.25">
      <c r="A23" s="217"/>
      <c r="B23" s="219"/>
      <c r="C23" s="67" t="s">
        <v>57</v>
      </c>
      <c r="D23" s="70"/>
    </row>
    <row r="24" spans="1:74" s="45" customFormat="1" ht="30" customHeight="1" x14ac:dyDescent="0.25">
      <c r="A24" s="65">
        <v>8</v>
      </c>
      <c r="B24" s="66" t="s">
        <v>58</v>
      </c>
      <c r="C24" s="67"/>
      <c r="D24" s="68" t="s">
        <v>59</v>
      </c>
    </row>
    <row r="25" spans="1:74" s="45" customFormat="1" ht="30" customHeight="1" x14ac:dyDescent="0.25">
      <c r="A25" s="65"/>
      <c r="B25" s="66" t="s">
        <v>7</v>
      </c>
      <c r="C25" s="67" t="s">
        <v>60</v>
      </c>
      <c r="D25" s="68"/>
    </row>
    <row r="26" spans="1:74" s="45" customFormat="1" ht="30" customHeight="1" x14ac:dyDescent="0.25">
      <c r="A26" s="65"/>
      <c r="B26" s="66" t="s">
        <v>10</v>
      </c>
      <c r="C26" s="67" t="s">
        <v>61</v>
      </c>
      <c r="D26" s="68"/>
    </row>
    <row r="27" spans="1:74" s="45" customFormat="1" ht="30" customHeight="1" x14ac:dyDescent="0.25">
      <c r="A27" s="65"/>
      <c r="B27" s="66"/>
      <c r="C27" s="67" t="s">
        <v>62</v>
      </c>
      <c r="D27" s="68"/>
    </row>
    <row r="28" spans="1:74" ht="30" customHeight="1" x14ac:dyDescent="0.25">
      <c r="A28" s="65">
        <v>9</v>
      </c>
      <c r="B28" s="66" t="s">
        <v>12</v>
      </c>
      <c r="C28" s="67" t="s">
        <v>63</v>
      </c>
      <c r="D28" s="71"/>
    </row>
    <row r="29" spans="1:74" s="45" customFormat="1" ht="30" customHeight="1" x14ac:dyDescent="0.25">
      <c r="A29" s="65">
        <v>10</v>
      </c>
      <c r="B29" s="66" t="s">
        <v>64</v>
      </c>
      <c r="C29" s="72" t="s">
        <v>65</v>
      </c>
      <c r="D29" s="68" t="s">
        <v>65</v>
      </c>
    </row>
    <row r="30" spans="1:74" s="45" customFormat="1" ht="30" customHeight="1" x14ac:dyDescent="0.25">
      <c r="A30" s="65">
        <v>11</v>
      </c>
      <c r="B30" s="66" t="s">
        <v>66</v>
      </c>
      <c r="C30" s="72" t="s">
        <v>65</v>
      </c>
      <c r="D30" s="68" t="s">
        <v>65</v>
      </c>
    </row>
    <row r="31" spans="1:74" s="44" customFormat="1" ht="30" customHeight="1" x14ac:dyDescent="0.25">
      <c r="A31" s="65">
        <v>12</v>
      </c>
      <c r="B31" s="66" t="s">
        <v>15</v>
      </c>
      <c r="C31" s="67" t="s">
        <v>67</v>
      </c>
      <c r="D31" s="73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</row>
    <row r="32" spans="1:74" s="47" customFormat="1" ht="27.15" customHeight="1" x14ac:dyDescent="0.25">
      <c r="A32" s="65">
        <v>13</v>
      </c>
      <c r="B32" s="66" t="s">
        <v>68</v>
      </c>
      <c r="C32" s="67"/>
      <c r="D32" s="74"/>
    </row>
    <row r="33" spans="1:74" s="47" customFormat="1" ht="34.5" customHeight="1" x14ac:dyDescent="0.25">
      <c r="A33" s="75" t="s">
        <v>69</v>
      </c>
      <c r="B33" s="66" t="s">
        <v>32</v>
      </c>
      <c r="C33" s="67" t="s">
        <v>70</v>
      </c>
      <c r="D33" s="74"/>
    </row>
    <row r="34" spans="1:74" s="47" customFormat="1" ht="30" customHeight="1" x14ac:dyDescent="0.25">
      <c r="A34" s="75" t="s">
        <v>71</v>
      </c>
      <c r="B34" s="66" t="s">
        <v>17</v>
      </c>
      <c r="C34" s="67" t="s">
        <v>72</v>
      </c>
      <c r="D34" s="74"/>
    </row>
    <row r="35" spans="1:74" s="47" customFormat="1" ht="30" customHeight="1" x14ac:dyDescent="0.25">
      <c r="A35" s="75" t="s">
        <v>73</v>
      </c>
      <c r="B35" s="66" t="s">
        <v>19</v>
      </c>
      <c r="C35" s="67" t="s">
        <v>74</v>
      </c>
      <c r="D35" s="74"/>
    </row>
    <row r="36" spans="1:74" s="45" customFormat="1" ht="30" customHeight="1" x14ac:dyDescent="0.25">
      <c r="A36" s="65">
        <v>14</v>
      </c>
      <c r="B36" s="66" t="s">
        <v>75</v>
      </c>
      <c r="C36" s="67" t="s">
        <v>76</v>
      </c>
      <c r="D36" s="68" t="s">
        <v>77</v>
      </c>
    </row>
    <row r="37" spans="1:74" s="45" customFormat="1" ht="30" customHeight="1" x14ac:dyDescent="0.25">
      <c r="A37" s="76">
        <v>15</v>
      </c>
      <c r="B37" s="77" t="s">
        <v>78</v>
      </c>
      <c r="C37" s="78" t="s">
        <v>79</v>
      </c>
      <c r="D37" s="68" t="s">
        <v>80</v>
      </c>
    </row>
    <row r="38" spans="1:74" s="44" customFormat="1" ht="32.15" customHeight="1" x14ac:dyDescent="0.25">
      <c r="A38" s="79"/>
      <c r="B38" s="79"/>
      <c r="C38" s="80"/>
      <c r="D38" s="81"/>
      <c r="E38" s="64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</row>
    <row r="39" spans="1:74" ht="20" customHeight="1" x14ac:dyDescent="0.25">
      <c r="A39" s="82"/>
      <c r="B39" s="83"/>
      <c r="C39" s="84"/>
      <c r="D39" s="50"/>
    </row>
    <row r="40" spans="1:74" ht="20" customHeight="1" x14ac:dyDescent="0.25">
      <c r="A40" s="82"/>
      <c r="B40" s="83"/>
      <c r="C40" s="84"/>
      <c r="D40" s="50"/>
    </row>
    <row r="41" spans="1:74" ht="20" customHeight="1" x14ac:dyDescent="0.25">
      <c r="A41" s="85"/>
      <c r="B41" s="86"/>
      <c r="C41" s="43"/>
      <c r="D41" s="50"/>
    </row>
    <row r="42" spans="1:74" ht="20" customHeight="1" x14ac:dyDescent="0.25">
      <c r="A42" s="85"/>
      <c r="B42" s="50"/>
      <c r="C42" s="43"/>
      <c r="D42" s="50"/>
    </row>
    <row r="43" spans="1:74" ht="20" customHeight="1" x14ac:dyDescent="0.25">
      <c r="A43" s="85"/>
      <c r="B43" s="86"/>
      <c r="C43" s="43"/>
      <c r="D43" s="50"/>
    </row>
    <row r="44" spans="1:74" ht="20" customHeight="1" x14ac:dyDescent="0.25">
      <c r="A44" s="85"/>
      <c r="B44" s="86"/>
      <c r="C44" s="43"/>
    </row>
    <row r="45" spans="1:74" ht="20" customHeight="1" x14ac:dyDescent="0.25">
      <c r="A45" s="85"/>
      <c r="B45" s="86"/>
      <c r="C45" s="43"/>
    </row>
    <row r="46" spans="1:74" ht="20" customHeight="1" x14ac:dyDescent="0.25">
      <c r="A46" s="85"/>
      <c r="B46" s="86"/>
      <c r="C46" s="43"/>
    </row>
    <row r="47" spans="1:74" ht="20" customHeight="1" x14ac:dyDescent="0.25">
      <c r="A47" s="85"/>
      <c r="B47" s="86"/>
      <c r="C47" s="43"/>
    </row>
    <row r="48" spans="1:74" ht="20" customHeight="1" x14ac:dyDescent="0.25">
      <c r="A48" s="85"/>
      <c r="B48" s="86"/>
      <c r="C48" s="43"/>
    </row>
    <row r="49" spans="1:3" ht="20" customHeight="1" x14ac:dyDescent="0.25">
      <c r="A49" s="85"/>
      <c r="B49" s="86"/>
      <c r="C49" s="43"/>
    </row>
    <row r="50" spans="1:3" ht="20" customHeight="1" x14ac:dyDescent="0.25">
      <c r="A50" s="85"/>
      <c r="B50" s="86"/>
      <c r="C50" s="43"/>
    </row>
    <row r="51" spans="1:3" ht="20" customHeight="1" x14ac:dyDescent="0.25">
      <c r="A51" s="85"/>
      <c r="B51" s="86"/>
      <c r="C51" s="43"/>
    </row>
    <row r="52" spans="1:3" ht="13" customHeight="1" x14ac:dyDescent="0.25">
      <c r="A52" s="85"/>
      <c r="B52" s="86"/>
      <c r="C52" s="43"/>
    </row>
    <row r="53" spans="1:3" ht="13" customHeight="1" x14ac:dyDescent="0.25">
      <c r="A53" s="85"/>
      <c r="B53" s="86"/>
      <c r="C53" s="43"/>
    </row>
    <row r="54" spans="1:3" ht="13" customHeight="1" x14ac:dyDescent="0.25">
      <c r="A54" s="85"/>
      <c r="B54" s="86"/>
      <c r="C54" s="43"/>
    </row>
    <row r="55" spans="1:3" ht="13" customHeight="1" x14ac:dyDescent="0.25">
      <c r="A55" s="85"/>
      <c r="B55" s="86"/>
      <c r="C55" s="43"/>
    </row>
    <row r="56" spans="1:3" ht="13" customHeight="1" x14ac:dyDescent="0.25">
      <c r="A56" s="85"/>
      <c r="B56" s="86"/>
      <c r="C56" s="43"/>
    </row>
    <row r="57" spans="1:3" ht="13" customHeight="1" x14ac:dyDescent="0.25">
      <c r="A57" s="85"/>
      <c r="B57" s="86"/>
      <c r="C57" s="43"/>
    </row>
    <row r="58" spans="1:3" ht="13" customHeight="1" x14ac:dyDescent="0.25">
      <c r="A58" s="85"/>
      <c r="B58" s="86"/>
      <c r="C58" s="43"/>
    </row>
    <row r="59" spans="1:3" ht="13" customHeight="1" x14ac:dyDescent="0.25">
      <c r="A59" s="85"/>
      <c r="B59" s="86"/>
      <c r="C59" s="43"/>
    </row>
    <row r="60" spans="1:3" ht="13" customHeight="1" x14ac:dyDescent="0.25">
      <c r="A60" s="85"/>
      <c r="B60" s="86"/>
      <c r="C60" s="43"/>
    </row>
    <row r="61" spans="1:3" ht="12.75" customHeight="1" x14ac:dyDescent="0.25">
      <c r="A61" s="85"/>
      <c r="B61" s="86"/>
      <c r="C61" s="43"/>
    </row>
    <row r="62" spans="1:3" ht="12.75" customHeight="1" x14ac:dyDescent="0.25">
      <c r="A62" s="85"/>
      <c r="B62" s="86"/>
      <c r="C62" s="43"/>
    </row>
    <row r="63" spans="1:3" ht="12.75" customHeight="1" x14ac:dyDescent="0.25">
      <c r="A63" s="85"/>
      <c r="B63" s="86"/>
      <c r="C63" s="43"/>
    </row>
    <row r="64" spans="1:3" ht="12.75" customHeight="1" x14ac:dyDescent="0.25">
      <c r="A64" s="85"/>
      <c r="B64" s="86"/>
      <c r="C64" s="43"/>
    </row>
    <row r="65" spans="1:3" ht="12.75" customHeight="1" x14ac:dyDescent="0.25">
      <c r="A65" s="85"/>
      <c r="B65" s="86"/>
      <c r="C65" s="43"/>
    </row>
    <row r="66" spans="1:3" ht="12.75" customHeight="1" x14ac:dyDescent="0.25">
      <c r="A66" s="85"/>
      <c r="B66" s="86"/>
      <c r="C66" s="43"/>
    </row>
    <row r="67" spans="1:3" ht="12.75" customHeight="1" x14ac:dyDescent="0.25">
      <c r="A67" s="85"/>
      <c r="B67" s="86"/>
      <c r="C67" s="43"/>
    </row>
    <row r="68" spans="1:3" ht="12.75" customHeight="1" x14ac:dyDescent="0.25">
      <c r="A68" s="85"/>
      <c r="B68" s="86"/>
      <c r="C68" s="43"/>
    </row>
    <row r="69" spans="1:3" ht="12.75" customHeight="1" x14ac:dyDescent="0.25">
      <c r="A69" s="85"/>
      <c r="B69" s="86"/>
      <c r="C69" s="43"/>
    </row>
    <row r="70" spans="1:3" ht="12.75" customHeight="1" x14ac:dyDescent="0.25">
      <c r="A70" s="85"/>
      <c r="B70" s="86"/>
      <c r="C70" s="43"/>
    </row>
    <row r="71" spans="1:3" ht="12.75" customHeight="1" x14ac:dyDescent="0.25">
      <c r="A71" s="85"/>
      <c r="B71" s="86"/>
      <c r="C71" s="43"/>
    </row>
    <row r="72" spans="1:3" ht="12.75" customHeight="1" x14ac:dyDescent="0.25">
      <c r="A72" s="85"/>
      <c r="B72" s="86"/>
      <c r="C72" s="43"/>
    </row>
    <row r="73" spans="1:3" ht="12.75" customHeight="1" x14ac:dyDescent="0.25">
      <c r="A73" s="85"/>
      <c r="B73" s="86"/>
      <c r="C73" s="43"/>
    </row>
    <row r="74" spans="1:3" ht="12.75" customHeight="1" x14ac:dyDescent="0.25">
      <c r="A74" s="85"/>
      <c r="B74" s="86"/>
      <c r="C74" s="43"/>
    </row>
    <row r="75" spans="1:3" ht="12.75" customHeight="1" x14ac:dyDescent="0.25">
      <c r="A75" s="85"/>
      <c r="B75" s="86"/>
      <c r="C75" s="43"/>
    </row>
    <row r="76" spans="1:3" ht="12.75" customHeight="1" x14ac:dyDescent="0.25"/>
    <row r="77" spans="1:3" ht="12.75" customHeight="1" x14ac:dyDescent="0.25"/>
    <row r="78" spans="1:3" ht="12.75" customHeight="1" x14ac:dyDescent="0.25"/>
    <row r="79" spans="1:3" ht="12.75" customHeight="1" x14ac:dyDescent="0.25"/>
    <row r="80" spans="1:3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</sheetData>
  <sheetProtection password="DA7B" sheet="1"/>
  <mergeCells count="14">
    <mergeCell ref="A8:C8"/>
    <mergeCell ref="A9:C9"/>
    <mergeCell ref="A15:A18"/>
    <mergeCell ref="A20:A21"/>
    <mergeCell ref="A22:A23"/>
    <mergeCell ref="B15:B18"/>
    <mergeCell ref="B20:B21"/>
    <mergeCell ref="B22:B23"/>
    <mergeCell ref="A1:C1"/>
    <mergeCell ref="A2:C2"/>
    <mergeCell ref="A3:C3"/>
    <mergeCell ref="A4:C4"/>
    <mergeCell ref="A5:C5"/>
    <mergeCell ref="A7:C7"/>
  </mergeCells>
  <hyperlinks>
    <hyperlink ref="A12:C12" r:id="rId1" location="'INFORME-R-EGRESOS INS'!O1" display="1" xr:uid="{BCE01E53-B313-4383-B88B-8A769B82B657}"/>
    <hyperlink ref="A13:C13" r:id="rId2" location="'INFORME-R-EGRESOS INS'!AU1:BB1" display="2" xr:uid="{F14B8423-9BA5-4D1A-9796-160F2A7B103D}"/>
    <hyperlink ref="A14:C14" r:id="rId3" location="'INFORME-R-EGRESOS INS'!AI4:AI5" display="3" xr:uid="{E65E35D3-F3E3-4871-BB7B-C0EF9CB72720}"/>
    <hyperlink ref="A19:C19" r:id="rId4" location="'INFORME-R-EGRESOS INS'!AX4:AX5" display="5" xr:uid="{4C7BD639-344F-4F85-B94A-C5C88DB5D0B9}"/>
    <hyperlink ref="A20:C21" r:id="rId5" location="'INFORME-R-EGRESOS INS'!A8:E52" display="6" xr:uid="{D2A6D11E-2344-4064-A2D2-3944C01EA4F5}"/>
    <hyperlink ref="A22:C23" r:id="rId6" location="'INFORME-R-EGRESOS INS'!F8:AO47" display="7" xr:uid="{07823C5C-E213-4A26-8DC1-B96F675F4D98}"/>
    <hyperlink ref="A24:C27" r:id="rId7" location="'INFORME-R-EGRESOS INS'!AP8:BC52" display="8" xr:uid="{F9D5199A-1000-4D42-9A51-E0133B84B377}"/>
    <hyperlink ref="A28:C28" r:id="rId8" location="'INFORME-R-EGRESOS INS'!AP45:BC47" display="9" xr:uid="{2CCD43D0-959B-4E44-9A58-2B76F80D3607}"/>
    <hyperlink ref="A29:C29" r:id="rId9" location="'INFORME-R-EGRESOS INS'!A49:BC49" display="10" xr:uid="{1156CFAC-99AA-4169-8018-C384473DD060}"/>
    <hyperlink ref="A30:C30" r:id="rId10" location="'INFORME-R-EGRESOS INS'!A50:BC50" display="11" xr:uid="{66AF9308-21F1-4FC4-A791-2D98BB965DBC}"/>
    <hyperlink ref="A31:C31" r:id="rId11" location="'INFORME-R-EGRESOS INS'!AT54:AW54" display="12" xr:uid="{425B5443-9E0A-4283-9B14-4FE62B27104D}"/>
    <hyperlink ref="A32:C35" r:id="rId12" location="'INFORME-R-EGRESOS INS'!A55:BC60" display="13" xr:uid="{3A66C56F-80B3-487F-8052-64631A20319D}"/>
    <hyperlink ref="A34:C34" r:id="rId13" location="'INFORME-R-EGRESOS INS'!A58:BC58" display="B" xr:uid="{51596194-4EFB-4A9F-89F1-13332E6D2556}"/>
    <hyperlink ref="A35:C35" r:id="rId14" location="'INFORME-R-EGRESOS INS'!A59:BC59" display="C" xr:uid="{9F0FCC66-E6E1-4DC3-8F9E-60A757C9A76F}"/>
    <hyperlink ref="A36:C36" r:id="rId15" location="'INFORME-R-EGRESOS INS'!A63:A69" display="14" xr:uid="{309D8109-7F41-4A5E-8552-BA665420BBAA}"/>
    <hyperlink ref="A37:C37" r:id="rId16" location="'INFORME-R-EGRESOS INS'!AC63:AC69" display="15" xr:uid="{AE7FC3C6-29C3-494B-8116-9606C541B2C1}"/>
    <hyperlink ref="A22:C22" r:id="rId17" location="'INFORME-R-EGRESOS INS'!F8:AO52" display="7" xr:uid="{81CE3B80-0060-4B20-95EA-98BE3404C99B}"/>
    <hyperlink ref="A32:C32" r:id="rId18" location="'INFORME-R-EGRESOS INS'!A55:BC60" display="13" xr:uid="{53A1B260-6E20-4BEC-8F1C-72B14C34C13D}"/>
    <hyperlink ref="A33:C33" r:id="rId19" location="'INFORME-R-EGRESOS INS'!A57:BC57" display="A" xr:uid="{D223E953-FC08-4764-8CA6-928A7BD4B850}"/>
    <hyperlink ref="A16:C16" r:id="rId20" location="'INFORME-R-EGRESOS INS'!AQ4:AQ5" display="../../../../../../../../../../AppData/Local/Temp/_MEI232042/assets/Documents/RESPALDO/Respaldo User 357/ERIKA/FORMATO N°. 2 INFORME REAL DE EGRESOS.xls - 'INFORME-R-EGRESOS INS'!AQ4:AQ5" xr:uid="{63BDD132-A4E7-470F-BE6D-DF58980FD5B7}"/>
  </hyperlinks>
  <printOptions horizontalCentered="1"/>
  <pageMargins left="0.39370078740157499" right="0.39370078740157499" top="0.41" bottom="0.23999999999999996" header="0.19685039370078702" footer="0"/>
  <pageSetup scale="57" orientation="portrait"/>
  <headerFooter alignWithMargins="0"/>
  <rowBreaks count="1" manualBreakCount="1">
    <brk id="37" max="3" man="1"/>
  </rowBreaks>
  <drawing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F0A43-AF83-4E23-A3E2-F1314CD33E00}">
  <dimension ref="A1:IV195"/>
  <sheetViews>
    <sheetView showGridLines="0" topLeftCell="A57" zoomScaleSheetLayoutView="100" workbookViewId="0">
      <selection activeCell="B87" sqref="B87"/>
    </sheetView>
  </sheetViews>
  <sheetFormatPr baseColWidth="10" defaultColWidth="16.36328125" defaultRowHeight="11.5" x14ac:dyDescent="0.25"/>
  <cols>
    <col min="1" max="1" width="9.453125" style="1" customWidth="1"/>
    <col min="2" max="2" width="113.90625" style="3" customWidth="1"/>
    <col min="3" max="3" width="1.6328125" style="4" hidden="1" customWidth="1"/>
    <col min="4" max="114" width="11.453125" style="5" customWidth="1"/>
    <col min="115" max="115" width="6" style="5" bestFit="1" customWidth="1"/>
    <col min="116" max="116" width="16.36328125" style="5"/>
    <col min="117" max="117" width="6" style="5" bestFit="1" customWidth="1"/>
    <col min="118" max="118" width="16.36328125" style="5"/>
    <col min="119" max="119" width="6" style="5" bestFit="1" customWidth="1"/>
    <col min="120" max="120" width="16.36328125" style="5"/>
    <col min="121" max="121" width="6" style="5" bestFit="1" customWidth="1"/>
    <col min="122" max="122" width="16.36328125" style="5"/>
    <col min="123" max="123" width="6" style="5" bestFit="1" customWidth="1"/>
    <col min="124" max="124" width="16.36328125" style="5"/>
    <col min="125" max="125" width="6" style="5" bestFit="1" customWidth="1"/>
    <col min="126" max="126" width="16.36328125" style="5"/>
    <col min="127" max="127" width="6" style="5" bestFit="1" customWidth="1"/>
    <col min="128" max="128" width="16.36328125" style="5"/>
    <col min="129" max="129" width="6" style="5" bestFit="1" customWidth="1"/>
    <col min="130" max="130" width="16.36328125" style="5"/>
    <col min="131" max="131" width="6" style="5" bestFit="1" customWidth="1"/>
    <col min="132" max="132" width="16.36328125" style="5"/>
    <col min="133" max="133" width="6" style="5" bestFit="1" customWidth="1"/>
    <col min="134" max="134" width="16.36328125" style="5"/>
    <col min="135" max="135" width="6" style="5" bestFit="1" customWidth="1"/>
    <col min="136" max="136" width="16.36328125" style="5"/>
    <col min="137" max="137" width="6" style="5" bestFit="1" customWidth="1"/>
    <col min="138" max="138" width="16.36328125" style="5"/>
    <col min="139" max="139" width="6" style="5" bestFit="1" customWidth="1"/>
    <col min="140" max="140" width="16.36328125" style="5"/>
    <col min="141" max="141" width="6" style="5" bestFit="1" customWidth="1"/>
    <col min="142" max="142" width="16.36328125" style="5"/>
    <col min="143" max="143" width="6" style="5" bestFit="1" customWidth="1"/>
    <col min="144" max="144" width="16.36328125" style="5"/>
    <col min="145" max="145" width="6" style="5" bestFit="1" customWidth="1"/>
    <col min="146" max="146" width="16.36328125" style="5"/>
    <col min="147" max="147" width="6" style="5" bestFit="1" customWidth="1"/>
    <col min="148" max="148" width="16.36328125" style="5"/>
    <col min="149" max="149" width="6" style="5" bestFit="1" customWidth="1"/>
    <col min="150" max="150" width="16.36328125" style="5"/>
    <col min="151" max="151" width="6" style="5" bestFit="1" customWidth="1"/>
    <col min="152" max="152" width="16.36328125" style="5"/>
    <col min="153" max="153" width="6" style="5" bestFit="1" customWidth="1"/>
    <col min="154" max="154" width="16.36328125" style="5"/>
    <col min="155" max="155" width="6" style="5" bestFit="1" customWidth="1"/>
    <col min="156" max="156" width="16.36328125" style="5"/>
    <col min="157" max="157" width="6" style="5" bestFit="1" customWidth="1"/>
    <col min="158" max="158" width="16.36328125" style="5"/>
    <col min="159" max="159" width="6" style="5" bestFit="1" customWidth="1"/>
    <col min="160" max="160" width="16.36328125" style="5"/>
    <col min="161" max="161" width="6" style="5" bestFit="1" customWidth="1"/>
    <col min="162" max="162" width="16.36328125" style="5"/>
    <col min="163" max="163" width="6" style="5" bestFit="1" customWidth="1"/>
    <col min="164" max="164" width="16.36328125" style="5"/>
    <col min="165" max="165" width="6" style="5" bestFit="1" customWidth="1"/>
    <col min="166" max="166" width="16.36328125" style="5"/>
    <col min="167" max="167" width="6" style="5" bestFit="1" customWidth="1"/>
    <col min="168" max="168" width="16.36328125" style="5"/>
    <col min="169" max="169" width="6" style="5" bestFit="1" customWidth="1"/>
    <col min="170" max="170" width="16.36328125" style="5"/>
    <col min="171" max="171" width="6" style="5" bestFit="1" customWidth="1"/>
    <col min="172" max="172" width="16.36328125" style="5"/>
    <col min="173" max="173" width="6" style="5" bestFit="1" customWidth="1"/>
    <col min="174" max="174" width="16.36328125" style="5"/>
    <col min="175" max="175" width="6" style="5" bestFit="1" customWidth="1"/>
    <col min="176" max="176" width="16.36328125" style="5"/>
    <col min="177" max="177" width="6" style="5" bestFit="1" customWidth="1"/>
    <col min="178" max="178" width="16.36328125" style="5"/>
    <col min="179" max="179" width="6" style="5" bestFit="1" customWidth="1"/>
    <col min="180" max="180" width="16.36328125" style="5"/>
    <col min="181" max="181" width="6" style="5" bestFit="1" customWidth="1"/>
    <col min="182" max="182" width="16.36328125" style="5"/>
    <col min="183" max="183" width="6" style="5" bestFit="1" customWidth="1"/>
    <col min="184" max="184" width="16.36328125" style="5"/>
    <col min="185" max="185" width="6" style="5" bestFit="1" customWidth="1"/>
    <col min="186" max="186" width="16.36328125" style="5"/>
    <col min="187" max="187" width="6" style="5" bestFit="1" customWidth="1"/>
    <col min="188" max="188" width="16.36328125" style="5"/>
    <col min="189" max="189" width="6" style="5" bestFit="1" customWidth="1"/>
    <col min="190" max="190" width="16.36328125" style="5"/>
    <col min="191" max="191" width="6" style="5" bestFit="1" customWidth="1"/>
    <col min="192" max="192" width="16.36328125" style="5"/>
    <col min="193" max="193" width="6" style="5" bestFit="1" customWidth="1"/>
    <col min="194" max="194" width="16.36328125" style="5"/>
    <col min="195" max="195" width="6" style="5" bestFit="1" customWidth="1"/>
    <col min="196" max="196" width="16.36328125" style="5"/>
    <col min="197" max="197" width="6" style="5" bestFit="1" customWidth="1"/>
    <col min="198" max="198" width="16.36328125" style="5"/>
    <col min="199" max="199" width="6" style="5" bestFit="1" customWidth="1"/>
    <col min="200" max="200" width="16.36328125" style="5"/>
    <col min="201" max="201" width="6" style="5" bestFit="1" customWidth="1"/>
    <col min="202" max="202" width="16.36328125" style="5"/>
    <col min="203" max="203" width="6" style="5" bestFit="1" customWidth="1"/>
    <col min="204" max="204" width="16.36328125" style="5"/>
    <col min="205" max="205" width="6" style="5" bestFit="1" customWidth="1"/>
    <col min="206" max="206" width="16.36328125" style="5"/>
    <col min="207" max="207" width="6" style="5" bestFit="1" customWidth="1"/>
    <col min="208" max="208" width="16.36328125" style="5"/>
    <col min="209" max="209" width="6" style="5" bestFit="1" customWidth="1"/>
    <col min="210" max="210" width="16.36328125" style="5"/>
    <col min="211" max="211" width="6" style="5" bestFit="1" customWidth="1"/>
    <col min="212" max="212" width="16.36328125" style="5"/>
    <col min="213" max="213" width="6" style="5" bestFit="1" customWidth="1"/>
    <col min="214" max="214" width="16.36328125" style="5"/>
    <col min="215" max="215" width="6" style="5" bestFit="1" customWidth="1"/>
    <col min="216" max="216" width="16.36328125" style="5"/>
    <col min="217" max="217" width="6" style="5" bestFit="1" customWidth="1"/>
    <col min="218" max="218" width="16.36328125" style="5"/>
    <col min="219" max="219" width="6" style="5" bestFit="1" customWidth="1"/>
    <col min="220" max="220" width="16.36328125" style="5"/>
    <col min="221" max="221" width="6" style="5" bestFit="1" customWidth="1"/>
    <col min="222" max="222" width="16.36328125" style="5"/>
    <col min="223" max="223" width="6" style="5" bestFit="1" customWidth="1"/>
    <col min="224" max="224" width="16.36328125" style="5"/>
    <col min="225" max="225" width="6" style="5" bestFit="1" customWidth="1"/>
    <col min="226" max="226" width="16.36328125" style="5"/>
    <col min="227" max="227" width="6" style="5" bestFit="1" customWidth="1"/>
    <col min="228" max="228" width="16.36328125" style="5"/>
    <col min="229" max="229" width="6" style="5" bestFit="1" customWidth="1"/>
    <col min="230" max="230" width="16.36328125" style="5"/>
    <col min="231" max="231" width="6" style="5" bestFit="1" customWidth="1"/>
    <col min="232" max="232" width="16.36328125" style="5"/>
    <col min="233" max="233" width="6" style="5" bestFit="1" customWidth="1"/>
    <col min="234" max="234" width="16.36328125" style="5"/>
    <col min="235" max="235" width="6" style="5" bestFit="1" customWidth="1"/>
    <col min="236" max="236" width="16.36328125" style="5"/>
    <col min="237" max="237" width="6" style="5" bestFit="1" customWidth="1"/>
    <col min="238" max="238" width="16.36328125" style="5"/>
    <col min="239" max="239" width="6" style="5" bestFit="1" customWidth="1"/>
    <col min="240" max="240" width="16.36328125" style="5"/>
    <col min="241" max="241" width="6" style="5" bestFit="1" customWidth="1"/>
    <col min="242" max="242" width="16.36328125" style="5"/>
    <col min="243" max="243" width="6" style="5" bestFit="1" customWidth="1"/>
    <col min="244" max="244" width="16.36328125" style="5"/>
    <col min="245" max="245" width="6" style="5" bestFit="1" customWidth="1"/>
    <col min="246" max="246" width="16.36328125" style="5"/>
    <col min="247" max="247" width="6" style="5" bestFit="1" customWidth="1"/>
    <col min="248" max="248" width="16.36328125" style="5"/>
    <col min="249" max="249" width="6" style="5" bestFit="1" customWidth="1"/>
    <col min="250" max="250" width="16.36328125" style="5"/>
    <col min="251" max="251" width="6" style="5" bestFit="1" customWidth="1"/>
    <col min="252" max="252" width="16.36328125" style="5"/>
    <col min="253" max="253" width="6" style="5" bestFit="1" customWidth="1"/>
    <col min="254" max="254" width="16.36328125" style="5"/>
    <col min="255" max="255" width="6" style="5" bestFit="1" customWidth="1"/>
    <col min="256" max="16384" width="16.36328125" style="5"/>
  </cols>
  <sheetData>
    <row r="1" spans="1:5" x14ac:dyDescent="0.25">
      <c r="A1" s="212" t="s">
        <v>81</v>
      </c>
      <c r="B1" s="212"/>
      <c r="C1" s="212"/>
    </row>
    <row r="2" spans="1:5" x14ac:dyDescent="0.25">
      <c r="A2" s="211" t="s">
        <v>35</v>
      </c>
      <c r="B2" s="211"/>
      <c r="C2" s="211"/>
      <c r="D2" s="6"/>
      <c r="E2" s="6"/>
    </row>
    <row r="3" spans="1:5" ht="13.5" customHeight="1" x14ac:dyDescent="0.25">
      <c r="A3" s="211" t="s">
        <v>36</v>
      </c>
      <c r="B3" s="211"/>
      <c r="C3" s="211"/>
      <c r="D3" s="6"/>
      <c r="E3" s="6"/>
    </row>
    <row r="4" spans="1:5" x14ac:dyDescent="0.25">
      <c r="A4" s="211"/>
      <c r="B4" s="211"/>
      <c r="C4" s="211"/>
      <c r="D4" s="6"/>
      <c r="E4" s="6"/>
    </row>
    <row r="5" spans="1:5" ht="6" customHeight="1" x14ac:dyDescent="0.25">
      <c r="A5" s="212"/>
      <c r="B5" s="212"/>
      <c r="C5" s="212"/>
      <c r="D5" s="6"/>
      <c r="E5" s="6"/>
    </row>
    <row r="6" spans="1:5" x14ac:dyDescent="0.25">
      <c r="A6" s="220" t="s">
        <v>37</v>
      </c>
      <c r="B6" s="211"/>
      <c r="C6" s="211"/>
      <c r="D6" s="6"/>
      <c r="E6" s="6"/>
    </row>
    <row r="7" spans="1:5" s="212" customFormat="1" ht="4.5" customHeight="1" x14ac:dyDescent="0.25"/>
    <row r="8" spans="1:5" ht="23.4" customHeight="1" x14ac:dyDescent="0.25">
      <c r="A8" s="7" t="s">
        <v>7</v>
      </c>
      <c r="B8" s="8" t="s">
        <v>10</v>
      </c>
      <c r="C8" s="9" t="s">
        <v>82</v>
      </c>
    </row>
    <row r="9" spans="1:5" s="2" customFormat="1" ht="5.4" customHeight="1" x14ac:dyDescent="0.25">
      <c r="A9" s="10"/>
      <c r="B9" s="11"/>
      <c r="C9" s="12"/>
    </row>
    <row r="10" spans="1:5" x14ac:dyDescent="0.25">
      <c r="A10" s="13">
        <v>21101</v>
      </c>
      <c r="B10" s="14" t="s">
        <v>83</v>
      </c>
      <c r="C10" s="15">
        <v>1</v>
      </c>
    </row>
    <row r="11" spans="1:5" x14ac:dyDescent="0.25">
      <c r="A11" s="13">
        <v>21201</v>
      </c>
      <c r="B11" s="14" t="s">
        <v>84</v>
      </c>
      <c r="C11" s="15">
        <v>1</v>
      </c>
    </row>
    <row r="12" spans="1:5" x14ac:dyDescent="0.25">
      <c r="A12" s="13">
        <v>21301</v>
      </c>
      <c r="B12" s="14" t="s">
        <v>85</v>
      </c>
      <c r="C12" s="15">
        <v>1</v>
      </c>
    </row>
    <row r="13" spans="1:5" x14ac:dyDescent="0.25">
      <c r="A13" s="13">
        <v>21401</v>
      </c>
      <c r="B13" s="14" t="s">
        <v>86</v>
      </c>
      <c r="C13" s="15">
        <v>1</v>
      </c>
    </row>
    <row r="14" spans="1:5" x14ac:dyDescent="0.25">
      <c r="A14" s="13">
        <v>21501</v>
      </c>
      <c r="B14" s="14" t="s">
        <v>87</v>
      </c>
      <c r="C14" s="15">
        <v>1</v>
      </c>
    </row>
    <row r="15" spans="1:5" x14ac:dyDescent="0.25">
      <c r="A15" s="13">
        <v>21502</v>
      </c>
      <c r="B15" s="14" t="s">
        <v>88</v>
      </c>
      <c r="C15" s="15">
        <v>1</v>
      </c>
    </row>
    <row r="16" spans="1:5" x14ac:dyDescent="0.25">
      <c r="A16" s="13">
        <v>21601</v>
      </c>
      <c r="B16" s="14" t="s">
        <v>89</v>
      </c>
      <c r="C16" s="15">
        <v>1</v>
      </c>
    </row>
    <row r="17" spans="1:3" x14ac:dyDescent="0.25">
      <c r="A17" s="16">
        <v>2100</v>
      </c>
      <c r="B17" s="17" t="s">
        <v>90</v>
      </c>
      <c r="C17" s="18">
        <v>21</v>
      </c>
    </row>
    <row r="18" spans="1:3" ht="5.25" customHeight="1" x14ac:dyDescent="0.25">
      <c r="A18" s="19"/>
      <c r="B18" s="20"/>
      <c r="C18" s="15"/>
    </row>
    <row r="19" spans="1:3" x14ac:dyDescent="0.25">
      <c r="A19" s="21">
        <v>22104</v>
      </c>
      <c r="B19" s="14" t="s">
        <v>91</v>
      </c>
      <c r="C19" s="15">
        <v>2</v>
      </c>
    </row>
    <row r="20" spans="1:3" x14ac:dyDescent="0.25">
      <c r="A20" s="21">
        <v>22301</v>
      </c>
      <c r="B20" s="14" t="s">
        <v>92</v>
      </c>
      <c r="C20" s="15">
        <v>2</v>
      </c>
    </row>
    <row r="21" spans="1:3" x14ac:dyDescent="0.25">
      <c r="A21" s="16">
        <v>2200</v>
      </c>
      <c r="B21" s="17" t="s">
        <v>93</v>
      </c>
      <c r="C21" s="18">
        <v>22</v>
      </c>
    </row>
    <row r="22" spans="1:3" ht="5.25" customHeight="1" x14ac:dyDescent="0.25">
      <c r="A22" s="19"/>
      <c r="B22" s="22"/>
      <c r="C22" s="15"/>
    </row>
    <row r="23" spans="1:3" x14ac:dyDescent="0.25">
      <c r="A23" s="21">
        <v>24101</v>
      </c>
      <c r="B23" s="14" t="s">
        <v>94</v>
      </c>
      <c r="C23" s="15">
        <v>3</v>
      </c>
    </row>
    <row r="24" spans="1:3" x14ac:dyDescent="0.25">
      <c r="A24" s="21">
        <v>24201</v>
      </c>
      <c r="B24" s="14" t="s">
        <v>95</v>
      </c>
      <c r="C24" s="15">
        <v>3</v>
      </c>
    </row>
    <row r="25" spans="1:3" x14ac:dyDescent="0.25">
      <c r="A25" s="21">
        <v>24301</v>
      </c>
      <c r="B25" s="14" t="s">
        <v>96</v>
      </c>
      <c r="C25" s="15">
        <v>3</v>
      </c>
    </row>
    <row r="26" spans="1:3" x14ac:dyDescent="0.25">
      <c r="A26" s="21">
        <v>24401</v>
      </c>
      <c r="B26" s="14" t="s">
        <v>97</v>
      </c>
      <c r="C26" s="15">
        <v>3</v>
      </c>
    </row>
    <row r="27" spans="1:3" x14ac:dyDescent="0.25">
      <c r="A27" s="21">
        <v>24501</v>
      </c>
      <c r="B27" s="14" t="s">
        <v>98</v>
      </c>
      <c r="C27" s="15">
        <v>3</v>
      </c>
    </row>
    <row r="28" spans="1:3" x14ac:dyDescent="0.25">
      <c r="A28" s="21">
        <v>24601</v>
      </c>
      <c r="B28" s="14" t="s">
        <v>99</v>
      </c>
      <c r="C28" s="15">
        <v>3</v>
      </c>
    </row>
    <row r="29" spans="1:3" x14ac:dyDescent="0.25">
      <c r="A29" s="21">
        <v>24701</v>
      </c>
      <c r="B29" s="14" t="s">
        <v>100</v>
      </c>
      <c r="C29" s="15">
        <v>3</v>
      </c>
    </row>
    <row r="30" spans="1:3" x14ac:dyDescent="0.25">
      <c r="A30" s="21">
        <v>24801</v>
      </c>
      <c r="B30" s="14" t="s">
        <v>101</v>
      </c>
      <c r="C30" s="15">
        <v>3</v>
      </c>
    </row>
    <row r="31" spans="1:3" x14ac:dyDescent="0.25">
      <c r="A31" s="21">
        <v>24901</v>
      </c>
      <c r="B31" s="14" t="s">
        <v>102</v>
      </c>
      <c r="C31" s="15">
        <v>3</v>
      </c>
    </row>
    <row r="32" spans="1:3" ht="13" x14ac:dyDescent="0.3">
      <c r="A32" s="16">
        <v>2400</v>
      </c>
      <c r="B32" s="23" t="s">
        <v>103</v>
      </c>
      <c r="C32" s="18">
        <v>23</v>
      </c>
    </row>
    <row r="33" spans="1:3" ht="5.25" customHeight="1" x14ac:dyDescent="0.25">
      <c r="A33" s="19"/>
      <c r="B33" s="22"/>
      <c r="C33" s="18"/>
    </row>
    <row r="34" spans="1:3" x14ac:dyDescent="0.25">
      <c r="A34" s="21">
        <v>25101</v>
      </c>
      <c r="B34" s="14" t="s">
        <v>104</v>
      </c>
      <c r="C34" s="15">
        <v>4</v>
      </c>
    </row>
    <row r="35" spans="1:3" x14ac:dyDescent="0.25">
      <c r="A35" s="21">
        <v>25201</v>
      </c>
      <c r="B35" s="14" t="s">
        <v>105</v>
      </c>
      <c r="C35" s="15">
        <v>4</v>
      </c>
    </row>
    <row r="36" spans="1:3" x14ac:dyDescent="0.25">
      <c r="A36" s="21">
        <v>25301</v>
      </c>
      <c r="B36" s="14" t="s">
        <v>106</v>
      </c>
      <c r="C36" s="15">
        <v>4</v>
      </c>
    </row>
    <row r="37" spans="1:3" x14ac:dyDescent="0.25">
      <c r="A37" s="21">
        <v>25401</v>
      </c>
      <c r="B37" s="14" t="s">
        <v>107</v>
      </c>
      <c r="C37" s="15">
        <v>4</v>
      </c>
    </row>
    <row r="38" spans="1:3" x14ac:dyDescent="0.25">
      <c r="A38" s="21">
        <v>25501</v>
      </c>
      <c r="B38" s="14" t="s">
        <v>108</v>
      </c>
      <c r="C38" s="15">
        <v>4</v>
      </c>
    </row>
    <row r="39" spans="1:3" x14ac:dyDescent="0.25">
      <c r="A39" s="16">
        <v>2500</v>
      </c>
      <c r="B39" s="24" t="s">
        <v>109</v>
      </c>
      <c r="C39" s="25">
        <v>24</v>
      </c>
    </row>
    <row r="40" spans="1:3" ht="5.25" customHeight="1" x14ac:dyDescent="0.25">
      <c r="A40" s="19"/>
      <c r="B40" s="22"/>
      <c r="C40" s="15"/>
    </row>
    <row r="41" spans="1:3" x14ac:dyDescent="0.25">
      <c r="A41" s="26">
        <v>26102</v>
      </c>
      <c r="B41" s="14" t="s">
        <v>110</v>
      </c>
      <c r="C41" s="15">
        <v>5</v>
      </c>
    </row>
    <row r="42" spans="1:3" x14ac:dyDescent="0.25">
      <c r="A42" s="26">
        <v>26103</v>
      </c>
      <c r="B42" s="14" t="s">
        <v>111</v>
      </c>
      <c r="C42" s="15">
        <v>5</v>
      </c>
    </row>
    <row r="43" spans="1:3" x14ac:dyDescent="0.25">
      <c r="A43" s="26">
        <v>26105</v>
      </c>
      <c r="B43" s="14" t="s">
        <v>112</v>
      </c>
      <c r="C43" s="15">
        <v>5</v>
      </c>
    </row>
    <row r="44" spans="1:3" ht="13" x14ac:dyDescent="0.25">
      <c r="A44" s="16">
        <v>2600</v>
      </c>
      <c r="B44" s="27" t="s">
        <v>113</v>
      </c>
      <c r="C44" s="18">
        <v>25</v>
      </c>
    </row>
    <row r="45" spans="1:3" ht="5.25" customHeight="1" x14ac:dyDescent="0.25">
      <c r="A45" s="19"/>
      <c r="B45" s="22"/>
      <c r="C45" s="18"/>
    </row>
    <row r="46" spans="1:3" x14ac:dyDescent="0.25">
      <c r="A46" s="21">
        <v>27101</v>
      </c>
      <c r="B46" s="14" t="s">
        <v>114</v>
      </c>
      <c r="C46" s="28">
        <v>6</v>
      </c>
    </row>
    <row r="47" spans="1:3" x14ac:dyDescent="0.25">
      <c r="A47" s="21">
        <v>27201</v>
      </c>
      <c r="B47" s="14" t="s">
        <v>115</v>
      </c>
      <c r="C47" s="28">
        <v>6</v>
      </c>
    </row>
    <row r="48" spans="1:3" x14ac:dyDescent="0.25">
      <c r="A48" s="21">
        <v>27301</v>
      </c>
      <c r="B48" s="14" t="s">
        <v>116</v>
      </c>
      <c r="C48" s="28">
        <v>6</v>
      </c>
    </row>
    <row r="49" spans="1:3" x14ac:dyDescent="0.25">
      <c r="A49" s="21">
        <v>27401</v>
      </c>
      <c r="B49" s="14" t="s">
        <v>117</v>
      </c>
      <c r="C49" s="28">
        <v>6</v>
      </c>
    </row>
    <row r="50" spans="1:3" x14ac:dyDescent="0.25">
      <c r="A50" s="21">
        <v>27501</v>
      </c>
      <c r="B50" s="14" t="s">
        <v>118</v>
      </c>
      <c r="C50" s="28">
        <v>6</v>
      </c>
    </row>
    <row r="51" spans="1:3" x14ac:dyDescent="0.25">
      <c r="A51" s="16">
        <v>2700</v>
      </c>
      <c r="B51" s="24" t="s">
        <v>119</v>
      </c>
      <c r="C51" s="29">
        <v>26</v>
      </c>
    </row>
    <row r="52" spans="1:3" ht="5.25" customHeight="1" x14ac:dyDescent="0.25">
      <c r="A52" s="19"/>
      <c r="B52" s="22"/>
      <c r="C52" s="28"/>
    </row>
    <row r="53" spans="1:3" x14ac:dyDescent="0.25">
      <c r="A53" s="26">
        <v>29101</v>
      </c>
      <c r="B53" s="14" t="s">
        <v>120</v>
      </c>
      <c r="C53" s="28">
        <v>7</v>
      </c>
    </row>
    <row r="54" spans="1:3" x14ac:dyDescent="0.25">
      <c r="A54" s="26">
        <v>29201</v>
      </c>
      <c r="B54" s="14" t="s">
        <v>121</v>
      </c>
      <c r="C54" s="28">
        <v>7</v>
      </c>
    </row>
    <row r="55" spans="1:3" x14ac:dyDescent="0.25">
      <c r="A55" s="26">
        <v>29301</v>
      </c>
      <c r="B55" s="14" t="s">
        <v>122</v>
      </c>
      <c r="C55" s="28">
        <v>7</v>
      </c>
    </row>
    <row r="56" spans="1:3" x14ac:dyDescent="0.25">
      <c r="A56" s="26">
        <v>29401</v>
      </c>
      <c r="B56" s="14" t="s">
        <v>123</v>
      </c>
      <c r="C56" s="28">
        <v>7</v>
      </c>
    </row>
    <row r="57" spans="1:3" x14ac:dyDescent="0.25">
      <c r="A57" s="26">
        <v>29601</v>
      </c>
      <c r="B57" s="14" t="s">
        <v>124</v>
      </c>
      <c r="C57" s="28">
        <v>7</v>
      </c>
    </row>
    <row r="58" spans="1:3" x14ac:dyDescent="0.25">
      <c r="A58" s="26">
        <v>29801</v>
      </c>
      <c r="B58" s="14" t="s">
        <v>125</v>
      </c>
      <c r="C58" s="28">
        <v>7</v>
      </c>
    </row>
    <row r="59" spans="1:3" x14ac:dyDescent="0.25">
      <c r="A59" s="26">
        <v>29901</v>
      </c>
      <c r="B59" s="14" t="s">
        <v>126</v>
      </c>
      <c r="C59" s="28">
        <v>7</v>
      </c>
    </row>
    <row r="60" spans="1:3" x14ac:dyDescent="0.25">
      <c r="A60" s="16">
        <v>2900</v>
      </c>
      <c r="B60" s="24" t="s">
        <v>127</v>
      </c>
      <c r="C60" s="29">
        <v>27</v>
      </c>
    </row>
    <row r="61" spans="1:3" ht="5.4" customHeight="1" x14ac:dyDescent="0.25">
      <c r="A61" s="19"/>
      <c r="B61" s="22"/>
      <c r="C61" s="28"/>
    </row>
    <row r="62" spans="1:3" x14ac:dyDescent="0.25">
      <c r="A62" s="26">
        <v>31101</v>
      </c>
      <c r="B62" s="14" t="s">
        <v>128</v>
      </c>
      <c r="C62" s="28">
        <v>8</v>
      </c>
    </row>
    <row r="63" spans="1:3" x14ac:dyDescent="0.25">
      <c r="A63" s="26">
        <v>31201</v>
      </c>
      <c r="B63" s="14" t="s">
        <v>129</v>
      </c>
      <c r="C63" s="28">
        <v>8</v>
      </c>
    </row>
    <row r="64" spans="1:3" x14ac:dyDescent="0.25">
      <c r="A64" s="26">
        <v>31301</v>
      </c>
      <c r="B64" s="14" t="s">
        <v>130</v>
      </c>
      <c r="C64" s="28">
        <v>8</v>
      </c>
    </row>
    <row r="65" spans="1:256" x14ac:dyDescent="0.25">
      <c r="A65" s="26">
        <v>31401</v>
      </c>
      <c r="B65" s="14" t="s">
        <v>131</v>
      </c>
      <c r="C65" s="28">
        <v>8</v>
      </c>
    </row>
    <row r="66" spans="1:256" x14ac:dyDescent="0.25">
      <c r="A66" s="26">
        <v>31701</v>
      </c>
      <c r="B66" s="14" t="s">
        <v>132</v>
      </c>
      <c r="C66" s="28">
        <v>8</v>
      </c>
    </row>
    <row r="67" spans="1:256" x14ac:dyDescent="0.25">
      <c r="A67" s="26">
        <v>31801</v>
      </c>
      <c r="B67" s="14" t="s">
        <v>133</v>
      </c>
      <c r="C67" s="28">
        <v>8</v>
      </c>
    </row>
    <row r="68" spans="1:256" x14ac:dyDescent="0.25">
      <c r="A68" s="26">
        <v>31802</v>
      </c>
      <c r="B68" s="14" t="s">
        <v>134</v>
      </c>
      <c r="C68" s="28">
        <v>8</v>
      </c>
      <c r="D68" s="30"/>
      <c r="E68" s="31"/>
      <c r="F68" s="30"/>
      <c r="G68" s="31"/>
      <c r="H68" s="30"/>
      <c r="I68" s="31"/>
      <c r="J68" s="30"/>
      <c r="K68" s="31"/>
      <c r="L68" s="30"/>
      <c r="M68" s="31"/>
      <c r="N68" s="30"/>
      <c r="O68" s="31"/>
      <c r="P68" s="30"/>
      <c r="Q68" s="31"/>
      <c r="R68" s="30"/>
      <c r="S68" s="31"/>
      <c r="T68" s="30"/>
      <c r="U68" s="31"/>
      <c r="V68" s="30"/>
      <c r="W68" s="31"/>
      <c r="X68" s="30"/>
      <c r="Y68" s="31"/>
      <c r="Z68" s="30"/>
      <c r="AA68" s="31"/>
      <c r="AB68" s="30"/>
      <c r="AC68" s="31"/>
      <c r="AD68" s="30"/>
      <c r="AE68" s="31"/>
      <c r="AF68" s="30"/>
      <c r="AG68" s="31"/>
      <c r="AH68" s="30"/>
      <c r="AI68" s="31"/>
      <c r="AJ68" s="30"/>
      <c r="AK68" s="31"/>
      <c r="AL68" s="30"/>
      <c r="AM68" s="31"/>
      <c r="AN68" s="30"/>
      <c r="AO68" s="31"/>
      <c r="AP68" s="30"/>
      <c r="AQ68" s="31"/>
      <c r="AR68" s="30"/>
      <c r="AS68" s="31"/>
      <c r="AT68" s="30"/>
      <c r="AU68" s="31"/>
      <c r="AV68" s="30"/>
      <c r="AW68" s="31"/>
      <c r="AX68" s="30"/>
      <c r="AY68" s="31"/>
      <c r="AZ68" s="30"/>
      <c r="BA68" s="31"/>
      <c r="BB68" s="30"/>
      <c r="BC68" s="31"/>
      <c r="BD68" s="30"/>
      <c r="BE68" s="31"/>
      <c r="BF68" s="30"/>
      <c r="BG68" s="31"/>
      <c r="BH68" s="30"/>
      <c r="BI68" s="31"/>
      <c r="BJ68" s="30"/>
      <c r="BK68" s="31"/>
      <c r="BL68" s="30"/>
      <c r="BM68" s="31"/>
      <c r="BN68" s="30"/>
      <c r="BO68" s="31"/>
      <c r="BP68" s="30"/>
      <c r="BQ68" s="31"/>
      <c r="BR68" s="30"/>
      <c r="BS68" s="31"/>
      <c r="BT68" s="30"/>
      <c r="BU68" s="31"/>
      <c r="BV68" s="30"/>
      <c r="BW68" s="31"/>
      <c r="BX68" s="30"/>
      <c r="BY68" s="31"/>
      <c r="BZ68" s="30"/>
      <c r="CA68" s="31"/>
      <c r="CB68" s="30"/>
      <c r="CC68" s="31"/>
      <c r="CD68" s="30"/>
      <c r="CE68" s="31"/>
      <c r="CF68" s="30"/>
      <c r="CG68" s="31"/>
      <c r="CH68" s="30"/>
      <c r="CI68" s="31"/>
      <c r="CJ68" s="30"/>
      <c r="CK68" s="31"/>
      <c r="CL68" s="30"/>
      <c r="CM68" s="31"/>
      <c r="CN68" s="30"/>
      <c r="CO68" s="31"/>
      <c r="CP68" s="30"/>
      <c r="CQ68" s="31"/>
      <c r="CR68" s="30"/>
      <c r="CS68" s="31"/>
      <c r="CT68" s="30"/>
      <c r="CU68" s="31"/>
      <c r="CV68" s="30"/>
      <c r="CW68" s="31"/>
      <c r="CX68" s="30"/>
      <c r="CY68" s="31"/>
      <c r="CZ68" s="30"/>
      <c r="DA68" s="31"/>
      <c r="DB68" s="30"/>
      <c r="DC68" s="31"/>
      <c r="DD68" s="30"/>
      <c r="DE68" s="31"/>
      <c r="DF68" s="30"/>
      <c r="DG68" s="31"/>
      <c r="DH68" s="30"/>
      <c r="DI68" s="31"/>
      <c r="DJ68" s="30"/>
      <c r="DK68" s="31" t="s">
        <v>135</v>
      </c>
      <c r="DL68" s="30" t="s">
        <v>136</v>
      </c>
      <c r="DM68" s="31" t="s">
        <v>135</v>
      </c>
      <c r="DN68" s="30" t="s">
        <v>136</v>
      </c>
      <c r="DO68" s="31" t="s">
        <v>135</v>
      </c>
      <c r="DP68" s="30" t="s">
        <v>136</v>
      </c>
      <c r="DQ68" s="31" t="s">
        <v>135</v>
      </c>
      <c r="DR68" s="30" t="s">
        <v>136</v>
      </c>
      <c r="DS68" s="31" t="s">
        <v>135</v>
      </c>
      <c r="DT68" s="30" t="s">
        <v>136</v>
      </c>
      <c r="DU68" s="31" t="s">
        <v>135</v>
      </c>
      <c r="DV68" s="30" t="s">
        <v>136</v>
      </c>
      <c r="DW68" s="31" t="s">
        <v>135</v>
      </c>
      <c r="DX68" s="30" t="s">
        <v>136</v>
      </c>
      <c r="DY68" s="31" t="s">
        <v>135</v>
      </c>
      <c r="DZ68" s="30" t="s">
        <v>136</v>
      </c>
      <c r="EA68" s="31" t="s">
        <v>135</v>
      </c>
      <c r="EB68" s="30" t="s">
        <v>136</v>
      </c>
      <c r="EC68" s="31" t="s">
        <v>135</v>
      </c>
      <c r="ED68" s="30" t="s">
        <v>136</v>
      </c>
      <c r="EE68" s="31" t="s">
        <v>135</v>
      </c>
      <c r="EF68" s="30" t="s">
        <v>136</v>
      </c>
      <c r="EG68" s="31" t="s">
        <v>135</v>
      </c>
      <c r="EH68" s="30" t="s">
        <v>136</v>
      </c>
      <c r="EI68" s="31" t="s">
        <v>135</v>
      </c>
      <c r="EJ68" s="30" t="s">
        <v>136</v>
      </c>
      <c r="EK68" s="31" t="s">
        <v>135</v>
      </c>
      <c r="EL68" s="30" t="s">
        <v>136</v>
      </c>
      <c r="EM68" s="31" t="s">
        <v>135</v>
      </c>
      <c r="EN68" s="30" t="s">
        <v>136</v>
      </c>
      <c r="EO68" s="31" t="s">
        <v>135</v>
      </c>
      <c r="EP68" s="30" t="s">
        <v>136</v>
      </c>
      <c r="EQ68" s="31" t="s">
        <v>135</v>
      </c>
      <c r="ER68" s="30" t="s">
        <v>136</v>
      </c>
      <c r="ES68" s="31" t="s">
        <v>135</v>
      </c>
      <c r="ET68" s="30" t="s">
        <v>136</v>
      </c>
      <c r="EU68" s="31" t="s">
        <v>135</v>
      </c>
      <c r="EV68" s="30" t="s">
        <v>136</v>
      </c>
      <c r="EW68" s="31" t="s">
        <v>135</v>
      </c>
      <c r="EX68" s="30" t="s">
        <v>136</v>
      </c>
      <c r="EY68" s="31" t="s">
        <v>135</v>
      </c>
      <c r="EZ68" s="30" t="s">
        <v>136</v>
      </c>
      <c r="FA68" s="31" t="s">
        <v>135</v>
      </c>
      <c r="FB68" s="30" t="s">
        <v>136</v>
      </c>
      <c r="FC68" s="31" t="s">
        <v>135</v>
      </c>
      <c r="FD68" s="30" t="s">
        <v>136</v>
      </c>
      <c r="FE68" s="31" t="s">
        <v>135</v>
      </c>
      <c r="FF68" s="30" t="s">
        <v>136</v>
      </c>
      <c r="FG68" s="31" t="s">
        <v>135</v>
      </c>
      <c r="FH68" s="30" t="s">
        <v>136</v>
      </c>
      <c r="FI68" s="31" t="s">
        <v>135</v>
      </c>
      <c r="FJ68" s="30" t="s">
        <v>136</v>
      </c>
      <c r="FK68" s="31" t="s">
        <v>135</v>
      </c>
      <c r="FL68" s="30" t="s">
        <v>136</v>
      </c>
      <c r="FM68" s="31" t="s">
        <v>135</v>
      </c>
      <c r="FN68" s="30" t="s">
        <v>136</v>
      </c>
      <c r="FO68" s="31" t="s">
        <v>135</v>
      </c>
      <c r="FP68" s="30" t="s">
        <v>136</v>
      </c>
      <c r="FQ68" s="31" t="s">
        <v>135</v>
      </c>
      <c r="FR68" s="30" t="s">
        <v>136</v>
      </c>
      <c r="FS68" s="31" t="s">
        <v>135</v>
      </c>
      <c r="FT68" s="30" t="s">
        <v>136</v>
      </c>
      <c r="FU68" s="31" t="s">
        <v>135</v>
      </c>
      <c r="FV68" s="30" t="s">
        <v>136</v>
      </c>
      <c r="FW68" s="31" t="s">
        <v>135</v>
      </c>
      <c r="FX68" s="30" t="s">
        <v>136</v>
      </c>
      <c r="FY68" s="31" t="s">
        <v>135</v>
      </c>
      <c r="FZ68" s="30" t="s">
        <v>136</v>
      </c>
      <c r="GA68" s="31" t="s">
        <v>135</v>
      </c>
      <c r="GB68" s="30" t="s">
        <v>136</v>
      </c>
      <c r="GC68" s="31" t="s">
        <v>135</v>
      </c>
      <c r="GD68" s="30" t="s">
        <v>136</v>
      </c>
      <c r="GE68" s="31" t="s">
        <v>135</v>
      </c>
      <c r="GF68" s="30" t="s">
        <v>136</v>
      </c>
      <c r="GG68" s="31" t="s">
        <v>135</v>
      </c>
      <c r="GH68" s="30" t="s">
        <v>136</v>
      </c>
      <c r="GI68" s="31" t="s">
        <v>135</v>
      </c>
      <c r="GJ68" s="30" t="s">
        <v>136</v>
      </c>
      <c r="GK68" s="31" t="s">
        <v>135</v>
      </c>
      <c r="GL68" s="30" t="s">
        <v>136</v>
      </c>
      <c r="GM68" s="31" t="s">
        <v>135</v>
      </c>
      <c r="GN68" s="30" t="s">
        <v>136</v>
      </c>
      <c r="GO68" s="31" t="s">
        <v>135</v>
      </c>
      <c r="GP68" s="30" t="s">
        <v>136</v>
      </c>
      <c r="GQ68" s="31" t="s">
        <v>135</v>
      </c>
      <c r="GR68" s="30" t="s">
        <v>136</v>
      </c>
      <c r="GS68" s="31" t="s">
        <v>135</v>
      </c>
      <c r="GT68" s="30" t="s">
        <v>136</v>
      </c>
      <c r="GU68" s="31" t="s">
        <v>135</v>
      </c>
      <c r="GV68" s="30" t="s">
        <v>136</v>
      </c>
      <c r="GW68" s="31" t="s">
        <v>135</v>
      </c>
      <c r="GX68" s="30" t="s">
        <v>136</v>
      </c>
      <c r="GY68" s="31" t="s">
        <v>135</v>
      </c>
      <c r="GZ68" s="30" t="s">
        <v>136</v>
      </c>
      <c r="HA68" s="31" t="s">
        <v>135</v>
      </c>
      <c r="HB68" s="30" t="s">
        <v>136</v>
      </c>
      <c r="HC68" s="31" t="s">
        <v>135</v>
      </c>
      <c r="HD68" s="30" t="s">
        <v>136</v>
      </c>
      <c r="HE68" s="31" t="s">
        <v>135</v>
      </c>
      <c r="HF68" s="30" t="s">
        <v>136</v>
      </c>
      <c r="HG68" s="31" t="s">
        <v>135</v>
      </c>
      <c r="HH68" s="30" t="s">
        <v>136</v>
      </c>
      <c r="HI68" s="31" t="s">
        <v>135</v>
      </c>
      <c r="HJ68" s="30" t="s">
        <v>136</v>
      </c>
      <c r="HK68" s="31" t="s">
        <v>135</v>
      </c>
      <c r="HL68" s="30" t="s">
        <v>136</v>
      </c>
      <c r="HM68" s="31" t="s">
        <v>135</v>
      </c>
      <c r="HN68" s="30" t="s">
        <v>136</v>
      </c>
      <c r="HO68" s="31" t="s">
        <v>135</v>
      </c>
      <c r="HP68" s="30" t="s">
        <v>136</v>
      </c>
      <c r="HQ68" s="31" t="s">
        <v>135</v>
      </c>
      <c r="HR68" s="30" t="s">
        <v>136</v>
      </c>
      <c r="HS68" s="31" t="s">
        <v>135</v>
      </c>
      <c r="HT68" s="30" t="s">
        <v>136</v>
      </c>
      <c r="HU68" s="31" t="s">
        <v>135</v>
      </c>
      <c r="HV68" s="30" t="s">
        <v>136</v>
      </c>
      <c r="HW68" s="31" t="s">
        <v>135</v>
      </c>
      <c r="HX68" s="30" t="s">
        <v>136</v>
      </c>
      <c r="HY68" s="31" t="s">
        <v>135</v>
      </c>
      <c r="HZ68" s="30" t="s">
        <v>136</v>
      </c>
      <c r="IA68" s="31" t="s">
        <v>135</v>
      </c>
      <c r="IB68" s="30" t="s">
        <v>136</v>
      </c>
      <c r="IC68" s="31" t="s">
        <v>135</v>
      </c>
      <c r="ID68" s="30" t="s">
        <v>136</v>
      </c>
      <c r="IE68" s="31" t="s">
        <v>135</v>
      </c>
      <c r="IF68" s="30" t="s">
        <v>136</v>
      </c>
      <c r="IG68" s="31" t="s">
        <v>135</v>
      </c>
      <c r="IH68" s="30" t="s">
        <v>136</v>
      </c>
      <c r="II68" s="31" t="s">
        <v>135</v>
      </c>
      <c r="IJ68" s="30" t="s">
        <v>136</v>
      </c>
      <c r="IK68" s="31" t="s">
        <v>135</v>
      </c>
      <c r="IL68" s="30" t="s">
        <v>136</v>
      </c>
      <c r="IM68" s="31" t="s">
        <v>135</v>
      </c>
      <c r="IN68" s="30" t="s">
        <v>136</v>
      </c>
      <c r="IO68" s="31" t="s">
        <v>135</v>
      </c>
      <c r="IP68" s="30" t="s">
        <v>136</v>
      </c>
      <c r="IQ68" s="31" t="s">
        <v>135</v>
      </c>
      <c r="IR68" s="30" t="s">
        <v>136</v>
      </c>
      <c r="IS68" s="31" t="s">
        <v>135</v>
      </c>
      <c r="IT68" s="30" t="s">
        <v>136</v>
      </c>
      <c r="IU68" s="31" t="s">
        <v>135</v>
      </c>
      <c r="IV68" s="30" t="s">
        <v>136</v>
      </c>
    </row>
    <row r="69" spans="1:256" x14ac:dyDescent="0.25">
      <c r="A69" s="16">
        <v>3100</v>
      </c>
      <c r="B69" s="24" t="s">
        <v>137</v>
      </c>
      <c r="C69" s="29">
        <v>28</v>
      </c>
    </row>
    <row r="70" spans="1:256" ht="5.25" customHeight="1" x14ac:dyDescent="0.25">
      <c r="A70" s="19"/>
      <c r="B70" s="22"/>
      <c r="C70" s="28"/>
    </row>
    <row r="71" spans="1:256" x14ac:dyDescent="0.25">
      <c r="A71" s="26">
        <v>32701</v>
      </c>
      <c r="B71" s="14" t="s">
        <v>138</v>
      </c>
      <c r="C71" s="28">
        <v>9</v>
      </c>
    </row>
    <row r="72" spans="1:256" x14ac:dyDescent="0.25">
      <c r="A72" s="16">
        <v>3200</v>
      </c>
      <c r="B72" s="24" t="s">
        <v>139</v>
      </c>
      <c r="C72" s="29">
        <v>29</v>
      </c>
    </row>
    <row r="73" spans="1:256" ht="5.4" customHeight="1" x14ac:dyDescent="0.25">
      <c r="A73" s="19"/>
      <c r="B73" s="22"/>
      <c r="C73" s="28"/>
    </row>
    <row r="74" spans="1:256" x14ac:dyDescent="0.25">
      <c r="A74" s="21">
        <v>33104</v>
      </c>
      <c r="B74" s="14" t="s">
        <v>140</v>
      </c>
      <c r="C74" s="28">
        <v>10</v>
      </c>
    </row>
    <row r="75" spans="1:256" x14ac:dyDescent="0.25">
      <c r="A75" s="21">
        <v>33303</v>
      </c>
      <c r="B75" s="14" t="s">
        <v>141</v>
      </c>
      <c r="C75" s="28">
        <v>10</v>
      </c>
    </row>
    <row r="76" spans="1:256" x14ac:dyDescent="0.25">
      <c r="A76" s="21">
        <v>33401</v>
      </c>
      <c r="B76" s="14" t="s">
        <v>142</v>
      </c>
      <c r="C76" s="28">
        <v>10</v>
      </c>
    </row>
    <row r="77" spans="1:256" x14ac:dyDescent="0.25">
      <c r="A77" s="21">
        <v>33602</v>
      </c>
      <c r="B77" s="14" t="s">
        <v>143</v>
      </c>
      <c r="C77" s="28">
        <v>10</v>
      </c>
    </row>
    <row r="78" spans="1:256" x14ac:dyDescent="0.25">
      <c r="A78" s="21">
        <v>33603</v>
      </c>
      <c r="B78" s="14" t="s">
        <v>144</v>
      </c>
      <c r="C78" s="28">
        <v>10</v>
      </c>
    </row>
    <row r="79" spans="1:256" x14ac:dyDescent="0.25">
      <c r="A79" s="21">
        <v>33604</v>
      </c>
      <c r="B79" s="14" t="s">
        <v>145</v>
      </c>
      <c r="C79" s="28">
        <v>10</v>
      </c>
    </row>
    <row r="80" spans="1:256" x14ac:dyDescent="0.25">
      <c r="A80" s="21">
        <v>33801</v>
      </c>
      <c r="B80" s="14" t="s">
        <v>146</v>
      </c>
      <c r="C80" s="28">
        <v>10</v>
      </c>
    </row>
    <row r="81" spans="1:5" x14ac:dyDescent="0.25">
      <c r="A81" s="16">
        <v>3300</v>
      </c>
      <c r="B81" s="24" t="s">
        <v>147</v>
      </c>
      <c r="C81" s="29">
        <v>30</v>
      </c>
    </row>
    <row r="82" spans="1:5" ht="5.25" customHeight="1" x14ac:dyDescent="0.25">
      <c r="A82" s="19"/>
      <c r="B82" s="22"/>
      <c r="C82" s="28"/>
    </row>
    <row r="83" spans="1:5" x14ac:dyDescent="0.25">
      <c r="A83" s="21">
        <v>34101</v>
      </c>
      <c r="B83" s="14" t="s">
        <v>148</v>
      </c>
      <c r="C83" s="28">
        <v>11</v>
      </c>
    </row>
    <row r="84" spans="1:5" x14ac:dyDescent="0.25">
      <c r="A84" s="21">
        <v>34501</v>
      </c>
      <c r="B84" s="14" t="s">
        <v>149</v>
      </c>
      <c r="C84" s="28">
        <v>11</v>
      </c>
    </row>
    <row r="85" spans="1:5" x14ac:dyDescent="0.25">
      <c r="A85" s="21">
        <v>34601</v>
      </c>
      <c r="B85" s="14" t="s">
        <v>150</v>
      </c>
      <c r="C85" s="28">
        <v>11</v>
      </c>
    </row>
    <row r="86" spans="1:5" x14ac:dyDescent="0.25">
      <c r="A86" s="21">
        <v>34701</v>
      </c>
      <c r="B86" s="14" t="s">
        <v>151</v>
      </c>
      <c r="C86" s="28">
        <v>11</v>
      </c>
    </row>
    <row r="87" spans="1:5" x14ac:dyDescent="0.25">
      <c r="A87" s="16">
        <v>3400</v>
      </c>
      <c r="B87" s="24" t="s">
        <v>152</v>
      </c>
      <c r="C87" s="29">
        <v>31</v>
      </c>
    </row>
    <row r="88" spans="1:5" ht="5.25" customHeight="1" x14ac:dyDescent="0.25">
      <c r="A88" s="19"/>
      <c r="B88" s="22"/>
      <c r="C88" s="28"/>
    </row>
    <row r="89" spans="1:5" x14ac:dyDescent="0.25">
      <c r="A89" s="21">
        <v>35101</v>
      </c>
      <c r="B89" s="14" t="s">
        <v>153</v>
      </c>
      <c r="C89" s="28">
        <v>12</v>
      </c>
    </row>
    <row r="90" spans="1:5" x14ac:dyDescent="0.25">
      <c r="A90" s="21">
        <v>35102</v>
      </c>
      <c r="B90" s="14" t="s">
        <v>154</v>
      </c>
      <c r="C90" s="28">
        <v>12</v>
      </c>
    </row>
    <row r="91" spans="1:5" x14ac:dyDescent="0.25">
      <c r="A91" s="21">
        <v>35201</v>
      </c>
      <c r="B91" s="14" t="s">
        <v>155</v>
      </c>
      <c r="C91" s="28">
        <v>12</v>
      </c>
    </row>
    <row r="92" spans="1:5" x14ac:dyDescent="0.25">
      <c r="A92" s="21">
        <v>35301</v>
      </c>
      <c r="B92" s="14" t="s">
        <v>156</v>
      </c>
      <c r="C92" s="28">
        <v>12</v>
      </c>
    </row>
    <row r="93" spans="1:5" x14ac:dyDescent="0.25">
      <c r="A93" s="21">
        <v>35501</v>
      </c>
      <c r="B93" s="14" t="s">
        <v>157</v>
      </c>
      <c r="C93" s="28">
        <v>12</v>
      </c>
    </row>
    <row r="94" spans="1:5" x14ac:dyDescent="0.25">
      <c r="A94" s="21">
        <v>35701</v>
      </c>
      <c r="B94" s="14" t="s">
        <v>158</v>
      </c>
      <c r="C94" s="28">
        <v>12</v>
      </c>
    </row>
    <row r="95" spans="1:5" x14ac:dyDescent="0.25">
      <c r="A95" s="21">
        <v>35801</v>
      </c>
      <c r="B95" s="14" t="s">
        <v>159</v>
      </c>
      <c r="C95" s="28">
        <v>12</v>
      </c>
      <c r="E95" s="2"/>
    </row>
    <row r="96" spans="1:5" x14ac:dyDescent="0.25">
      <c r="A96" s="21">
        <v>35901</v>
      </c>
      <c r="B96" s="14" t="s">
        <v>160</v>
      </c>
      <c r="C96" s="28">
        <v>12</v>
      </c>
      <c r="E96" s="2"/>
    </row>
    <row r="97" spans="1:5" x14ac:dyDescent="0.25">
      <c r="A97" s="16">
        <v>3500</v>
      </c>
      <c r="B97" s="24" t="s">
        <v>161</v>
      </c>
      <c r="C97" s="29">
        <v>32</v>
      </c>
      <c r="E97" s="32"/>
    </row>
    <row r="98" spans="1:5" ht="5.25" customHeight="1" x14ac:dyDescent="0.25">
      <c r="A98" s="19"/>
      <c r="B98" s="22"/>
      <c r="C98" s="28"/>
      <c r="E98" s="2"/>
    </row>
    <row r="99" spans="1:5" x14ac:dyDescent="0.25">
      <c r="A99" s="33">
        <v>36101</v>
      </c>
      <c r="B99" s="34" t="s">
        <v>162</v>
      </c>
      <c r="C99" s="28">
        <v>13</v>
      </c>
      <c r="E99" s="35"/>
    </row>
    <row r="100" spans="1:5" x14ac:dyDescent="0.25">
      <c r="A100" s="36">
        <v>3600</v>
      </c>
      <c r="B100" s="37" t="s">
        <v>163</v>
      </c>
      <c r="C100" s="29">
        <v>33</v>
      </c>
      <c r="E100" s="35"/>
    </row>
    <row r="101" spans="1:5" ht="5.25" customHeight="1" x14ac:dyDescent="0.25">
      <c r="A101" s="19"/>
      <c r="B101" s="22"/>
      <c r="C101" s="28"/>
      <c r="E101" s="2"/>
    </row>
    <row r="102" spans="1:5" x14ac:dyDescent="0.25">
      <c r="A102" s="33">
        <v>37101</v>
      </c>
      <c r="B102" s="34" t="s">
        <v>164</v>
      </c>
      <c r="C102" s="28">
        <v>14</v>
      </c>
      <c r="E102" s="35"/>
    </row>
    <row r="103" spans="1:5" x14ac:dyDescent="0.25">
      <c r="A103" s="33">
        <v>37104</v>
      </c>
      <c r="B103" s="38" t="s">
        <v>165</v>
      </c>
      <c r="C103" s="28">
        <v>14</v>
      </c>
      <c r="E103" s="35"/>
    </row>
    <row r="104" spans="1:5" x14ac:dyDescent="0.25">
      <c r="A104" s="33">
        <v>37201</v>
      </c>
      <c r="B104" s="34" t="s">
        <v>166</v>
      </c>
      <c r="C104" s="28">
        <v>14</v>
      </c>
      <c r="E104" s="35"/>
    </row>
    <row r="105" spans="1:5" x14ac:dyDescent="0.25">
      <c r="A105" s="33">
        <v>37204</v>
      </c>
      <c r="B105" s="38" t="s">
        <v>167</v>
      </c>
      <c r="C105" s="28">
        <v>14</v>
      </c>
      <c r="E105" s="35"/>
    </row>
    <row r="106" spans="1:5" x14ac:dyDescent="0.25">
      <c r="A106" s="33">
        <v>37501</v>
      </c>
      <c r="B106" s="34" t="s">
        <v>168</v>
      </c>
      <c r="C106" s="28">
        <v>14</v>
      </c>
      <c r="E106" s="35"/>
    </row>
    <row r="107" spans="1:5" x14ac:dyDescent="0.25">
      <c r="A107" s="21">
        <v>37504</v>
      </c>
      <c r="B107" s="14" t="s">
        <v>169</v>
      </c>
      <c r="C107" s="28">
        <v>14</v>
      </c>
      <c r="E107" s="35"/>
    </row>
    <row r="108" spans="1:5" x14ac:dyDescent="0.25">
      <c r="A108" s="21">
        <v>37901</v>
      </c>
      <c r="B108" s="14" t="s">
        <v>170</v>
      </c>
      <c r="C108" s="28">
        <v>14</v>
      </c>
      <c r="E108" s="35"/>
    </row>
    <row r="109" spans="1:5" x14ac:dyDescent="0.25">
      <c r="A109" s="16">
        <v>3700</v>
      </c>
      <c r="B109" s="24" t="s">
        <v>171</v>
      </c>
      <c r="C109" s="29">
        <v>34</v>
      </c>
      <c r="E109" s="35"/>
    </row>
    <row r="110" spans="1:5" ht="5.25" customHeight="1" x14ac:dyDescent="0.25">
      <c r="A110" s="19"/>
      <c r="B110" s="22"/>
      <c r="C110" s="28"/>
      <c r="E110" s="2"/>
    </row>
    <row r="111" spans="1:5" x14ac:dyDescent="0.25">
      <c r="A111" s="21">
        <v>38201</v>
      </c>
      <c r="B111" s="14" t="s">
        <v>172</v>
      </c>
      <c r="C111" s="28">
        <v>15</v>
      </c>
      <c r="E111" s="2"/>
    </row>
    <row r="112" spans="1:5" x14ac:dyDescent="0.25">
      <c r="A112" s="21">
        <v>38301</v>
      </c>
      <c r="B112" s="14" t="s">
        <v>173</v>
      </c>
      <c r="C112" s="28">
        <v>15</v>
      </c>
    </row>
    <row r="113" spans="1:3" x14ac:dyDescent="0.25">
      <c r="A113" s="21">
        <v>38401</v>
      </c>
      <c r="B113" s="14" t="s">
        <v>174</v>
      </c>
      <c r="C113" s="28">
        <v>15</v>
      </c>
    </row>
    <row r="114" spans="1:3" x14ac:dyDescent="0.25">
      <c r="A114" s="16">
        <v>3800</v>
      </c>
      <c r="B114" s="24" t="s">
        <v>175</v>
      </c>
      <c r="C114" s="29">
        <v>35</v>
      </c>
    </row>
    <row r="115" spans="1:3" ht="5.25" customHeight="1" x14ac:dyDescent="0.25">
      <c r="A115" s="19"/>
      <c r="B115" s="22"/>
      <c r="C115" s="28"/>
    </row>
    <row r="116" spans="1:3" x14ac:dyDescent="0.25">
      <c r="A116" s="21">
        <v>39202</v>
      </c>
      <c r="B116" s="14" t="s">
        <v>176</v>
      </c>
      <c r="C116" s="28">
        <v>16</v>
      </c>
    </row>
    <row r="117" spans="1:3" x14ac:dyDescent="0.25">
      <c r="A117" s="16">
        <v>3900</v>
      </c>
      <c r="B117" s="24" t="s">
        <v>177</v>
      </c>
      <c r="C117" s="29">
        <v>36</v>
      </c>
    </row>
    <row r="118" spans="1:3" ht="4.5" customHeight="1" x14ac:dyDescent="0.25">
      <c r="A118" s="19"/>
      <c r="B118" s="22"/>
      <c r="C118" s="28"/>
    </row>
    <row r="119" spans="1:3" x14ac:dyDescent="0.25">
      <c r="A119" s="21">
        <v>44101</v>
      </c>
      <c r="B119" s="14" t="s">
        <v>178</v>
      </c>
      <c r="C119" s="28">
        <v>17</v>
      </c>
    </row>
    <row r="120" spans="1:3" x14ac:dyDescent="0.25">
      <c r="A120" s="21">
        <v>44102</v>
      </c>
      <c r="B120" s="14" t="s">
        <v>179</v>
      </c>
      <c r="C120" s="28">
        <v>17</v>
      </c>
    </row>
    <row r="121" spans="1:3" x14ac:dyDescent="0.25">
      <c r="A121" s="16">
        <v>4400</v>
      </c>
      <c r="B121" s="24" t="s">
        <v>180</v>
      </c>
      <c r="C121" s="29">
        <v>37</v>
      </c>
    </row>
    <row r="122" spans="1:3" ht="4.5" customHeight="1" x14ac:dyDescent="0.25">
      <c r="A122" s="19"/>
      <c r="B122" s="39"/>
      <c r="C122" s="28"/>
    </row>
    <row r="123" spans="1:3" ht="13.5" customHeight="1" x14ac:dyDescent="0.25">
      <c r="A123" s="21">
        <v>51101</v>
      </c>
      <c r="B123" s="14" t="s">
        <v>181</v>
      </c>
      <c r="C123" s="28">
        <v>18</v>
      </c>
    </row>
    <row r="124" spans="1:3" x14ac:dyDescent="0.25">
      <c r="A124" s="21">
        <v>51301</v>
      </c>
      <c r="B124" s="14" t="s">
        <v>182</v>
      </c>
      <c r="C124" s="28">
        <v>18</v>
      </c>
    </row>
    <row r="125" spans="1:3" x14ac:dyDescent="0.25">
      <c r="A125" s="21">
        <v>51501</v>
      </c>
      <c r="B125" s="14" t="s">
        <v>183</v>
      </c>
      <c r="C125" s="28">
        <v>18</v>
      </c>
    </row>
    <row r="126" spans="1:3" x14ac:dyDescent="0.25">
      <c r="A126" s="21">
        <v>51901</v>
      </c>
      <c r="B126" s="14" t="s">
        <v>184</v>
      </c>
      <c r="C126" s="28">
        <v>18</v>
      </c>
    </row>
    <row r="127" spans="1:3" x14ac:dyDescent="0.25">
      <c r="A127" s="16">
        <v>5100</v>
      </c>
      <c r="B127" s="24" t="s">
        <v>185</v>
      </c>
      <c r="C127" s="29">
        <v>38</v>
      </c>
    </row>
    <row r="128" spans="1:3" ht="5.25" customHeight="1" x14ac:dyDescent="0.25">
      <c r="A128" s="19"/>
      <c r="B128" s="22"/>
      <c r="C128" s="28"/>
    </row>
    <row r="129" spans="1:3" x14ac:dyDescent="0.25">
      <c r="A129" s="21">
        <v>52101</v>
      </c>
      <c r="B129" s="14" t="s">
        <v>186</v>
      </c>
      <c r="C129" s="28">
        <v>19</v>
      </c>
    </row>
    <row r="130" spans="1:3" x14ac:dyDescent="0.25">
      <c r="A130" s="21">
        <v>52201</v>
      </c>
      <c r="B130" s="14" t="s">
        <v>187</v>
      </c>
      <c r="C130" s="28">
        <v>19</v>
      </c>
    </row>
    <row r="131" spans="1:3" x14ac:dyDescent="0.25">
      <c r="A131" s="21">
        <v>52301</v>
      </c>
      <c r="B131" s="14" t="s">
        <v>188</v>
      </c>
      <c r="C131" s="28">
        <v>19</v>
      </c>
    </row>
    <row r="132" spans="1:3" x14ac:dyDescent="0.25">
      <c r="A132" s="21">
        <v>52901</v>
      </c>
      <c r="B132" s="14" t="s">
        <v>189</v>
      </c>
      <c r="C132" s="28">
        <v>19</v>
      </c>
    </row>
    <row r="133" spans="1:3" x14ac:dyDescent="0.25">
      <c r="A133" s="16">
        <v>5200</v>
      </c>
      <c r="B133" s="24" t="s">
        <v>190</v>
      </c>
      <c r="C133" s="29">
        <v>39</v>
      </c>
    </row>
    <row r="134" spans="1:3" ht="5.25" customHeight="1" x14ac:dyDescent="0.25">
      <c r="A134" s="19"/>
      <c r="B134" s="22"/>
      <c r="C134" s="28"/>
    </row>
    <row r="135" spans="1:3" x14ac:dyDescent="0.25">
      <c r="A135" s="21">
        <v>53101</v>
      </c>
      <c r="B135" s="14" t="s">
        <v>191</v>
      </c>
      <c r="C135" s="28">
        <v>20</v>
      </c>
    </row>
    <row r="136" spans="1:3" x14ac:dyDescent="0.25">
      <c r="A136" s="21">
        <v>53201</v>
      </c>
      <c r="B136" s="14" t="s">
        <v>192</v>
      </c>
      <c r="C136" s="28">
        <v>20</v>
      </c>
    </row>
    <row r="137" spans="1:3" x14ac:dyDescent="0.25">
      <c r="A137" s="16">
        <v>5300</v>
      </c>
      <c r="B137" s="24" t="s">
        <v>193</v>
      </c>
      <c r="C137" s="29">
        <v>40</v>
      </c>
    </row>
    <row r="138" spans="1:3" ht="5.25" customHeight="1" x14ac:dyDescent="0.25">
      <c r="A138" s="19"/>
      <c r="B138" s="22"/>
      <c r="C138" s="28"/>
    </row>
    <row r="139" spans="1:3" x14ac:dyDescent="0.25">
      <c r="A139" s="21">
        <v>56101</v>
      </c>
      <c r="B139" s="14" t="s">
        <v>194</v>
      </c>
      <c r="C139" s="28">
        <v>51</v>
      </c>
    </row>
    <row r="140" spans="1:3" x14ac:dyDescent="0.25">
      <c r="A140" s="21">
        <v>56201</v>
      </c>
      <c r="B140" s="14" t="s">
        <v>195</v>
      </c>
      <c r="C140" s="28">
        <v>51</v>
      </c>
    </row>
    <row r="141" spans="1:3" x14ac:dyDescent="0.25">
      <c r="A141" s="21">
        <v>56501</v>
      </c>
      <c r="B141" s="14" t="s">
        <v>196</v>
      </c>
      <c r="C141" s="28">
        <v>51</v>
      </c>
    </row>
    <row r="142" spans="1:3" x14ac:dyDescent="0.25">
      <c r="A142" s="21">
        <v>56601</v>
      </c>
      <c r="B142" s="14" t="s">
        <v>197</v>
      </c>
      <c r="C142" s="28">
        <v>51</v>
      </c>
    </row>
    <row r="143" spans="1:3" x14ac:dyDescent="0.25">
      <c r="A143" s="21">
        <v>56701</v>
      </c>
      <c r="B143" s="14" t="s">
        <v>198</v>
      </c>
      <c r="C143" s="28">
        <v>51</v>
      </c>
    </row>
    <row r="144" spans="1:3" x14ac:dyDescent="0.25">
      <c r="A144" s="16">
        <v>5600</v>
      </c>
      <c r="B144" s="24" t="s">
        <v>199</v>
      </c>
      <c r="C144" s="29">
        <v>41</v>
      </c>
    </row>
    <row r="145" spans="1:3" ht="5.4" customHeight="1" x14ac:dyDescent="0.25">
      <c r="A145" s="19"/>
      <c r="B145" s="22"/>
      <c r="C145" s="29"/>
    </row>
    <row r="146" spans="1:3" x14ac:dyDescent="0.25">
      <c r="A146" s="21">
        <v>59101</v>
      </c>
      <c r="B146" s="14" t="s">
        <v>200</v>
      </c>
      <c r="C146" s="28">
        <v>52</v>
      </c>
    </row>
    <row r="147" spans="1:3" ht="15" customHeight="1" x14ac:dyDescent="0.25">
      <c r="A147" s="16">
        <v>5900</v>
      </c>
      <c r="B147" s="24" t="s">
        <v>201</v>
      </c>
      <c r="C147" s="29">
        <v>42</v>
      </c>
    </row>
    <row r="148" spans="1:3" ht="5.25" customHeight="1" x14ac:dyDescent="0.25">
      <c r="A148" s="19"/>
      <c r="B148" s="22"/>
      <c r="C148" s="28"/>
    </row>
    <row r="149" spans="1:3" x14ac:dyDescent="0.25">
      <c r="A149" s="40"/>
      <c r="B149" s="4"/>
    </row>
    <row r="150" spans="1:3" x14ac:dyDescent="0.25">
      <c r="A150" s="40"/>
      <c r="B150" s="4"/>
    </row>
    <row r="151" spans="1:3" x14ac:dyDescent="0.25">
      <c r="A151" s="40"/>
      <c r="B151" s="4"/>
    </row>
    <row r="152" spans="1:3" x14ac:dyDescent="0.25">
      <c r="A152" s="40"/>
      <c r="B152" s="4"/>
    </row>
    <row r="153" spans="1:3" x14ac:dyDescent="0.25">
      <c r="A153" s="40"/>
      <c r="B153" s="4"/>
    </row>
    <row r="154" spans="1:3" x14ac:dyDescent="0.25">
      <c r="A154" s="40"/>
      <c r="B154" s="4"/>
    </row>
    <row r="155" spans="1:3" x14ac:dyDescent="0.25">
      <c r="A155" s="40"/>
      <c r="B155" s="4"/>
    </row>
    <row r="156" spans="1:3" x14ac:dyDescent="0.25">
      <c r="A156" s="40"/>
      <c r="B156" s="4"/>
    </row>
    <row r="157" spans="1:3" x14ac:dyDescent="0.25">
      <c r="A157" s="40"/>
      <c r="B157" s="4"/>
    </row>
    <row r="158" spans="1:3" x14ac:dyDescent="0.25">
      <c r="A158" s="40"/>
      <c r="B158" s="4"/>
    </row>
    <row r="159" spans="1:3" x14ac:dyDescent="0.25">
      <c r="A159" s="40"/>
      <c r="B159" s="4"/>
    </row>
    <row r="160" spans="1:3" x14ac:dyDescent="0.25">
      <c r="A160" s="40"/>
      <c r="B160" s="4"/>
    </row>
    <row r="161" spans="1:2" x14ac:dyDescent="0.25">
      <c r="A161" s="40"/>
      <c r="B161" s="4"/>
    </row>
    <row r="162" spans="1:2" x14ac:dyDescent="0.25">
      <c r="A162" s="40"/>
      <c r="B162" s="4"/>
    </row>
    <row r="163" spans="1:2" x14ac:dyDescent="0.25">
      <c r="A163" s="40"/>
      <c r="B163" s="4"/>
    </row>
    <row r="164" spans="1:2" x14ac:dyDescent="0.25">
      <c r="A164" s="40"/>
      <c r="B164" s="4"/>
    </row>
    <row r="165" spans="1:2" x14ac:dyDescent="0.25">
      <c r="A165" s="40"/>
      <c r="B165" s="4"/>
    </row>
    <row r="166" spans="1:2" x14ac:dyDescent="0.25">
      <c r="A166" s="40"/>
      <c r="B166" s="4"/>
    </row>
    <row r="167" spans="1:2" x14ac:dyDescent="0.25">
      <c r="A167" s="40"/>
      <c r="B167" s="4"/>
    </row>
    <row r="168" spans="1:2" x14ac:dyDescent="0.25">
      <c r="A168" s="40"/>
      <c r="B168" s="4"/>
    </row>
    <row r="169" spans="1:2" x14ac:dyDescent="0.25">
      <c r="A169" s="40"/>
      <c r="B169" s="4"/>
    </row>
    <row r="170" spans="1:2" x14ac:dyDescent="0.25">
      <c r="A170" s="40"/>
      <c r="B170" s="4"/>
    </row>
    <row r="171" spans="1:2" x14ac:dyDescent="0.25">
      <c r="A171" s="40"/>
      <c r="B171" s="4"/>
    </row>
    <row r="172" spans="1:2" x14ac:dyDescent="0.25">
      <c r="A172" s="40"/>
      <c r="B172" s="4"/>
    </row>
    <row r="173" spans="1:2" x14ac:dyDescent="0.25">
      <c r="A173" s="40"/>
      <c r="B173" s="4"/>
    </row>
    <row r="174" spans="1:2" x14ac:dyDescent="0.25">
      <c r="A174" s="40"/>
      <c r="B174" s="4"/>
    </row>
    <row r="175" spans="1:2" x14ac:dyDescent="0.25">
      <c r="A175" s="40"/>
      <c r="B175" s="4"/>
    </row>
    <row r="176" spans="1:2" x14ac:dyDescent="0.25">
      <c r="A176" s="40"/>
      <c r="B176" s="4"/>
    </row>
    <row r="177" spans="1:2" x14ac:dyDescent="0.25">
      <c r="A177" s="41"/>
      <c r="B177" s="4"/>
    </row>
    <row r="178" spans="1:2" x14ac:dyDescent="0.25">
      <c r="A178" s="41"/>
      <c r="B178" s="4"/>
    </row>
    <row r="179" spans="1:2" x14ac:dyDescent="0.25">
      <c r="A179" s="41"/>
      <c r="B179" s="4"/>
    </row>
    <row r="180" spans="1:2" x14ac:dyDescent="0.25">
      <c r="A180" s="41"/>
      <c r="B180" s="4"/>
    </row>
    <row r="181" spans="1:2" x14ac:dyDescent="0.25">
      <c r="A181" s="41"/>
      <c r="B181" s="4"/>
    </row>
    <row r="182" spans="1:2" x14ac:dyDescent="0.25">
      <c r="A182" s="41"/>
      <c r="B182" s="4"/>
    </row>
    <row r="183" spans="1:2" x14ac:dyDescent="0.25">
      <c r="A183" s="41"/>
      <c r="B183" s="4"/>
    </row>
    <row r="184" spans="1:2" x14ac:dyDescent="0.25">
      <c r="A184" s="41"/>
      <c r="B184" s="4"/>
    </row>
    <row r="185" spans="1:2" x14ac:dyDescent="0.25">
      <c r="A185" s="41"/>
      <c r="B185" s="4"/>
    </row>
    <row r="186" spans="1:2" x14ac:dyDescent="0.25">
      <c r="A186" s="41"/>
      <c r="B186" s="4"/>
    </row>
    <row r="187" spans="1:2" x14ac:dyDescent="0.25">
      <c r="A187" s="41"/>
      <c r="B187" s="4"/>
    </row>
    <row r="188" spans="1:2" x14ac:dyDescent="0.25">
      <c r="A188" s="41"/>
      <c r="B188" s="4"/>
    </row>
    <row r="189" spans="1:2" x14ac:dyDescent="0.25">
      <c r="A189" s="41"/>
      <c r="B189" s="4"/>
    </row>
    <row r="190" spans="1:2" x14ac:dyDescent="0.25">
      <c r="A190" s="41"/>
      <c r="B190" s="4"/>
    </row>
    <row r="191" spans="1:2" x14ac:dyDescent="0.25">
      <c r="A191" s="41"/>
      <c r="B191" s="4"/>
    </row>
    <row r="192" spans="1:2" x14ac:dyDescent="0.25">
      <c r="A192" s="41"/>
      <c r="B192" s="4"/>
    </row>
    <row r="193" spans="1:2" x14ac:dyDescent="0.25">
      <c r="A193" s="41"/>
      <c r="B193" s="4"/>
    </row>
    <row r="194" spans="1:2" x14ac:dyDescent="0.25">
      <c r="A194" s="41"/>
      <c r="B194" s="4"/>
    </row>
    <row r="195" spans="1:2" x14ac:dyDescent="0.25">
      <c r="A195" s="41"/>
      <c r="B195" s="4"/>
    </row>
  </sheetData>
  <sheetProtection password="DA7B" sheet="1"/>
  <mergeCells count="7">
    <mergeCell ref="A7:XFD7"/>
    <mergeCell ref="A1:C1"/>
    <mergeCell ref="A2:C2"/>
    <mergeCell ref="A3:C3"/>
    <mergeCell ref="A4:C4"/>
    <mergeCell ref="A5:C5"/>
    <mergeCell ref="A6:C6"/>
  </mergeCells>
  <printOptions horizontalCentered="1"/>
  <pageMargins left="0.23622047244094491" right="0.59055118110236227" top="0.39370078740157483" bottom="0.39370078740157483" header="0.19685039370078741" footer="0"/>
  <pageSetup scale="54" orientation="portrait"/>
  <headerFooter alignWithMargins="0"/>
  <rowBreaks count="1" manualBreakCount="1">
    <brk id="124" max="1" man="1"/>
  </row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543E0-59BB-40EF-AC13-799509C8F378}">
  <dimension ref="A1:BL70"/>
  <sheetViews>
    <sheetView showGridLines="0" tabSelected="1" view="pageBreakPreview" zoomScale="122" zoomScaleNormal="100" workbookViewId="0">
      <selection activeCell="G50" sqref="G50:AN50"/>
    </sheetView>
  </sheetViews>
  <sheetFormatPr baseColWidth="10" defaultColWidth="9.08984375" defaultRowHeight="12.5" x14ac:dyDescent="0.25"/>
  <cols>
    <col min="1" max="5" width="2.36328125" style="88" customWidth="1"/>
    <col min="6" max="6" width="1" style="88" customWidth="1"/>
    <col min="7" max="39" width="2.36328125" style="88" customWidth="1"/>
    <col min="40" max="40" width="3.54296875" style="88" customWidth="1"/>
    <col min="41" max="46" width="2.36328125" style="88" customWidth="1"/>
    <col min="47" max="47" width="4.453125" style="88" customWidth="1"/>
    <col min="48" max="53" width="2.36328125" style="88" customWidth="1"/>
    <col min="54" max="54" width="4.453125" style="88" customWidth="1"/>
    <col min="55" max="55" width="2.36328125" style="88" customWidth="1"/>
    <col min="56" max="59" width="11.453125" style="88" hidden="1" customWidth="1"/>
    <col min="60" max="60" width="14.453125" style="88" hidden="1" customWidth="1"/>
    <col min="61" max="63" width="11.453125" style="88" hidden="1" customWidth="1"/>
    <col min="64" max="16384" width="9.08984375" style="88"/>
  </cols>
  <sheetData>
    <row r="1" spans="1:64" ht="18.75" customHeight="1" x14ac:dyDescent="0.4">
      <c r="O1" s="130" t="s">
        <v>0</v>
      </c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U1" s="131" t="s">
        <v>1</v>
      </c>
      <c r="AV1" s="131"/>
      <c r="AW1" s="131"/>
      <c r="AX1" s="131"/>
      <c r="AY1" s="131"/>
      <c r="AZ1" s="131"/>
      <c r="BA1" s="131"/>
      <c r="BB1" s="132">
        <v>0</v>
      </c>
      <c r="BC1" s="132"/>
    </row>
    <row r="2" spans="1:64" ht="20" x14ac:dyDescent="0.4">
      <c r="A2" s="133" t="s">
        <v>2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33"/>
      <c r="BA2" s="133"/>
      <c r="BB2" s="133"/>
      <c r="BC2" s="133"/>
    </row>
    <row r="3" spans="1:64" ht="13" x14ac:dyDescent="0.3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</row>
    <row r="4" spans="1:64" s="89" customFormat="1" ht="18" customHeight="1" thickBot="1" x14ac:dyDescent="0.3">
      <c r="AH4" s="98"/>
      <c r="AI4" s="134" t="s">
        <v>3</v>
      </c>
      <c r="AJ4" s="134"/>
      <c r="AK4" s="134"/>
      <c r="AL4" s="134"/>
      <c r="AM4" s="134"/>
      <c r="AN4" s="134"/>
      <c r="AO4" s="134"/>
      <c r="AQ4" s="134" t="s">
        <v>4</v>
      </c>
      <c r="AR4" s="134"/>
      <c r="AS4" s="134"/>
      <c r="AT4" s="134"/>
      <c r="AU4" s="134"/>
      <c r="AV4" s="134"/>
      <c r="AX4" s="134" t="s">
        <v>5</v>
      </c>
      <c r="AY4" s="134"/>
      <c r="AZ4" s="134"/>
      <c r="BA4" s="134"/>
      <c r="BB4" s="134"/>
      <c r="BC4" s="134"/>
      <c r="BD4" s="88"/>
      <c r="BE4" s="88"/>
      <c r="BF4" s="88"/>
      <c r="BG4" s="88"/>
      <c r="BH4" s="88"/>
      <c r="BI4" s="88"/>
      <c r="BJ4" s="88"/>
      <c r="BK4" s="88"/>
      <c r="BL4" s="88"/>
    </row>
    <row r="5" spans="1:64" ht="13" customHeight="1" x14ac:dyDescent="0.25">
      <c r="AH5" s="99"/>
      <c r="AI5" s="135" t="s">
        <v>6</v>
      </c>
      <c r="AJ5" s="136"/>
      <c r="AK5" s="136"/>
      <c r="AL5" s="136"/>
      <c r="AM5" s="136"/>
      <c r="AN5" s="136"/>
      <c r="AO5" s="136"/>
      <c r="AQ5" s="137" t="s">
        <v>204</v>
      </c>
      <c r="AR5" s="138"/>
      <c r="AS5" s="138"/>
      <c r="AT5" s="138"/>
      <c r="AU5" s="138"/>
      <c r="AV5" s="138"/>
      <c r="AX5" s="140" t="s">
        <v>205</v>
      </c>
      <c r="AY5" s="140"/>
      <c r="AZ5" s="140"/>
      <c r="BA5" s="140"/>
      <c r="BB5" s="140"/>
      <c r="BC5" s="140"/>
      <c r="BD5" s="89"/>
      <c r="BE5" s="89"/>
      <c r="BF5" s="89"/>
      <c r="BG5" s="89"/>
      <c r="BH5" s="89"/>
      <c r="BI5" s="89"/>
      <c r="BJ5" s="89"/>
      <c r="BK5" s="89"/>
      <c r="BL5" s="89"/>
    </row>
    <row r="6" spans="1:64" ht="13" customHeight="1" x14ac:dyDescent="0.25">
      <c r="AH6" s="100"/>
      <c r="AI6" s="136"/>
      <c r="AJ6" s="136"/>
      <c r="AK6" s="136"/>
      <c r="AL6" s="136"/>
      <c r="AM6" s="136"/>
      <c r="AN6" s="136"/>
      <c r="AO6" s="136"/>
      <c r="AQ6" s="139"/>
      <c r="AR6" s="139"/>
      <c r="AS6" s="139"/>
      <c r="AT6" s="139"/>
      <c r="AU6" s="139"/>
      <c r="AV6" s="139"/>
      <c r="AX6" s="141"/>
      <c r="AY6" s="141"/>
      <c r="AZ6" s="141"/>
      <c r="BA6" s="141"/>
      <c r="BB6" s="141"/>
      <c r="BC6" s="141"/>
    </row>
    <row r="7" spans="1:64" ht="7.5" customHeight="1" x14ac:dyDescent="0.25"/>
    <row r="8" spans="1:64" s="96" customFormat="1" ht="15" customHeight="1" thickBot="1" x14ac:dyDescent="0.3">
      <c r="A8" s="142" t="s">
        <v>7</v>
      </c>
      <c r="B8" s="142"/>
      <c r="C8" s="142"/>
      <c r="D8" s="142"/>
      <c r="E8" s="143"/>
      <c r="F8" s="146" t="s">
        <v>8</v>
      </c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3"/>
      <c r="AP8" s="147" t="s">
        <v>9</v>
      </c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4"/>
      <c r="BC8" s="144"/>
      <c r="BD8" s="88"/>
      <c r="BE8" s="88"/>
      <c r="BF8" s="88"/>
      <c r="BG8" s="88"/>
      <c r="BH8" s="88"/>
      <c r="BI8" s="88"/>
      <c r="BJ8" s="88"/>
      <c r="BK8" s="88"/>
      <c r="BL8" s="88"/>
    </row>
    <row r="9" spans="1:64" s="96" customFormat="1" ht="15.9" customHeight="1" thickBot="1" x14ac:dyDescent="0.25">
      <c r="A9" s="144"/>
      <c r="B9" s="144"/>
      <c r="C9" s="144"/>
      <c r="D9" s="144"/>
      <c r="E9" s="145"/>
      <c r="F9" s="147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5"/>
      <c r="AP9" s="148" t="s">
        <v>7</v>
      </c>
      <c r="AQ9" s="148"/>
      <c r="AR9" s="148"/>
      <c r="AS9" s="148"/>
      <c r="AT9" s="148"/>
      <c r="AU9" s="148"/>
      <c r="AV9" s="148"/>
      <c r="AW9" s="148" t="s">
        <v>10</v>
      </c>
      <c r="AX9" s="148"/>
      <c r="AY9" s="148"/>
      <c r="AZ9" s="148"/>
      <c r="BA9" s="148"/>
      <c r="BB9" s="148"/>
      <c r="BC9" s="149"/>
    </row>
    <row r="10" spans="1:64" s="96" customFormat="1" ht="6.75" customHeight="1" x14ac:dyDescent="0.3">
      <c r="A10" s="150"/>
      <c r="B10" s="150"/>
      <c r="C10" s="150"/>
      <c r="D10" s="150"/>
      <c r="E10" s="151"/>
      <c r="F10" s="152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1"/>
      <c r="AP10" s="153"/>
      <c r="AQ10" s="154"/>
      <c r="AR10" s="154"/>
      <c r="AS10" s="154"/>
      <c r="AT10" s="154"/>
      <c r="AU10" s="154"/>
      <c r="AV10" s="155"/>
      <c r="AW10" s="153"/>
      <c r="AX10" s="154"/>
      <c r="AY10" s="154"/>
      <c r="AZ10" s="154"/>
      <c r="BA10" s="154"/>
      <c r="BB10" s="154"/>
      <c r="BC10" s="154"/>
      <c r="BD10" s="94"/>
    </row>
    <row r="11" spans="1:64" s="96" customFormat="1" ht="14.25" customHeight="1" x14ac:dyDescent="0.3">
      <c r="A11" s="84"/>
      <c r="B11" s="156"/>
      <c r="C11" s="156"/>
      <c r="D11" s="156"/>
      <c r="E11" s="90"/>
      <c r="F11" s="88"/>
      <c r="G11" s="157" t="str">
        <f>IF(ISBLANK(B11),"",VLOOKUP($B11,'PARTIDAS EGRESOS'!$A$8:$B$134,2,0))</f>
        <v/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01"/>
      <c r="AP11" s="102" t="s">
        <v>11</v>
      </c>
      <c r="AQ11" s="158"/>
      <c r="AR11" s="159"/>
      <c r="AS11" s="159"/>
      <c r="AT11" s="159"/>
      <c r="AU11" s="159"/>
      <c r="AV11" s="103"/>
      <c r="AW11" s="111"/>
      <c r="AX11" s="160" t="str">
        <f t="shared" ref="AX11:AX46" si="0">BI11</f>
        <v/>
      </c>
      <c r="AY11" s="161"/>
      <c r="AZ11" s="161"/>
      <c r="BA11" s="161"/>
      <c r="BB11" s="161"/>
      <c r="BC11" s="108"/>
      <c r="BD11" s="112" t="str">
        <f>IF(ISBLANK(B11),"",VLOOKUP(B11,'PARTIDAS EGRESOS'!$A:$C,3,0))</f>
        <v/>
      </c>
      <c r="BE11" s="107">
        <v>21</v>
      </c>
      <c r="BF11" s="117">
        <f>SUMIF(BD11:BD52,1,AQ11:AU52)</f>
        <v>0</v>
      </c>
      <c r="BG11" s="118" t="str">
        <f t="shared" ref="BG11:BG52" si="1">IF(BF11=0,"",BF11)</f>
        <v/>
      </c>
      <c r="BH11" s="118" t="b">
        <f t="shared" ref="BH11:BH52" si="2">OR(BD11=21,BD11=22,BD11=23,BD11=24,BD11=25,BD11=26,BD11=27,BD11=28,BD11=29,BD11=30,BD11=31,BD11=32,BD11=33,BD11=34,BD11=35,BD11=36,BD11=37,BD11=38,BD11=39,BD11=40)</f>
        <v>0</v>
      </c>
      <c r="BI11" s="118" t="str">
        <f>IF(BH11,VLOOKUP(BD11,$BE$12:$BG$30,3,0),"")</f>
        <v/>
      </c>
      <c r="BJ11" s="118"/>
      <c r="BK11" s="119"/>
      <c r="BL11" s="109"/>
    </row>
    <row r="12" spans="1:64" s="96" customFormat="1" ht="14.25" customHeight="1" x14ac:dyDescent="0.3">
      <c r="A12" s="84"/>
      <c r="B12" s="156"/>
      <c r="C12" s="156"/>
      <c r="D12" s="156"/>
      <c r="E12" s="90"/>
      <c r="F12" s="88"/>
      <c r="G12" s="157" t="str">
        <f>IF(ISBLANK(B12),"",VLOOKUP($B12,'PARTIDAS EGRESOS'!$A$8:$B$134,2,0))</f>
        <v/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01"/>
      <c r="AP12" s="102" t="s">
        <v>11</v>
      </c>
      <c r="AQ12" s="158"/>
      <c r="AR12" s="159"/>
      <c r="AS12" s="159"/>
      <c r="AT12" s="159"/>
      <c r="AU12" s="159"/>
      <c r="AV12" s="103"/>
      <c r="AW12" s="102"/>
      <c r="AX12" s="160" t="str">
        <f t="shared" si="0"/>
        <v/>
      </c>
      <c r="AY12" s="161"/>
      <c r="AZ12" s="161"/>
      <c r="BA12" s="161"/>
      <c r="BB12" s="161"/>
      <c r="BC12" s="108"/>
      <c r="BD12" s="112" t="str">
        <f>IF(ISBLANK(B12),"",VLOOKUP(B12,'PARTIDAS EGRESOS'!$A:$C,3,0))</f>
        <v/>
      </c>
      <c r="BE12" s="120">
        <v>22</v>
      </c>
      <c r="BF12" s="117">
        <f>SUMIF(BD11:BD52,2,AQ11:AU52)</f>
        <v>0</v>
      </c>
      <c r="BG12" s="118" t="str">
        <f t="shared" si="1"/>
        <v/>
      </c>
      <c r="BH12" s="118" t="b">
        <f t="shared" si="2"/>
        <v>0</v>
      </c>
      <c r="BI12" s="118" t="str">
        <f t="shared" ref="BI12:BI52" si="3">IF(BH12,VLOOKUP(BD12,$BE$11:$BG$30,3,0),"")</f>
        <v/>
      </c>
      <c r="BJ12" s="119"/>
      <c r="BK12" s="119"/>
      <c r="BL12" s="109"/>
    </row>
    <row r="13" spans="1:64" s="96" customFormat="1" ht="14.25" customHeight="1" x14ac:dyDescent="0.3">
      <c r="A13" s="84"/>
      <c r="B13" s="156"/>
      <c r="C13" s="156"/>
      <c r="D13" s="156"/>
      <c r="E13" s="90"/>
      <c r="F13" s="88"/>
      <c r="G13" s="157" t="str">
        <f>IF(ISBLANK(B13),"",VLOOKUP($B13,'PARTIDAS EGRESOS'!$A$8:$B$134,2,0))</f>
        <v/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01"/>
      <c r="AP13" s="102" t="s">
        <v>11</v>
      </c>
      <c r="AQ13" s="158"/>
      <c r="AR13" s="159"/>
      <c r="AS13" s="159"/>
      <c r="AT13" s="159"/>
      <c r="AU13" s="159"/>
      <c r="AV13" s="103"/>
      <c r="AW13" s="111"/>
      <c r="AX13" s="160" t="str">
        <f t="shared" si="0"/>
        <v/>
      </c>
      <c r="AY13" s="161"/>
      <c r="AZ13" s="161"/>
      <c r="BA13" s="161"/>
      <c r="BB13" s="161"/>
      <c r="BC13" s="108"/>
      <c r="BD13" s="112" t="str">
        <f>IF(ISBLANK(B13),"",VLOOKUP(B13,'PARTIDAS EGRESOS'!$A:$C,3,0))</f>
        <v/>
      </c>
      <c r="BE13" s="107">
        <v>23</v>
      </c>
      <c r="BF13" s="117">
        <f>SUMIF(BD11:BD52,3,AQ11:AU52)</f>
        <v>0</v>
      </c>
      <c r="BG13" s="118" t="str">
        <f t="shared" si="1"/>
        <v/>
      </c>
      <c r="BH13" s="118" t="b">
        <f t="shared" si="2"/>
        <v>0</v>
      </c>
      <c r="BI13" s="118" t="str">
        <f t="shared" si="3"/>
        <v/>
      </c>
      <c r="BJ13" s="118"/>
      <c r="BK13" s="119"/>
      <c r="BL13" s="109"/>
    </row>
    <row r="14" spans="1:64" s="96" customFormat="1" ht="14.25" customHeight="1" x14ac:dyDescent="0.3">
      <c r="A14" s="84"/>
      <c r="B14" s="156"/>
      <c r="C14" s="156"/>
      <c r="D14" s="156"/>
      <c r="E14" s="91"/>
      <c r="F14" s="92"/>
      <c r="G14" s="157" t="str">
        <f>IF(ISBLANK(B14),"",VLOOKUP($B14,'PARTIDAS EGRESOS'!$A$8:$B$134,2,0))</f>
        <v/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04"/>
      <c r="AP14" s="102" t="s">
        <v>11</v>
      </c>
      <c r="AQ14" s="158"/>
      <c r="AR14" s="158"/>
      <c r="AS14" s="158"/>
      <c r="AT14" s="158"/>
      <c r="AU14" s="158"/>
      <c r="AV14" s="103"/>
      <c r="AW14" s="102"/>
      <c r="AX14" s="160" t="str">
        <f t="shared" si="0"/>
        <v/>
      </c>
      <c r="AY14" s="161"/>
      <c r="AZ14" s="161"/>
      <c r="BA14" s="161"/>
      <c r="BB14" s="161"/>
      <c r="BC14" s="108"/>
      <c r="BD14" s="112" t="str">
        <f>IF(ISBLANK(B14),"",VLOOKUP(B14,'PARTIDAS EGRESOS'!$A:$C,3,0))</f>
        <v/>
      </c>
      <c r="BE14" s="120">
        <v>24</v>
      </c>
      <c r="BF14" s="117">
        <f>SUMIF(BD11:BD52,4,AQ11:AU52)</f>
        <v>0</v>
      </c>
      <c r="BG14" s="118" t="str">
        <f t="shared" si="1"/>
        <v/>
      </c>
      <c r="BH14" s="118" t="b">
        <f t="shared" si="2"/>
        <v>0</v>
      </c>
      <c r="BI14" s="118" t="str">
        <f t="shared" si="3"/>
        <v/>
      </c>
      <c r="BJ14" s="119"/>
      <c r="BK14" s="119"/>
      <c r="BL14" s="109"/>
    </row>
    <row r="15" spans="1:64" s="96" customFormat="1" ht="14.25" customHeight="1" x14ac:dyDescent="0.3">
      <c r="A15" s="84"/>
      <c r="B15" s="156"/>
      <c r="C15" s="156"/>
      <c r="D15" s="156"/>
      <c r="E15" s="90"/>
      <c r="F15" s="88"/>
      <c r="G15" s="157" t="str">
        <f>IF(ISBLANK(B15),"",VLOOKUP($B15,'PARTIDAS EGRESOS'!$A$8:$B$134,2,0))</f>
        <v/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01"/>
      <c r="AP15" s="102" t="s">
        <v>11</v>
      </c>
      <c r="AQ15" s="158"/>
      <c r="AR15" s="159"/>
      <c r="AS15" s="159"/>
      <c r="AT15" s="159"/>
      <c r="AU15" s="159"/>
      <c r="AV15" s="103"/>
      <c r="AW15" s="111"/>
      <c r="AX15" s="160" t="str">
        <f t="shared" si="0"/>
        <v/>
      </c>
      <c r="AY15" s="161"/>
      <c r="AZ15" s="161"/>
      <c r="BA15" s="161"/>
      <c r="BB15" s="161"/>
      <c r="BC15" s="108"/>
      <c r="BD15" s="112" t="str">
        <f>IF(ISBLANK(B15),"",VLOOKUP(B15,'PARTIDAS EGRESOS'!$A:$C,3,0))</f>
        <v/>
      </c>
      <c r="BE15" s="107">
        <v>25</v>
      </c>
      <c r="BF15" s="117">
        <f>SUMIF(BD11:BD52,5,AQ11:AU52)</f>
        <v>0</v>
      </c>
      <c r="BG15" s="118" t="str">
        <f t="shared" si="1"/>
        <v/>
      </c>
      <c r="BH15" s="118" t="b">
        <f t="shared" si="2"/>
        <v>0</v>
      </c>
      <c r="BI15" s="118" t="str">
        <f t="shared" si="3"/>
        <v/>
      </c>
      <c r="BJ15" s="118"/>
      <c r="BK15" s="119"/>
      <c r="BL15" s="109"/>
    </row>
    <row r="16" spans="1:64" s="96" customFormat="1" ht="14.25" customHeight="1" x14ac:dyDescent="0.3">
      <c r="A16" s="84"/>
      <c r="B16" s="156"/>
      <c r="C16" s="156"/>
      <c r="D16" s="156"/>
      <c r="E16" s="91"/>
      <c r="F16" s="92"/>
      <c r="G16" s="157" t="str">
        <f>IF(ISBLANK(B16),"",VLOOKUP($B16,'PARTIDAS EGRESOS'!$A$8:$B$134,2,0))</f>
        <v/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04"/>
      <c r="AP16" s="102" t="s">
        <v>11</v>
      </c>
      <c r="AQ16" s="158"/>
      <c r="AR16" s="159"/>
      <c r="AS16" s="159"/>
      <c r="AT16" s="159"/>
      <c r="AU16" s="159"/>
      <c r="AV16" s="103"/>
      <c r="AW16" s="102"/>
      <c r="AX16" s="160" t="str">
        <f t="shared" si="0"/>
        <v/>
      </c>
      <c r="AY16" s="161"/>
      <c r="AZ16" s="161"/>
      <c r="BA16" s="161"/>
      <c r="BB16" s="161"/>
      <c r="BC16" s="108"/>
      <c r="BD16" s="112" t="str">
        <f>IF(ISBLANK(B16),"",VLOOKUP(B16,'PARTIDAS EGRESOS'!$A:$C,3,0))</f>
        <v/>
      </c>
      <c r="BE16" s="120">
        <v>26</v>
      </c>
      <c r="BF16" s="117">
        <f>SUMIF(BD11:BD52,6,AQ11:AU52)</f>
        <v>0</v>
      </c>
      <c r="BG16" s="118" t="str">
        <f t="shared" si="1"/>
        <v/>
      </c>
      <c r="BH16" s="118" t="b">
        <f t="shared" si="2"/>
        <v>0</v>
      </c>
      <c r="BI16" s="118" t="str">
        <f t="shared" si="3"/>
        <v/>
      </c>
      <c r="BJ16" s="116"/>
      <c r="BK16" s="116"/>
    </row>
    <row r="17" spans="1:63" s="96" customFormat="1" ht="14.25" customHeight="1" x14ac:dyDescent="0.3">
      <c r="A17" s="84"/>
      <c r="B17" s="156"/>
      <c r="C17" s="156"/>
      <c r="D17" s="156"/>
      <c r="E17" s="90"/>
      <c r="F17" s="88"/>
      <c r="G17" s="157" t="str">
        <f>IF(ISBLANK(B17),"",VLOOKUP($B17,'PARTIDAS EGRESOS'!$A$8:$B$134,2,0))</f>
        <v/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01"/>
      <c r="AP17" s="102" t="s">
        <v>11</v>
      </c>
      <c r="AQ17" s="158"/>
      <c r="AR17" s="159"/>
      <c r="AS17" s="159"/>
      <c r="AT17" s="159"/>
      <c r="AU17" s="159"/>
      <c r="AV17" s="103"/>
      <c r="AW17" s="111"/>
      <c r="AX17" s="160" t="str">
        <f t="shared" si="0"/>
        <v/>
      </c>
      <c r="AY17" s="161"/>
      <c r="AZ17" s="161"/>
      <c r="BA17" s="161"/>
      <c r="BB17" s="161"/>
      <c r="BC17" s="108"/>
      <c r="BD17" s="112" t="str">
        <f>IF(ISBLANK(B17),"",VLOOKUP(B17,'PARTIDAS EGRESOS'!$A:$C,3,0))</f>
        <v/>
      </c>
      <c r="BE17" s="107">
        <v>27</v>
      </c>
      <c r="BF17" s="117">
        <f>SUMIF(BD11:BD52,7,AQ11:AU52)</f>
        <v>0</v>
      </c>
      <c r="BG17" s="118" t="str">
        <f t="shared" si="1"/>
        <v/>
      </c>
      <c r="BH17" s="118" t="b">
        <f t="shared" si="2"/>
        <v>0</v>
      </c>
      <c r="BI17" s="118" t="str">
        <f t="shared" si="3"/>
        <v/>
      </c>
      <c r="BJ17" s="118"/>
      <c r="BK17" s="116"/>
    </row>
    <row r="18" spans="1:63" s="96" customFormat="1" ht="14.25" customHeight="1" x14ac:dyDescent="0.3">
      <c r="A18" s="84"/>
      <c r="B18" s="156"/>
      <c r="C18" s="156"/>
      <c r="D18" s="156"/>
      <c r="E18" s="90"/>
      <c r="F18" s="88"/>
      <c r="G18" s="157" t="str">
        <f>IF(ISBLANK(B18),"",VLOOKUP($B18,'PARTIDAS EGRESOS'!$A$8:$B$134,2,0))</f>
        <v/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01"/>
      <c r="AP18" s="102" t="s">
        <v>11</v>
      </c>
      <c r="AQ18" s="158"/>
      <c r="AR18" s="159"/>
      <c r="AS18" s="159"/>
      <c r="AT18" s="159"/>
      <c r="AU18" s="159"/>
      <c r="AV18" s="103"/>
      <c r="AW18" s="102"/>
      <c r="AX18" s="160" t="str">
        <f t="shared" si="0"/>
        <v/>
      </c>
      <c r="AY18" s="161"/>
      <c r="AZ18" s="161"/>
      <c r="BA18" s="161"/>
      <c r="BB18" s="161"/>
      <c r="BC18" s="108"/>
      <c r="BD18" s="112" t="str">
        <f>IF(ISBLANK(B18),"",VLOOKUP(B18,'PARTIDAS EGRESOS'!$A:$C,3,0))</f>
        <v/>
      </c>
      <c r="BE18" s="120">
        <v>28</v>
      </c>
      <c r="BF18" s="117">
        <f>SUMIF(BD11:BD52,8,AQ11:AU52)</f>
        <v>0</v>
      </c>
      <c r="BG18" s="118" t="str">
        <f t="shared" si="1"/>
        <v/>
      </c>
      <c r="BH18" s="118" t="b">
        <f t="shared" si="2"/>
        <v>0</v>
      </c>
      <c r="BI18" s="118" t="str">
        <f t="shared" si="3"/>
        <v/>
      </c>
      <c r="BJ18" s="116"/>
      <c r="BK18" s="116"/>
    </row>
    <row r="19" spans="1:63" s="96" customFormat="1" ht="14.25" customHeight="1" x14ac:dyDescent="0.3">
      <c r="A19" s="84"/>
      <c r="B19" s="156"/>
      <c r="C19" s="156"/>
      <c r="D19" s="156"/>
      <c r="E19" s="90"/>
      <c r="F19" s="88"/>
      <c r="G19" s="157" t="str">
        <f>IF(ISBLANK(B19),"",VLOOKUP($B19,'PARTIDAS EGRESOS'!$A$8:$B$134,2,0))</f>
        <v/>
      </c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01"/>
      <c r="AP19" s="102" t="s">
        <v>11</v>
      </c>
      <c r="AQ19" s="158"/>
      <c r="AR19" s="159"/>
      <c r="AS19" s="159"/>
      <c r="AT19" s="159"/>
      <c r="AU19" s="159"/>
      <c r="AV19" s="103"/>
      <c r="AW19" s="111"/>
      <c r="AX19" s="160" t="str">
        <f t="shared" si="0"/>
        <v/>
      </c>
      <c r="AY19" s="161"/>
      <c r="AZ19" s="161"/>
      <c r="BA19" s="161"/>
      <c r="BB19" s="161"/>
      <c r="BC19" s="108"/>
      <c r="BD19" s="112" t="str">
        <f>IF(ISBLANK(B19),"",VLOOKUP(B19,'PARTIDAS EGRESOS'!$A:$C,3,0))</f>
        <v/>
      </c>
      <c r="BE19" s="107">
        <v>29</v>
      </c>
      <c r="BF19" s="117">
        <f>SUMIF(BD11:BD52,9,AQ11:AU52)</f>
        <v>0</v>
      </c>
      <c r="BG19" s="118" t="str">
        <f t="shared" si="1"/>
        <v/>
      </c>
      <c r="BH19" s="118" t="b">
        <f t="shared" si="2"/>
        <v>0</v>
      </c>
      <c r="BI19" s="118" t="str">
        <f t="shared" si="3"/>
        <v/>
      </c>
      <c r="BJ19" s="118"/>
      <c r="BK19" s="116"/>
    </row>
    <row r="20" spans="1:63" s="96" customFormat="1" ht="14.25" customHeight="1" x14ac:dyDescent="0.3">
      <c r="A20" s="84"/>
      <c r="B20" s="156"/>
      <c r="C20" s="156"/>
      <c r="D20" s="156"/>
      <c r="E20" s="90"/>
      <c r="F20" s="88"/>
      <c r="G20" s="157" t="str">
        <f>IF(ISBLANK(B20),"",VLOOKUP($B20,'PARTIDAS EGRESOS'!$A$8:$B$134,2,0))</f>
        <v/>
      </c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04"/>
      <c r="AP20" s="102" t="s">
        <v>11</v>
      </c>
      <c r="AQ20" s="158"/>
      <c r="AR20" s="159"/>
      <c r="AS20" s="159"/>
      <c r="AT20" s="159"/>
      <c r="AU20" s="159"/>
      <c r="AV20" s="103"/>
      <c r="AW20" s="102"/>
      <c r="AX20" s="160" t="str">
        <f t="shared" si="0"/>
        <v/>
      </c>
      <c r="AY20" s="161"/>
      <c r="AZ20" s="161"/>
      <c r="BA20" s="161"/>
      <c r="BB20" s="161"/>
      <c r="BC20" s="108"/>
      <c r="BD20" s="112" t="str">
        <f>IF(ISBLANK(B20),"",VLOOKUP(B20,'PARTIDAS EGRESOS'!$A:$C,3,0))</f>
        <v/>
      </c>
      <c r="BE20" s="120">
        <v>30</v>
      </c>
      <c r="BF20" s="117">
        <f>SUMIF(BD11:BD52,10,AQ11:AU52)</f>
        <v>0</v>
      </c>
      <c r="BG20" s="118" t="str">
        <f t="shared" si="1"/>
        <v/>
      </c>
      <c r="BH20" s="118" t="b">
        <f t="shared" si="2"/>
        <v>0</v>
      </c>
      <c r="BI20" s="118" t="str">
        <f t="shared" si="3"/>
        <v/>
      </c>
      <c r="BJ20" s="116"/>
      <c r="BK20" s="116"/>
    </row>
    <row r="21" spans="1:63" s="96" customFormat="1" ht="14.25" customHeight="1" x14ac:dyDescent="0.3">
      <c r="A21" s="84"/>
      <c r="B21" s="156"/>
      <c r="C21" s="156"/>
      <c r="D21" s="156"/>
      <c r="E21" s="90"/>
      <c r="F21" s="88"/>
      <c r="G21" s="157" t="str">
        <f>IF(ISBLANK(B21),"",VLOOKUP($B21,'PARTIDAS EGRESOS'!$A$8:$B$134,2,0))</f>
        <v/>
      </c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01"/>
      <c r="AP21" s="102" t="s">
        <v>11</v>
      </c>
      <c r="AQ21" s="158"/>
      <c r="AR21" s="159"/>
      <c r="AS21" s="159"/>
      <c r="AT21" s="159"/>
      <c r="AU21" s="159"/>
      <c r="AV21" s="103"/>
      <c r="AW21" s="102"/>
      <c r="AX21" s="160" t="str">
        <f t="shared" si="0"/>
        <v/>
      </c>
      <c r="AY21" s="161"/>
      <c r="AZ21" s="161"/>
      <c r="BA21" s="161"/>
      <c r="BB21" s="161"/>
      <c r="BC21" s="108"/>
      <c r="BD21" s="112" t="str">
        <f>IF(ISBLANK(B21),"",VLOOKUP(B21,'PARTIDAS EGRESOS'!$A:$C,3,0))</f>
        <v/>
      </c>
      <c r="BE21" s="107">
        <v>31</v>
      </c>
      <c r="BF21" s="117">
        <f>SUMIF(BD11:BD52,11,AQ11:AU52)</f>
        <v>0</v>
      </c>
      <c r="BG21" s="118" t="str">
        <f t="shared" si="1"/>
        <v/>
      </c>
      <c r="BH21" s="118" t="b">
        <f t="shared" si="2"/>
        <v>0</v>
      </c>
      <c r="BI21" s="118" t="str">
        <f t="shared" si="3"/>
        <v/>
      </c>
      <c r="BJ21" s="116"/>
      <c r="BK21" s="116"/>
    </row>
    <row r="22" spans="1:63" s="96" customFormat="1" ht="14.25" customHeight="1" x14ac:dyDescent="0.3">
      <c r="A22" s="84"/>
      <c r="B22" s="156"/>
      <c r="C22" s="156"/>
      <c r="D22" s="156"/>
      <c r="E22" s="90"/>
      <c r="F22" s="88"/>
      <c r="G22" s="157" t="str">
        <f>IF(ISBLANK(B22),"",VLOOKUP($B22,'PARTIDAS EGRESOS'!$A$8:$B$134,2,0))</f>
        <v/>
      </c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04"/>
      <c r="AP22" s="102" t="s">
        <v>11</v>
      </c>
      <c r="AQ22" s="158"/>
      <c r="AR22" s="159"/>
      <c r="AS22" s="159"/>
      <c r="AT22" s="159"/>
      <c r="AU22" s="159"/>
      <c r="AV22" s="103"/>
      <c r="AW22" s="102"/>
      <c r="AX22" s="160" t="str">
        <f t="shared" si="0"/>
        <v/>
      </c>
      <c r="AY22" s="161"/>
      <c r="AZ22" s="161"/>
      <c r="BA22" s="161"/>
      <c r="BB22" s="161"/>
      <c r="BC22" s="108"/>
      <c r="BD22" s="112" t="str">
        <f>IF(ISBLANK(B22),"",VLOOKUP(B22,'PARTIDAS EGRESOS'!$A:$C,3,0))</f>
        <v/>
      </c>
      <c r="BE22" s="120">
        <v>32</v>
      </c>
      <c r="BF22" s="117">
        <f>SUMIF(BD11:BD52,12,AQ11:AU52)</f>
        <v>0</v>
      </c>
      <c r="BG22" s="118" t="str">
        <f t="shared" si="1"/>
        <v/>
      </c>
      <c r="BH22" s="118" t="b">
        <f t="shared" si="2"/>
        <v>0</v>
      </c>
      <c r="BI22" s="118" t="str">
        <f t="shared" si="3"/>
        <v/>
      </c>
      <c r="BJ22" s="116"/>
      <c r="BK22" s="116"/>
    </row>
    <row r="23" spans="1:63" s="96" customFormat="1" ht="14.25" customHeight="1" x14ac:dyDescent="0.3">
      <c r="A23" s="84"/>
      <c r="B23" s="156"/>
      <c r="C23" s="156"/>
      <c r="D23" s="156"/>
      <c r="E23" s="90"/>
      <c r="F23" s="88"/>
      <c r="G23" s="157" t="str">
        <f>IF(ISBLANK(B23),"",VLOOKUP($B23,'PARTIDAS EGRESOS'!$A$8:$B$134,2,0))</f>
        <v/>
      </c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01"/>
      <c r="AP23" s="102" t="s">
        <v>11</v>
      </c>
      <c r="AQ23" s="158"/>
      <c r="AR23" s="159"/>
      <c r="AS23" s="159"/>
      <c r="AT23" s="159"/>
      <c r="AU23" s="159"/>
      <c r="AV23" s="103"/>
      <c r="AW23" s="102"/>
      <c r="AX23" s="160" t="str">
        <f t="shared" si="0"/>
        <v/>
      </c>
      <c r="AY23" s="161"/>
      <c r="AZ23" s="161"/>
      <c r="BA23" s="161"/>
      <c r="BB23" s="161"/>
      <c r="BC23" s="108"/>
      <c r="BD23" s="112" t="str">
        <f>IF(ISBLANK(B23),"",VLOOKUP(B23,'PARTIDAS EGRESOS'!$A:$C,3,0))</f>
        <v/>
      </c>
      <c r="BE23" s="107">
        <v>33</v>
      </c>
      <c r="BF23" s="117">
        <f>SUMIF(BD11:BD52,13,AQ11:AU52)</f>
        <v>0</v>
      </c>
      <c r="BG23" s="118" t="str">
        <f t="shared" si="1"/>
        <v/>
      </c>
      <c r="BH23" s="118" t="b">
        <f t="shared" si="2"/>
        <v>0</v>
      </c>
      <c r="BI23" s="118" t="str">
        <f t="shared" si="3"/>
        <v/>
      </c>
      <c r="BJ23" s="116"/>
      <c r="BK23" s="116"/>
    </row>
    <row r="24" spans="1:63" s="96" customFormat="1" ht="14.25" customHeight="1" x14ac:dyDescent="0.3">
      <c r="A24" s="84"/>
      <c r="B24" s="156"/>
      <c r="C24" s="156"/>
      <c r="D24" s="156"/>
      <c r="E24" s="90"/>
      <c r="F24" s="88"/>
      <c r="G24" s="157" t="str">
        <f>IF(ISBLANK(B24),"",VLOOKUP($B24,'PARTIDAS EGRESOS'!$A$8:$B$134,2,0))</f>
        <v/>
      </c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01"/>
      <c r="AP24" s="102" t="s">
        <v>11</v>
      </c>
      <c r="AQ24" s="158"/>
      <c r="AR24" s="159"/>
      <c r="AS24" s="159"/>
      <c r="AT24" s="159"/>
      <c r="AU24" s="159"/>
      <c r="AV24" s="103"/>
      <c r="AW24" s="102"/>
      <c r="AX24" s="160" t="str">
        <f t="shared" si="0"/>
        <v/>
      </c>
      <c r="AY24" s="161"/>
      <c r="AZ24" s="161"/>
      <c r="BA24" s="161"/>
      <c r="BB24" s="161"/>
      <c r="BC24" s="108"/>
      <c r="BD24" s="112" t="str">
        <f>IF(ISBLANK(B24),"",VLOOKUP(B24,'PARTIDAS EGRESOS'!$A:$C,3,0))</f>
        <v/>
      </c>
      <c r="BE24" s="120">
        <v>34</v>
      </c>
      <c r="BF24" s="117">
        <f>SUMIF(BD11:BD52,14,AQ11:AU52)</f>
        <v>0</v>
      </c>
      <c r="BG24" s="118" t="str">
        <f t="shared" si="1"/>
        <v/>
      </c>
      <c r="BH24" s="118" t="b">
        <f t="shared" si="2"/>
        <v>0</v>
      </c>
      <c r="BI24" s="118" t="str">
        <f t="shared" si="3"/>
        <v/>
      </c>
      <c r="BJ24" s="116"/>
      <c r="BK24" s="116"/>
    </row>
    <row r="25" spans="1:63" s="96" customFormat="1" ht="14.25" customHeight="1" x14ac:dyDescent="0.3">
      <c r="A25" s="84"/>
      <c r="B25" s="156"/>
      <c r="C25" s="156"/>
      <c r="D25" s="156"/>
      <c r="E25" s="90"/>
      <c r="F25" s="88"/>
      <c r="G25" s="157" t="str">
        <f>IF(ISBLANK(B25),"",VLOOKUP($B25,'PARTIDAS EGRESOS'!$A$8:$B$134,2,0))</f>
        <v/>
      </c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04"/>
      <c r="AP25" s="102" t="s">
        <v>11</v>
      </c>
      <c r="AQ25" s="158"/>
      <c r="AR25" s="159"/>
      <c r="AS25" s="159"/>
      <c r="AT25" s="159"/>
      <c r="AU25" s="159"/>
      <c r="AV25" s="103"/>
      <c r="AW25" s="102"/>
      <c r="AX25" s="160" t="str">
        <f t="shared" si="0"/>
        <v/>
      </c>
      <c r="AY25" s="161"/>
      <c r="AZ25" s="161"/>
      <c r="BA25" s="161"/>
      <c r="BB25" s="161"/>
      <c r="BC25" s="108"/>
      <c r="BD25" s="112" t="str">
        <f>IF(ISBLANK(B25),"",VLOOKUP(B25,'PARTIDAS EGRESOS'!$A:$C,3,0))</f>
        <v/>
      </c>
      <c r="BE25" s="107">
        <v>35</v>
      </c>
      <c r="BF25" s="117">
        <f>SUMIF(BD11:BD52,15,AQ11:AU52)</f>
        <v>0</v>
      </c>
      <c r="BG25" s="118" t="str">
        <f t="shared" si="1"/>
        <v/>
      </c>
      <c r="BH25" s="118" t="b">
        <f t="shared" si="2"/>
        <v>0</v>
      </c>
      <c r="BI25" s="118" t="str">
        <f t="shared" si="3"/>
        <v/>
      </c>
      <c r="BJ25" s="116"/>
      <c r="BK25" s="116"/>
    </row>
    <row r="26" spans="1:63" s="96" customFormat="1" ht="14.25" customHeight="1" x14ac:dyDescent="0.3">
      <c r="A26" s="84"/>
      <c r="B26" s="156"/>
      <c r="C26" s="156"/>
      <c r="D26" s="156"/>
      <c r="E26" s="90"/>
      <c r="F26" s="88"/>
      <c r="G26" s="157" t="str">
        <f>IF(ISBLANK(B26),"",VLOOKUP($B26,'PARTIDAS EGRESOS'!$A$8:$B$134,2,0))</f>
        <v/>
      </c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01"/>
      <c r="AP26" s="102" t="s">
        <v>11</v>
      </c>
      <c r="AQ26" s="158"/>
      <c r="AR26" s="159"/>
      <c r="AS26" s="159"/>
      <c r="AT26" s="159"/>
      <c r="AU26" s="159"/>
      <c r="AV26" s="103"/>
      <c r="AW26" s="102"/>
      <c r="AX26" s="160" t="str">
        <f t="shared" si="0"/>
        <v/>
      </c>
      <c r="AY26" s="161"/>
      <c r="AZ26" s="161"/>
      <c r="BA26" s="161"/>
      <c r="BB26" s="161"/>
      <c r="BC26" s="108"/>
      <c r="BD26" s="112" t="str">
        <f>IF(ISBLANK(B26),"",VLOOKUP(B26,'PARTIDAS EGRESOS'!$A:$C,3,0))</f>
        <v/>
      </c>
      <c r="BE26" s="120">
        <v>36</v>
      </c>
      <c r="BF26" s="117">
        <f>SUMIF(BD11:BD52,16,AQ11:AU52)</f>
        <v>0</v>
      </c>
      <c r="BG26" s="118" t="str">
        <f t="shared" si="1"/>
        <v/>
      </c>
      <c r="BH26" s="118" t="b">
        <f t="shared" si="2"/>
        <v>0</v>
      </c>
      <c r="BI26" s="118" t="str">
        <f t="shared" si="3"/>
        <v/>
      </c>
      <c r="BJ26" s="116"/>
      <c r="BK26" s="116"/>
    </row>
    <row r="27" spans="1:63" s="96" customFormat="1" ht="14.25" customHeight="1" x14ac:dyDescent="0.3">
      <c r="A27" s="84"/>
      <c r="B27" s="156"/>
      <c r="C27" s="156"/>
      <c r="D27" s="156"/>
      <c r="E27" s="90"/>
      <c r="F27" s="88"/>
      <c r="G27" s="157" t="str">
        <f>IF(ISBLANK(B27),"",VLOOKUP($B27,'PARTIDAS EGRESOS'!$A$8:$B$134,2,0))</f>
        <v/>
      </c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01"/>
      <c r="AP27" s="102" t="s">
        <v>11</v>
      </c>
      <c r="AQ27" s="158"/>
      <c r="AR27" s="159"/>
      <c r="AS27" s="159"/>
      <c r="AT27" s="159"/>
      <c r="AU27" s="159"/>
      <c r="AV27" s="103"/>
      <c r="AW27" s="102"/>
      <c r="AX27" s="160" t="str">
        <f t="shared" si="0"/>
        <v/>
      </c>
      <c r="AY27" s="161"/>
      <c r="AZ27" s="161"/>
      <c r="BA27" s="161"/>
      <c r="BB27" s="161"/>
      <c r="BC27" s="108"/>
      <c r="BD27" s="112" t="str">
        <f>IF(ISBLANK(B27),"",VLOOKUP(B27,'PARTIDAS EGRESOS'!$A:$C,3,0))</f>
        <v/>
      </c>
      <c r="BE27" s="107">
        <v>37</v>
      </c>
      <c r="BF27" s="117">
        <f>SUMIF(BD11:BD52,17,AQ11:AU52)</f>
        <v>0</v>
      </c>
      <c r="BG27" s="118" t="str">
        <f t="shared" si="1"/>
        <v/>
      </c>
      <c r="BH27" s="118" t="b">
        <f t="shared" si="2"/>
        <v>0</v>
      </c>
      <c r="BI27" s="118" t="str">
        <f t="shared" si="3"/>
        <v/>
      </c>
      <c r="BJ27" s="116"/>
      <c r="BK27" s="116"/>
    </row>
    <row r="28" spans="1:63" s="96" customFormat="1" ht="14.25" customHeight="1" x14ac:dyDescent="0.3">
      <c r="A28" s="84"/>
      <c r="B28" s="156"/>
      <c r="C28" s="156"/>
      <c r="D28" s="156"/>
      <c r="E28" s="90"/>
      <c r="F28" s="88"/>
      <c r="G28" s="157" t="str">
        <f>IF(ISBLANK(B28),"",VLOOKUP($B28,'PARTIDAS EGRESOS'!$A$8:$B$134,2,0))</f>
        <v/>
      </c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01"/>
      <c r="AP28" s="102" t="s">
        <v>11</v>
      </c>
      <c r="AQ28" s="158"/>
      <c r="AR28" s="159"/>
      <c r="AS28" s="159"/>
      <c r="AT28" s="159"/>
      <c r="AU28" s="159"/>
      <c r="AV28" s="103"/>
      <c r="AW28" s="102"/>
      <c r="AX28" s="160" t="str">
        <f t="shared" si="0"/>
        <v/>
      </c>
      <c r="AY28" s="161"/>
      <c r="AZ28" s="161"/>
      <c r="BA28" s="161"/>
      <c r="BB28" s="161"/>
      <c r="BC28" s="108"/>
      <c r="BD28" s="112" t="str">
        <f>IF(ISBLANK(B28),"",VLOOKUP(B28,'PARTIDAS EGRESOS'!$A:$C,3,0))</f>
        <v/>
      </c>
      <c r="BE28" s="120">
        <v>38</v>
      </c>
      <c r="BF28" s="117">
        <f>SUMIF(BD11:BD52,18,AQ11:AU52)</f>
        <v>0</v>
      </c>
      <c r="BG28" s="118" t="str">
        <f t="shared" si="1"/>
        <v/>
      </c>
      <c r="BH28" s="118" t="b">
        <f t="shared" si="2"/>
        <v>0</v>
      </c>
      <c r="BI28" s="118" t="str">
        <f t="shared" si="3"/>
        <v/>
      </c>
      <c r="BJ28" s="116"/>
      <c r="BK28" s="116"/>
    </row>
    <row r="29" spans="1:63" s="96" customFormat="1" ht="14.25" customHeight="1" x14ac:dyDescent="0.3">
      <c r="A29" s="84"/>
      <c r="B29" s="156"/>
      <c r="C29" s="156"/>
      <c r="D29" s="156"/>
      <c r="E29" s="90"/>
      <c r="F29" s="92"/>
      <c r="G29" s="157" t="str">
        <f>IF(ISBLANK(B29),"",VLOOKUP($B29,'PARTIDAS EGRESOS'!$A$8:$B$134,2,0))</f>
        <v/>
      </c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04"/>
      <c r="AP29" s="102" t="s">
        <v>11</v>
      </c>
      <c r="AQ29" s="158"/>
      <c r="AR29" s="159"/>
      <c r="AS29" s="159"/>
      <c r="AT29" s="159"/>
      <c r="AU29" s="159"/>
      <c r="AV29" s="103"/>
      <c r="AW29" s="102"/>
      <c r="AX29" s="160" t="str">
        <f t="shared" si="0"/>
        <v/>
      </c>
      <c r="AY29" s="161"/>
      <c r="AZ29" s="161"/>
      <c r="BA29" s="161"/>
      <c r="BB29" s="161"/>
      <c r="BC29" s="108"/>
      <c r="BD29" s="112" t="str">
        <f>IF(ISBLANK(B29),"",VLOOKUP(B29,'PARTIDAS EGRESOS'!$A:$C,3,0))</f>
        <v/>
      </c>
      <c r="BE29" s="107">
        <v>39</v>
      </c>
      <c r="BF29" s="117">
        <f>SUMIF(BD11:BD52,19,AQ11:AU52)</f>
        <v>0</v>
      </c>
      <c r="BG29" s="118" t="str">
        <f t="shared" si="1"/>
        <v/>
      </c>
      <c r="BH29" s="118" t="b">
        <f t="shared" si="2"/>
        <v>0</v>
      </c>
      <c r="BI29" s="118" t="str">
        <f t="shared" si="3"/>
        <v/>
      </c>
      <c r="BJ29" s="116"/>
      <c r="BK29" s="116"/>
    </row>
    <row r="30" spans="1:63" s="96" customFormat="1" ht="14.25" customHeight="1" x14ac:dyDescent="0.3">
      <c r="A30" s="84"/>
      <c r="B30" s="156"/>
      <c r="C30" s="156"/>
      <c r="D30" s="156"/>
      <c r="E30" s="90"/>
      <c r="F30" s="88"/>
      <c r="G30" s="157" t="str">
        <f>IF(ISBLANK(B30),"",VLOOKUP($B30,'PARTIDAS EGRESOS'!$A$8:$B$134,2,0))</f>
        <v/>
      </c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01"/>
      <c r="AP30" s="102" t="s">
        <v>11</v>
      </c>
      <c r="AQ30" s="158"/>
      <c r="AR30" s="159"/>
      <c r="AS30" s="159"/>
      <c r="AT30" s="159"/>
      <c r="AU30" s="159"/>
      <c r="AV30" s="103"/>
      <c r="AW30" s="102"/>
      <c r="AX30" s="160" t="str">
        <f t="shared" si="0"/>
        <v/>
      </c>
      <c r="AY30" s="161"/>
      <c r="AZ30" s="161"/>
      <c r="BA30" s="161"/>
      <c r="BB30" s="161"/>
      <c r="BC30" s="108"/>
      <c r="BD30" s="112" t="str">
        <f>IF(ISBLANK(B30),"",VLOOKUP(B30,'PARTIDAS EGRESOS'!$A:$C,3,0))</f>
        <v/>
      </c>
      <c r="BE30" s="107">
        <v>40</v>
      </c>
      <c r="BF30" s="117">
        <f>SUMIF(BD11:BD52,20,AQ11:AU52)</f>
        <v>0</v>
      </c>
      <c r="BG30" s="118" t="str">
        <f t="shared" si="1"/>
        <v/>
      </c>
      <c r="BH30" s="118" t="b">
        <f t="shared" si="2"/>
        <v>0</v>
      </c>
      <c r="BI30" s="118" t="str">
        <f t="shared" si="3"/>
        <v/>
      </c>
      <c r="BJ30" s="116"/>
      <c r="BK30" s="116"/>
    </row>
    <row r="31" spans="1:63" s="96" customFormat="1" ht="14.25" customHeight="1" x14ac:dyDescent="0.3">
      <c r="A31" s="84"/>
      <c r="B31" s="156"/>
      <c r="C31" s="156"/>
      <c r="D31" s="156"/>
      <c r="E31" s="90"/>
      <c r="F31" s="88"/>
      <c r="G31" s="157" t="str">
        <f>IF(ISBLANK(B31),"",VLOOKUP($B31,'PARTIDAS EGRESOS'!$A$8:$B$134,2,0))</f>
        <v/>
      </c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04"/>
      <c r="AP31" s="102" t="s">
        <v>11</v>
      </c>
      <c r="AQ31" s="158"/>
      <c r="AR31" s="159"/>
      <c r="AS31" s="159"/>
      <c r="AT31" s="159"/>
      <c r="AU31" s="159"/>
      <c r="AV31" s="103"/>
      <c r="AW31" s="102"/>
      <c r="AX31" s="160" t="str">
        <f t="shared" si="0"/>
        <v/>
      </c>
      <c r="AY31" s="161"/>
      <c r="AZ31" s="161"/>
      <c r="BA31" s="161"/>
      <c r="BB31" s="161"/>
      <c r="BC31" s="108"/>
      <c r="BD31" s="112" t="str">
        <f>IF(ISBLANK(B31),"",VLOOKUP(B31,'PARTIDAS EGRESOS'!$A:$C,3,0))</f>
        <v/>
      </c>
      <c r="BE31" s="116"/>
      <c r="BF31" s="117"/>
      <c r="BG31" s="118" t="str">
        <f t="shared" si="1"/>
        <v/>
      </c>
      <c r="BH31" s="118" t="b">
        <f t="shared" si="2"/>
        <v>0</v>
      </c>
      <c r="BI31" s="118" t="str">
        <f t="shared" si="3"/>
        <v/>
      </c>
      <c r="BJ31" s="116"/>
      <c r="BK31" s="116"/>
    </row>
    <row r="32" spans="1:63" s="96" customFormat="1" ht="14.25" customHeight="1" x14ac:dyDescent="0.3">
      <c r="A32" s="84"/>
      <c r="B32" s="156"/>
      <c r="C32" s="156"/>
      <c r="D32" s="156"/>
      <c r="E32" s="90"/>
      <c r="F32" s="88"/>
      <c r="G32" s="157" t="str">
        <f>IF(ISBLANK(B32),"",VLOOKUP($B32,'PARTIDAS EGRESOS'!$A$8:$B$134,2,0))</f>
        <v/>
      </c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01"/>
      <c r="AP32" s="102" t="s">
        <v>11</v>
      </c>
      <c r="AQ32" s="158"/>
      <c r="AR32" s="159"/>
      <c r="AS32" s="159"/>
      <c r="AT32" s="159"/>
      <c r="AU32" s="159"/>
      <c r="AV32" s="103"/>
      <c r="AW32" s="102"/>
      <c r="AX32" s="160" t="str">
        <f t="shared" si="0"/>
        <v/>
      </c>
      <c r="AY32" s="161"/>
      <c r="AZ32" s="161"/>
      <c r="BA32" s="161"/>
      <c r="BB32" s="161"/>
      <c r="BC32" s="108"/>
      <c r="BD32" s="112" t="str">
        <f>IF(ISBLANK(B32),"",VLOOKUP(B32,'PARTIDAS EGRESOS'!$A:$C,3,0))</f>
        <v/>
      </c>
      <c r="BE32" s="116"/>
      <c r="BF32" s="117"/>
      <c r="BG32" s="118" t="str">
        <f t="shared" si="1"/>
        <v/>
      </c>
      <c r="BH32" s="118" t="b">
        <f t="shared" si="2"/>
        <v>0</v>
      </c>
      <c r="BI32" s="118" t="str">
        <f t="shared" si="3"/>
        <v/>
      </c>
      <c r="BJ32" s="116"/>
      <c r="BK32" s="116"/>
    </row>
    <row r="33" spans="1:63" s="96" customFormat="1" ht="14.25" customHeight="1" x14ac:dyDescent="0.3">
      <c r="A33" s="84"/>
      <c r="B33" s="156"/>
      <c r="C33" s="156"/>
      <c r="D33" s="156"/>
      <c r="E33" s="90"/>
      <c r="F33" s="88"/>
      <c r="G33" s="157" t="str">
        <f>IF(ISBLANK(B33),"",VLOOKUP($B33,'PARTIDAS EGRESOS'!$A$8:$B$134,2,0))</f>
        <v/>
      </c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01"/>
      <c r="AP33" s="102" t="s">
        <v>11</v>
      </c>
      <c r="AQ33" s="158"/>
      <c r="AR33" s="159"/>
      <c r="AS33" s="159"/>
      <c r="AT33" s="159"/>
      <c r="AU33" s="159"/>
      <c r="AV33" s="103"/>
      <c r="AW33" s="102"/>
      <c r="AX33" s="160" t="str">
        <f t="shared" si="0"/>
        <v/>
      </c>
      <c r="AY33" s="161"/>
      <c r="AZ33" s="161"/>
      <c r="BA33" s="161"/>
      <c r="BB33" s="161"/>
      <c r="BC33" s="108"/>
      <c r="BD33" s="112" t="str">
        <f>IF(ISBLANK(B33),"",VLOOKUP(B33,'PARTIDAS EGRESOS'!$A:$C,3,0))</f>
        <v/>
      </c>
      <c r="BE33" s="116"/>
      <c r="BF33" s="117"/>
      <c r="BG33" s="118" t="str">
        <f t="shared" si="1"/>
        <v/>
      </c>
      <c r="BH33" s="118" t="b">
        <f t="shared" si="2"/>
        <v>0</v>
      </c>
      <c r="BI33" s="118" t="str">
        <f t="shared" si="3"/>
        <v/>
      </c>
      <c r="BJ33" s="116"/>
      <c r="BK33" s="116"/>
    </row>
    <row r="34" spans="1:63" s="96" customFormat="1" ht="14.25" customHeight="1" x14ac:dyDescent="0.3">
      <c r="A34" s="84"/>
      <c r="B34" s="156"/>
      <c r="C34" s="156"/>
      <c r="D34" s="156"/>
      <c r="E34" s="90"/>
      <c r="F34" s="88"/>
      <c r="G34" s="157" t="str">
        <f>IF(ISBLANK(B34),"",VLOOKUP($B34,'PARTIDAS EGRESOS'!$A$8:$B$134,2,0))</f>
        <v/>
      </c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04"/>
      <c r="AP34" s="102" t="s">
        <v>11</v>
      </c>
      <c r="AQ34" s="158"/>
      <c r="AR34" s="159"/>
      <c r="AS34" s="159"/>
      <c r="AT34" s="159"/>
      <c r="AU34" s="159"/>
      <c r="AV34" s="103"/>
      <c r="AW34" s="102"/>
      <c r="AX34" s="160" t="str">
        <f t="shared" si="0"/>
        <v/>
      </c>
      <c r="AY34" s="161"/>
      <c r="AZ34" s="161"/>
      <c r="BA34" s="161"/>
      <c r="BB34" s="161"/>
      <c r="BC34" s="108"/>
      <c r="BD34" s="112" t="str">
        <f>IF(ISBLANK(B34),"",VLOOKUP(B34,'PARTIDAS EGRESOS'!$A:$C,3,0))</f>
        <v/>
      </c>
      <c r="BE34" s="116"/>
      <c r="BF34" s="117"/>
      <c r="BG34" s="118" t="str">
        <f t="shared" si="1"/>
        <v/>
      </c>
      <c r="BH34" s="118" t="b">
        <f t="shared" si="2"/>
        <v>0</v>
      </c>
      <c r="BI34" s="118" t="str">
        <f t="shared" si="3"/>
        <v/>
      </c>
      <c r="BJ34" s="116"/>
      <c r="BK34" s="116"/>
    </row>
    <row r="35" spans="1:63" s="96" customFormat="1" ht="14.25" customHeight="1" x14ac:dyDescent="0.3">
      <c r="A35" s="84"/>
      <c r="B35" s="156"/>
      <c r="C35" s="156"/>
      <c r="D35" s="156"/>
      <c r="E35" s="90"/>
      <c r="F35" s="88"/>
      <c r="G35" s="157" t="str">
        <f>IF(ISBLANK(B35),"",VLOOKUP($B35,'PARTIDAS EGRESOS'!$A$8:$B$134,2,0))</f>
        <v/>
      </c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04"/>
      <c r="AP35" s="102" t="s">
        <v>11</v>
      </c>
      <c r="AQ35" s="158"/>
      <c r="AR35" s="159"/>
      <c r="AS35" s="159"/>
      <c r="AT35" s="159"/>
      <c r="AU35" s="159"/>
      <c r="AV35" s="103"/>
      <c r="AW35" s="102"/>
      <c r="AX35" s="160" t="str">
        <f t="shared" si="0"/>
        <v/>
      </c>
      <c r="AY35" s="161"/>
      <c r="AZ35" s="161"/>
      <c r="BA35" s="161"/>
      <c r="BB35" s="161"/>
      <c r="BC35" s="108"/>
      <c r="BD35" s="112" t="str">
        <f>IF(ISBLANK(B35),"",VLOOKUP(B35,'PARTIDAS EGRESOS'!$A:$C,3,0))</f>
        <v/>
      </c>
      <c r="BE35" s="116"/>
      <c r="BF35" s="117"/>
      <c r="BG35" s="118" t="str">
        <f t="shared" si="1"/>
        <v/>
      </c>
      <c r="BH35" s="118" t="b">
        <f t="shared" si="2"/>
        <v>0</v>
      </c>
      <c r="BI35" s="118" t="str">
        <f t="shared" si="3"/>
        <v/>
      </c>
      <c r="BJ35" s="116"/>
      <c r="BK35" s="116"/>
    </row>
    <row r="36" spans="1:63" s="96" customFormat="1" ht="14.25" customHeight="1" x14ac:dyDescent="0.3">
      <c r="A36" s="84"/>
      <c r="B36" s="156"/>
      <c r="C36" s="156"/>
      <c r="D36" s="156"/>
      <c r="E36" s="90"/>
      <c r="F36" s="88"/>
      <c r="G36" s="157" t="str">
        <f>IF(ISBLANK(B36),"",VLOOKUP($B36,'PARTIDAS EGRESOS'!$A$8:$B$134,2,0))</f>
        <v/>
      </c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01"/>
      <c r="AP36" s="102" t="s">
        <v>11</v>
      </c>
      <c r="AQ36" s="158"/>
      <c r="AR36" s="159"/>
      <c r="AS36" s="159"/>
      <c r="AT36" s="159"/>
      <c r="AU36" s="159"/>
      <c r="AV36" s="103"/>
      <c r="AW36" s="102"/>
      <c r="AX36" s="160" t="str">
        <f t="shared" si="0"/>
        <v/>
      </c>
      <c r="AY36" s="161"/>
      <c r="AZ36" s="161"/>
      <c r="BA36" s="161"/>
      <c r="BB36" s="161"/>
      <c r="BC36" s="108"/>
      <c r="BD36" s="112" t="str">
        <f>IF(ISBLANK(B36),"",VLOOKUP(B36,'PARTIDAS EGRESOS'!$A:$C,3,0))</f>
        <v/>
      </c>
      <c r="BE36" s="116"/>
      <c r="BF36" s="117"/>
      <c r="BG36" s="118" t="str">
        <f t="shared" si="1"/>
        <v/>
      </c>
      <c r="BH36" s="118" t="b">
        <f t="shared" si="2"/>
        <v>0</v>
      </c>
      <c r="BI36" s="118" t="str">
        <f t="shared" si="3"/>
        <v/>
      </c>
      <c r="BJ36" s="116"/>
      <c r="BK36" s="116"/>
    </row>
    <row r="37" spans="1:63" s="96" customFormat="1" ht="14.25" customHeight="1" x14ac:dyDescent="0.3">
      <c r="A37" s="84"/>
      <c r="B37" s="156"/>
      <c r="C37" s="156"/>
      <c r="D37" s="156"/>
      <c r="E37" s="90"/>
      <c r="F37" s="88"/>
      <c r="G37" s="157" t="str">
        <f>IF(ISBLANK(B37),"",VLOOKUP($B37,'PARTIDAS EGRESOS'!$A$8:$B$134,2,0))</f>
        <v/>
      </c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01"/>
      <c r="AP37" s="102" t="s">
        <v>11</v>
      </c>
      <c r="AQ37" s="158"/>
      <c r="AR37" s="159"/>
      <c r="AS37" s="159"/>
      <c r="AT37" s="159"/>
      <c r="AU37" s="159"/>
      <c r="AV37" s="103"/>
      <c r="AW37" s="102"/>
      <c r="AX37" s="160" t="str">
        <f t="shared" si="0"/>
        <v/>
      </c>
      <c r="AY37" s="161"/>
      <c r="AZ37" s="161"/>
      <c r="BA37" s="161"/>
      <c r="BB37" s="161"/>
      <c r="BC37" s="108"/>
      <c r="BD37" s="112" t="str">
        <f>IF(ISBLANK(B37),"",VLOOKUP(B37,'PARTIDAS EGRESOS'!$A:$C,3,0))</f>
        <v/>
      </c>
      <c r="BE37" s="116"/>
      <c r="BF37" s="117"/>
      <c r="BG37" s="118" t="str">
        <f t="shared" si="1"/>
        <v/>
      </c>
      <c r="BH37" s="118" t="b">
        <f t="shared" si="2"/>
        <v>0</v>
      </c>
      <c r="BI37" s="118" t="str">
        <f t="shared" si="3"/>
        <v/>
      </c>
      <c r="BJ37" s="116"/>
      <c r="BK37" s="116"/>
    </row>
    <row r="38" spans="1:63" s="96" customFormat="1" ht="14.25" customHeight="1" x14ac:dyDescent="0.3">
      <c r="A38" s="84"/>
      <c r="B38" s="156"/>
      <c r="C38" s="156"/>
      <c r="D38" s="156"/>
      <c r="E38" s="90"/>
      <c r="F38" s="88"/>
      <c r="G38" s="157" t="str">
        <f>IF(ISBLANK(B38),"",VLOOKUP($B38,'PARTIDAS EGRESOS'!$A$8:$B$134,2,0))</f>
        <v/>
      </c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01"/>
      <c r="AP38" s="102" t="s">
        <v>11</v>
      </c>
      <c r="AQ38" s="158"/>
      <c r="AR38" s="159"/>
      <c r="AS38" s="159"/>
      <c r="AT38" s="159"/>
      <c r="AU38" s="159"/>
      <c r="AV38" s="105"/>
      <c r="AW38" s="102"/>
      <c r="AX38" s="160" t="str">
        <f t="shared" si="0"/>
        <v/>
      </c>
      <c r="AY38" s="161"/>
      <c r="AZ38" s="161"/>
      <c r="BA38" s="161"/>
      <c r="BB38" s="161"/>
      <c r="BC38" s="108"/>
      <c r="BD38" s="112" t="str">
        <f>IF(ISBLANK(B38),"",VLOOKUP(B38,'PARTIDAS EGRESOS'!$A:$C,3,0))</f>
        <v/>
      </c>
      <c r="BE38" s="116"/>
      <c r="BF38" s="117"/>
      <c r="BG38" s="118" t="str">
        <f t="shared" si="1"/>
        <v/>
      </c>
      <c r="BH38" s="118" t="b">
        <f t="shared" si="2"/>
        <v>0</v>
      </c>
      <c r="BI38" s="118" t="str">
        <f t="shared" si="3"/>
        <v/>
      </c>
      <c r="BJ38" s="116"/>
      <c r="BK38" s="116"/>
    </row>
    <row r="39" spans="1:63" s="96" customFormat="1" ht="14.25" customHeight="1" x14ac:dyDescent="0.3">
      <c r="A39" s="84"/>
      <c r="B39" s="156"/>
      <c r="C39" s="156"/>
      <c r="D39" s="156"/>
      <c r="E39" s="90"/>
      <c r="F39" s="88"/>
      <c r="G39" s="157" t="str">
        <f>IF(ISBLANK(B39),"",VLOOKUP($B39,'PARTIDAS EGRESOS'!$A$8:$B$134,2,0))</f>
        <v/>
      </c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01"/>
      <c r="AP39" s="102" t="s">
        <v>11</v>
      </c>
      <c r="AQ39" s="158"/>
      <c r="AR39" s="159"/>
      <c r="AS39" s="159"/>
      <c r="AT39" s="159"/>
      <c r="AU39" s="159"/>
      <c r="AV39" s="105"/>
      <c r="AW39" s="102"/>
      <c r="AX39" s="160" t="str">
        <f t="shared" si="0"/>
        <v/>
      </c>
      <c r="AY39" s="161"/>
      <c r="AZ39" s="161"/>
      <c r="BA39" s="161"/>
      <c r="BB39" s="161"/>
      <c r="BC39" s="108"/>
      <c r="BD39" s="112" t="str">
        <f>IF(ISBLANK(B39),"",VLOOKUP(B39,'PARTIDAS EGRESOS'!$A:$C,3,0))</f>
        <v/>
      </c>
      <c r="BE39" s="116"/>
      <c r="BF39" s="117"/>
      <c r="BG39" s="118" t="str">
        <f t="shared" si="1"/>
        <v/>
      </c>
      <c r="BH39" s="118" t="b">
        <f t="shared" si="2"/>
        <v>0</v>
      </c>
      <c r="BI39" s="118" t="str">
        <f t="shared" si="3"/>
        <v/>
      </c>
      <c r="BJ39" s="116"/>
      <c r="BK39" s="116"/>
    </row>
    <row r="40" spans="1:63" s="96" customFormat="1" ht="14.25" customHeight="1" x14ac:dyDescent="0.3">
      <c r="A40" s="84"/>
      <c r="B40" s="156"/>
      <c r="C40" s="156"/>
      <c r="D40" s="156"/>
      <c r="E40" s="90"/>
      <c r="F40" s="88"/>
      <c r="G40" s="157" t="str">
        <f>IF(ISBLANK(B40),"",VLOOKUP($B40,'PARTIDAS EGRESOS'!$A$8:$B$134,2,0))</f>
        <v/>
      </c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01"/>
      <c r="AP40" s="102"/>
      <c r="AQ40" s="158"/>
      <c r="AR40" s="159"/>
      <c r="AS40" s="159"/>
      <c r="AT40" s="159"/>
      <c r="AU40" s="159"/>
      <c r="AV40" s="105"/>
      <c r="AW40" s="102"/>
      <c r="AX40" s="160" t="str">
        <f t="shared" si="0"/>
        <v/>
      </c>
      <c r="AY40" s="161"/>
      <c r="AZ40" s="161"/>
      <c r="BA40" s="161"/>
      <c r="BB40" s="161"/>
      <c r="BC40" s="108"/>
      <c r="BD40" s="112" t="str">
        <f>IF(ISBLANK(B40),"",VLOOKUP(B40,'PARTIDAS EGRESOS'!$A:$C,3,0))</f>
        <v/>
      </c>
      <c r="BE40" s="116"/>
      <c r="BF40" s="117"/>
      <c r="BG40" s="118" t="str">
        <f t="shared" si="1"/>
        <v/>
      </c>
      <c r="BH40" s="118" t="b">
        <f t="shared" si="2"/>
        <v>0</v>
      </c>
      <c r="BI40" s="118" t="str">
        <f t="shared" si="3"/>
        <v/>
      </c>
      <c r="BJ40" s="116"/>
      <c r="BK40" s="116"/>
    </row>
    <row r="41" spans="1:63" s="96" customFormat="1" ht="14.25" customHeight="1" x14ac:dyDescent="0.3">
      <c r="A41" s="84"/>
      <c r="B41" s="156"/>
      <c r="C41" s="156"/>
      <c r="D41" s="156"/>
      <c r="E41" s="90"/>
      <c r="F41" s="88"/>
      <c r="G41" s="157" t="str">
        <f>IF(ISBLANK(B41),"",VLOOKUP($B41,'PARTIDAS EGRESOS'!$A$8:$B$134,2,0))</f>
        <v/>
      </c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01"/>
      <c r="AP41" s="102"/>
      <c r="AQ41" s="158"/>
      <c r="AR41" s="159"/>
      <c r="AS41" s="159"/>
      <c r="AT41" s="159"/>
      <c r="AU41" s="159"/>
      <c r="AV41" s="105"/>
      <c r="AW41" s="102"/>
      <c r="AX41" s="160" t="str">
        <f t="shared" si="0"/>
        <v/>
      </c>
      <c r="AY41" s="161"/>
      <c r="AZ41" s="161"/>
      <c r="BA41" s="161"/>
      <c r="BB41" s="161"/>
      <c r="BC41" s="108"/>
      <c r="BD41" s="112" t="str">
        <f>IF(ISBLANK(B41),"",VLOOKUP(B41,'PARTIDAS EGRESOS'!$A:$C,3,0))</f>
        <v/>
      </c>
      <c r="BE41" s="116"/>
      <c r="BF41" s="117"/>
      <c r="BG41" s="118" t="str">
        <f t="shared" si="1"/>
        <v/>
      </c>
      <c r="BH41" s="118" t="b">
        <f t="shared" si="2"/>
        <v>0</v>
      </c>
      <c r="BI41" s="118" t="str">
        <f t="shared" si="3"/>
        <v/>
      </c>
      <c r="BJ41" s="116"/>
      <c r="BK41" s="116"/>
    </row>
    <row r="42" spans="1:63" s="96" customFormat="1" ht="14.25" customHeight="1" x14ac:dyDescent="0.3">
      <c r="A42" s="84"/>
      <c r="B42" s="156"/>
      <c r="C42" s="156"/>
      <c r="D42" s="156"/>
      <c r="E42" s="90"/>
      <c r="F42" s="88"/>
      <c r="G42" s="157" t="str">
        <f>IF(ISBLANK(B42),"",VLOOKUP($B42,'PARTIDAS EGRESOS'!$A$8:$B$134,2,0))</f>
        <v/>
      </c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01"/>
      <c r="AP42" s="102"/>
      <c r="AQ42" s="158"/>
      <c r="AR42" s="159"/>
      <c r="AS42" s="159"/>
      <c r="AT42" s="159"/>
      <c r="AU42" s="159"/>
      <c r="AV42" s="105"/>
      <c r="AW42" s="102"/>
      <c r="AX42" s="160" t="str">
        <f t="shared" si="0"/>
        <v/>
      </c>
      <c r="AY42" s="161"/>
      <c r="AZ42" s="161"/>
      <c r="BA42" s="161"/>
      <c r="BB42" s="161"/>
      <c r="BC42" s="108"/>
      <c r="BD42" s="112" t="str">
        <f>IF(ISBLANK(B42),"",VLOOKUP(B42,'PARTIDAS EGRESOS'!$A:$C,3,0))</f>
        <v/>
      </c>
      <c r="BE42" s="116"/>
      <c r="BF42" s="117"/>
      <c r="BG42" s="118" t="str">
        <f t="shared" si="1"/>
        <v/>
      </c>
      <c r="BH42" s="118" t="b">
        <f t="shared" si="2"/>
        <v>0</v>
      </c>
      <c r="BI42" s="118" t="str">
        <f t="shared" si="3"/>
        <v/>
      </c>
      <c r="BJ42" s="116"/>
      <c r="BK42" s="116"/>
    </row>
    <row r="43" spans="1:63" s="96" customFormat="1" ht="14.25" customHeight="1" x14ac:dyDescent="0.3">
      <c r="A43" s="84"/>
      <c r="B43" s="156"/>
      <c r="C43" s="156"/>
      <c r="D43" s="156"/>
      <c r="E43" s="90"/>
      <c r="F43" s="88"/>
      <c r="G43" s="157" t="str">
        <f>IF(ISBLANK(B43),"",VLOOKUP($B43,'PARTIDAS EGRESOS'!$A$8:$B$134,2,0))</f>
        <v/>
      </c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01"/>
      <c r="AP43" s="102"/>
      <c r="AQ43" s="158"/>
      <c r="AR43" s="159"/>
      <c r="AS43" s="159"/>
      <c r="AT43" s="159"/>
      <c r="AU43" s="159"/>
      <c r="AV43" s="105"/>
      <c r="AW43" s="102"/>
      <c r="AX43" s="160" t="str">
        <f t="shared" si="0"/>
        <v/>
      </c>
      <c r="AY43" s="161"/>
      <c r="AZ43" s="161"/>
      <c r="BA43" s="161"/>
      <c r="BB43" s="161"/>
      <c r="BC43" s="108"/>
      <c r="BD43" s="112" t="str">
        <f>IF(ISBLANK(B43),"",VLOOKUP(B43,'PARTIDAS EGRESOS'!$A:$C,3,0))</f>
        <v/>
      </c>
      <c r="BE43" s="116"/>
      <c r="BF43" s="117"/>
      <c r="BG43" s="118" t="str">
        <f t="shared" si="1"/>
        <v/>
      </c>
      <c r="BH43" s="118" t="b">
        <f t="shared" si="2"/>
        <v>0</v>
      </c>
      <c r="BI43" s="118" t="str">
        <f t="shared" si="3"/>
        <v/>
      </c>
      <c r="BJ43" s="116"/>
      <c r="BK43" s="116"/>
    </row>
    <row r="44" spans="1:63" s="96" customFormat="1" ht="14.25" customHeight="1" x14ac:dyDescent="0.3">
      <c r="A44" s="84"/>
      <c r="B44" s="156"/>
      <c r="C44" s="156"/>
      <c r="D44" s="156"/>
      <c r="E44" s="90"/>
      <c r="F44" s="88"/>
      <c r="G44" s="157" t="str">
        <f>IF(ISBLANK(B44),"",VLOOKUP($B44,'PARTIDAS EGRESOS'!$A$8:$B$134,2,0))</f>
        <v/>
      </c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01"/>
      <c r="AP44" s="102"/>
      <c r="AQ44" s="158"/>
      <c r="AR44" s="159"/>
      <c r="AS44" s="159"/>
      <c r="AT44" s="159"/>
      <c r="AU44" s="159"/>
      <c r="AV44" s="105"/>
      <c r="AW44" s="102"/>
      <c r="AX44" s="160" t="str">
        <f t="shared" si="0"/>
        <v/>
      </c>
      <c r="AY44" s="161"/>
      <c r="AZ44" s="161"/>
      <c r="BA44" s="161"/>
      <c r="BB44" s="161"/>
      <c r="BC44" s="108"/>
      <c r="BD44" s="112" t="str">
        <f>IF(ISBLANK(B44),"",VLOOKUP(B44,'PARTIDAS EGRESOS'!$A:$C,3,0))</f>
        <v/>
      </c>
      <c r="BE44" s="116"/>
      <c r="BF44" s="117"/>
      <c r="BG44" s="118" t="str">
        <f t="shared" si="1"/>
        <v/>
      </c>
      <c r="BH44" s="118" t="b">
        <f t="shared" si="2"/>
        <v>0</v>
      </c>
      <c r="BI44" s="118" t="str">
        <f t="shared" si="3"/>
        <v/>
      </c>
      <c r="BJ44" s="116"/>
      <c r="BK44" s="116"/>
    </row>
    <row r="45" spans="1:63" s="96" customFormat="1" ht="14.25" customHeight="1" x14ac:dyDescent="0.3">
      <c r="A45" s="84"/>
      <c r="B45" s="156"/>
      <c r="C45" s="156"/>
      <c r="D45" s="156"/>
      <c r="E45" s="90"/>
      <c r="F45" s="88"/>
      <c r="G45" s="157" t="str">
        <f>IF(ISBLANK(B45),"",VLOOKUP($B45,'PARTIDAS EGRESOS'!$A$8:$B$134,2,0))</f>
        <v/>
      </c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01"/>
      <c r="AP45" s="102"/>
      <c r="AQ45" s="158"/>
      <c r="AR45" s="159"/>
      <c r="AS45" s="159"/>
      <c r="AT45" s="159"/>
      <c r="AU45" s="159"/>
      <c r="AV45" s="105"/>
      <c r="AW45" s="102"/>
      <c r="AX45" s="160" t="str">
        <f t="shared" si="0"/>
        <v/>
      </c>
      <c r="AY45" s="161"/>
      <c r="AZ45" s="161"/>
      <c r="BA45" s="161"/>
      <c r="BB45" s="161"/>
      <c r="BC45" s="108"/>
      <c r="BD45" s="112" t="str">
        <f>IF(ISBLANK(B45),"",VLOOKUP(B45,'PARTIDAS EGRESOS'!$A:$C,3,0))</f>
        <v/>
      </c>
      <c r="BE45" s="116"/>
      <c r="BF45" s="117"/>
      <c r="BG45" s="118" t="str">
        <f t="shared" si="1"/>
        <v/>
      </c>
      <c r="BH45" s="118" t="b">
        <f t="shared" si="2"/>
        <v>0</v>
      </c>
      <c r="BI45" s="118" t="str">
        <f t="shared" si="3"/>
        <v/>
      </c>
      <c r="BJ45" s="116"/>
      <c r="BK45" s="116"/>
    </row>
    <row r="46" spans="1:63" s="96" customFormat="1" ht="14.25" customHeight="1" x14ac:dyDescent="0.3">
      <c r="A46" s="84"/>
      <c r="B46" s="156"/>
      <c r="C46" s="156"/>
      <c r="D46" s="156"/>
      <c r="E46" s="90"/>
      <c r="F46" s="88"/>
      <c r="G46" s="157" t="str">
        <f>IF(ISBLANK(B46),"",VLOOKUP($B46,'PARTIDAS EGRESOS'!$A$8:$B$134,2,0))</f>
        <v/>
      </c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01"/>
      <c r="AP46" s="102"/>
      <c r="AQ46" s="158"/>
      <c r="AR46" s="159"/>
      <c r="AS46" s="159"/>
      <c r="AT46" s="159"/>
      <c r="AU46" s="159"/>
      <c r="AV46" s="105"/>
      <c r="AW46" s="102"/>
      <c r="AX46" s="160" t="str">
        <f t="shared" si="0"/>
        <v/>
      </c>
      <c r="AY46" s="161"/>
      <c r="AZ46" s="161"/>
      <c r="BA46" s="161"/>
      <c r="BB46" s="161"/>
      <c r="BC46" s="108"/>
      <c r="BD46" s="112" t="str">
        <f>IF(ISBLANK(B46),"",VLOOKUP(B46,'PARTIDAS EGRESOS'!$A:$C,3,0))</f>
        <v/>
      </c>
      <c r="BE46" s="116"/>
      <c r="BF46" s="117"/>
      <c r="BG46" s="118" t="str">
        <f t="shared" si="1"/>
        <v/>
      </c>
      <c r="BH46" s="118" t="b">
        <f t="shared" si="2"/>
        <v>0</v>
      </c>
      <c r="BI46" s="118" t="str">
        <f t="shared" si="3"/>
        <v/>
      </c>
      <c r="BJ46" s="116"/>
      <c r="BK46" s="116"/>
    </row>
    <row r="47" spans="1:63" s="96" customFormat="1" ht="20.25" customHeight="1" x14ac:dyDescent="0.3">
      <c r="A47" s="84"/>
      <c r="B47" s="162"/>
      <c r="C47" s="162"/>
      <c r="D47" s="162"/>
      <c r="E47" s="90"/>
      <c r="F47" s="94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01"/>
      <c r="AP47" s="102" t="s">
        <v>11</v>
      </c>
      <c r="AQ47" s="164" t="s">
        <v>12</v>
      </c>
      <c r="AR47" s="164"/>
      <c r="AS47" s="164"/>
      <c r="AT47" s="164"/>
      <c r="AU47" s="164"/>
      <c r="AV47" s="105"/>
      <c r="AW47" s="127"/>
      <c r="AX47" s="165">
        <f>SUM(AX11:BB46)</f>
        <v>0</v>
      </c>
      <c r="AY47" s="165"/>
      <c r="AZ47" s="165"/>
      <c r="BA47" s="165"/>
      <c r="BB47" s="165"/>
      <c r="BC47" s="128"/>
      <c r="BD47" s="112" t="str">
        <f>IF(ISBLANK(B47),"",VLOOKUP(B47,'PARTIDAS EGRESOS'!$A:$C,3,0))</f>
        <v/>
      </c>
      <c r="BE47" s="116"/>
      <c r="BF47" s="117"/>
      <c r="BG47" s="118" t="str">
        <f t="shared" si="1"/>
        <v/>
      </c>
      <c r="BH47" s="118" t="b">
        <f t="shared" si="2"/>
        <v>0</v>
      </c>
      <c r="BI47" s="118" t="str">
        <f t="shared" si="3"/>
        <v/>
      </c>
      <c r="BJ47" s="116"/>
      <c r="BK47" s="116"/>
    </row>
    <row r="48" spans="1:63" s="96" customFormat="1" ht="14.25" customHeight="1" x14ac:dyDescent="0.3">
      <c r="A48" s="84"/>
      <c r="B48" s="162"/>
      <c r="C48" s="162"/>
      <c r="D48" s="162"/>
      <c r="E48" s="90"/>
      <c r="F48" s="94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01"/>
      <c r="AP48" s="102" t="s">
        <v>11</v>
      </c>
      <c r="AQ48" s="166"/>
      <c r="AR48" s="167"/>
      <c r="AS48" s="167"/>
      <c r="AT48" s="167"/>
      <c r="AU48" s="167"/>
      <c r="AV48" s="105"/>
      <c r="AW48" s="102"/>
      <c r="AX48" s="168" t="str">
        <f>BI48</f>
        <v/>
      </c>
      <c r="AY48" s="169"/>
      <c r="AZ48" s="169"/>
      <c r="BA48" s="169"/>
      <c r="BB48" s="169"/>
      <c r="BC48" s="108"/>
      <c r="BD48" s="116"/>
      <c r="BE48" s="116"/>
      <c r="BF48" s="117"/>
      <c r="BG48" s="118" t="str">
        <f t="shared" si="1"/>
        <v/>
      </c>
      <c r="BH48" s="118" t="b">
        <f t="shared" si="2"/>
        <v>0</v>
      </c>
      <c r="BI48" s="118" t="str">
        <f t="shared" si="3"/>
        <v/>
      </c>
      <c r="BJ48" s="116"/>
      <c r="BK48" s="116"/>
    </row>
    <row r="49" spans="1:64" s="96" customFormat="1" ht="14.25" customHeight="1" x14ac:dyDescent="0.3">
      <c r="A49" s="84"/>
      <c r="B49" s="170">
        <v>120</v>
      </c>
      <c r="C49" s="170"/>
      <c r="D49" s="170"/>
      <c r="E49" s="90"/>
      <c r="F49" s="88"/>
      <c r="G49" s="157" t="s">
        <v>13</v>
      </c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01"/>
      <c r="AP49" s="102"/>
      <c r="AQ49" s="171"/>
      <c r="AR49" s="172"/>
      <c r="AS49" s="172"/>
      <c r="AT49" s="172"/>
      <c r="AU49" s="172"/>
      <c r="AV49" s="108"/>
      <c r="AW49" s="102"/>
      <c r="AX49" s="160" t="str">
        <f>BI49</f>
        <v/>
      </c>
      <c r="AY49" s="173"/>
      <c r="AZ49" s="173"/>
      <c r="BA49" s="173"/>
      <c r="BB49" s="173"/>
      <c r="BC49" s="108"/>
      <c r="BD49" s="116"/>
      <c r="BE49" s="116"/>
      <c r="BF49" s="117"/>
      <c r="BG49" s="118" t="str">
        <f t="shared" si="1"/>
        <v/>
      </c>
      <c r="BH49" s="118" t="b">
        <f t="shared" si="2"/>
        <v>0</v>
      </c>
      <c r="BI49" s="118" t="str">
        <f t="shared" si="3"/>
        <v/>
      </c>
      <c r="BJ49" s="116"/>
      <c r="BK49" s="116"/>
    </row>
    <row r="50" spans="1:64" s="96" customFormat="1" ht="14.25" customHeight="1" x14ac:dyDescent="0.3">
      <c r="A50" s="84"/>
      <c r="B50" s="170">
        <v>330</v>
      </c>
      <c r="C50" s="170"/>
      <c r="D50" s="170"/>
      <c r="E50" s="90"/>
      <c r="F50" s="88"/>
      <c r="G50" s="157" t="s">
        <v>14</v>
      </c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01"/>
      <c r="AP50" s="102"/>
      <c r="AQ50" s="171"/>
      <c r="AR50" s="172"/>
      <c r="AS50" s="172"/>
      <c r="AT50" s="172"/>
      <c r="AU50" s="172"/>
      <c r="AV50" s="108"/>
      <c r="AW50" s="102"/>
      <c r="AX50" s="160" t="str">
        <f>BI50</f>
        <v/>
      </c>
      <c r="AY50" s="173"/>
      <c r="AZ50" s="173"/>
      <c r="BA50" s="173"/>
      <c r="BB50" s="173"/>
      <c r="BC50" s="108"/>
      <c r="BD50" s="116"/>
      <c r="BE50" s="116"/>
      <c r="BF50" s="117"/>
      <c r="BG50" s="118" t="str">
        <f t="shared" si="1"/>
        <v/>
      </c>
      <c r="BH50" s="118" t="b">
        <f t="shared" si="2"/>
        <v>0</v>
      </c>
      <c r="BI50" s="118" t="str">
        <f t="shared" si="3"/>
        <v/>
      </c>
      <c r="BJ50" s="116"/>
      <c r="BK50" s="116"/>
    </row>
    <row r="51" spans="1:64" s="96" customFormat="1" ht="14.25" customHeight="1" x14ac:dyDescent="0.3">
      <c r="A51" s="84"/>
      <c r="B51" s="162"/>
      <c r="C51" s="162"/>
      <c r="D51" s="162"/>
      <c r="E51" s="90"/>
      <c r="F51" s="94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01"/>
      <c r="AP51" s="102"/>
      <c r="AQ51" s="175"/>
      <c r="AR51" s="176"/>
      <c r="AS51" s="176"/>
      <c r="AT51" s="176"/>
      <c r="AU51" s="176"/>
      <c r="AV51" s="108"/>
      <c r="AW51" s="102"/>
      <c r="AX51" s="177">
        <f>SUM(AQ49:AU50)</f>
        <v>0</v>
      </c>
      <c r="AY51" s="177"/>
      <c r="AZ51" s="177"/>
      <c r="BA51" s="177"/>
      <c r="BB51" s="177"/>
      <c r="BC51" s="108"/>
      <c r="BD51" s="116"/>
      <c r="BE51" s="116"/>
      <c r="BF51" s="117"/>
      <c r="BG51" s="118" t="str">
        <f t="shared" si="1"/>
        <v/>
      </c>
      <c r="BH51" s="118" t="b">
        <f t="shared" si="2"/>
        <v>0</v>
      </c>
      <c r="BI51" s="118" t="str">
        <f t="shared" si="3"/>
        <v/>
      </c>
      <c r="BJ51" s="116"/>
      <c r="BK51" s="116"/>
    </row>
    <row r="52" spans="1:64" s="96" customFormat="1" ht="14.25" customHeight="1" x14ac:dyDescent="0.3">
      <c r="A52" s="84"/>
      <c r="B52" s="162"/>
      <c r="C52" s="162"/>
      <c r="D52" s="162"/>
      <c r="E52" s="90"/>
      <c r="F52" s="94"/>
      <c r="G52" s="181" t="str">
        <f>IF(ISBLANK(B52),"",VLOOKUP(B52,'PARTIDAS EGRESOS'!$A:$B,2,0))</f>
        <v/>
      </c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  <c r="AC52" s="181"/>
      <c r="AD52" s="181"/>
      <c r="AE52" s="181"/>
      <c r="AF52" s="181"/>
      <c r="AG52" s="181"/>
      <c r="AH52" s="181"/>
      <c r="AI52" s="181"/>
      <c r="AJ52" s="181"/>
      <c r="AK52" s="181"/>
      <c r="AL52" s="181"/>
      <c r="AM52" s="181"/>
      <c r="AN52" s="181"/>
      <c r="AO52" s="101"/>
      <c r="AP52" s="102"/>
      <c r="AQ52" s="175"/>
      <c r="AR52" s="176"/>
      <c r="AS52" s="176"/>
      <c r="AT52" s="176"/>
      <c r="AU52" s="176"/>
      <c r="AV52" s="108"/>
      <c r="AW52" s="102"/>
      <c r="AX52" s="168" t="str">
        <f>BI52</f>
        <v/>
      </c>
      <c r="AY52" s="169"/>
      <c r="AZ52" s="169"/>
      <c r="BA52" s="169"/>
      <c r="BB52" s="169"/>
      <c r="BC52" s="108"/>
      <c r="BD52" s="112" t="str">
        <f>IF(ISBLANK(B52),"",VLOOKUP(B52,'PARTIDAS EGRESOS'!$A:$C,3,0))</f>
        <v/>
      </c>
      <c r="BE52" s="116"/>
      <c r="BF52" s="117"/>
      <c r="BG52" s="118" t="str">
        <f t="shared" si="1"/>
        <v/>
      </c>
      <c r="BH52" s="118" t="b">
        <f t="shared" si="2"/>
        <v>0</v>
      </c>
      <c r="BI52" s="118" t="str">
        <f t="shared" si="3"/>
        <v/>
      </c>
      <c r="BJ52" s="116"/>
      <c r="BK52" s="116"/>
    </row>
    <row r="53" spans="1:64" s="96" customFormat="1" ht="9.15" customHeight="1" x14ac:dyDescent="0.3">
      <c r="A53" s="84"/>
      <c r="B53" s="93"/>
      <c r="C53" s="93"/>
      <c r="D53" s="93"/>
      <c r="E53" s="84"/>
      <c r="F53" s="94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101"/>
      <c r="AP53" s="109"/>
      <c r="AQ53" s="106"/>
      <c r="AR53" s="107"/>
      <c r="AS53" s="107"/>
      <c r="AT53" s="107"/>
      <c r="AU53" s="107"/>
      <c r="AV53" s="108"/>
      <c r="AW53" s="109"/>
      <c r="AX53" s="115"/>
      <c r="AY53" s="53"/>
      <c r="AZ53" s="53"/>
      <c r="BA53" s="53"/>
      <c r="BB53" s="53"/>
      <c r="BC53" s="108"/>
      <c r="BD53" s="112"/>
      <c r="BE53" s="116"/>
      <c r="BF53" s="117"/>
      <c r="BG53" s="118"/>
      <c r="BH53" s="118"/>
      <c r="BI53" s="118"/>
      <c r="BJ53" s="116"/>
      <c r="BK53" s="116"/>
    </row>
    <row r="54" spans="1:64" s="96" customFormat="1" ht="22.5" customHeight="1" x14ac:dyDescent="0.25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110" t="s">
        <v>15</v>
      </c>
      <c r="AV54" s="88"/>
      <c r="AW54" s="182">
        <f>SUM(AW47:BC52)</f>
        <v>0</v>
      </c>
      <c r="AX54" s="183"/>
      <c r="AY54" s="183"/>
      <c r="AZ54" s="183"/>
      <c r="BA54" s="183"/>
      <c r="BB54" s="183"/>
      <c r="BC54" s="183"/>
      <c r="BD54" s="116"/>
      <c r="BE54" s="116"/>
      <c r="BF54" s="116"/>
      <c r="BG54" s="116"/>
      <c r="BH54" s="116"/>
      <c r="BI54" s="116"/>
      <c r="BJ54" s="116"/>
      <c r="BK54" s="116"/>
    </row>
    <row r="55" spans="1:64" s="96" customFormat="1" ht="18" customHeight="1" x14ac:dyDescent="0.25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110"/>
      <c r="AW55" s="88"/>
      <c r="AX55" s="88"/>
      <c r="AY55" s="88"/>
      <c r="AZ55" s="88"/>
      <c r="BA55" s="88"/>
      <c r="BB55" s="88"/>
      <c r="BC55" s="88"/>
      <c r="BD55" s="116"/>
      <c r="BE55" s="116"/>
      <c r="BF55" s="116"/>
      <c r="BG55" s="116"/>
      <c r="BH55" s="116"/>
      <c r="BI55" s="116"/>
      <c r="BJ55" s="116"/>
      <c r="BK55" s="116"/>
    </row>
    <row r="56" spans="1:64" s="96" customFormat="1" ht="12.75" customHeight="1" x14ac:dyDescent="0.25">
      <c r="BD56" s="116"/>
      <c r="BE56" s="116"/>
      <c r="BF56" s="116"/>
      <c r="BG56" s="116"/>
      <c r="BH56" s="116"/>
      <c r="BI56" s="116"/>
      <c r="BJ56" s="116"/>
      <c r="BK56" s="116"/>
    </row>
    <row r="57" spans="1:64" s="96" customFormat="1" ht="21" customHeight="1" x14ac:dyDescent="0.3">
      <c r="A57" s="88"/>
      <c r="B57" s="92" t="s">
        <v>16</v>
      </c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55"/>
      <c r="V57" s="55"/>
      <c r="W57" s="55"/>
      <c r="X57" s="55"/>
      <c r="Y57" s="55"/>
      <c r="Z57" s="55"/>
      <c r="AA57" s="55"/>
      <c r="AB57" s="55"/>
      <c r="AC57" s="97"/>
      <c r="AD57" s="97"/>
      <c r="AE57" s="97"/>
      <c r="AF57" s="97"/>
      <c r="AG57" s="97"/>
      <c r="AH57" s="174">
        <v>144751.26999999999</v>
      </c>
      <c r="AI57" s="174"/>
      <c r="AJ57" s="174"/>
      <c r="AK57" s="174"/>
      <c r="AL57" s="174"/>
      <c r="AM57" s="174"/>
      <c r="AN57" s="174"/>
      <c r="AO57" s="174"/>
      <c r="AP57" s="174"/>
      <c r="AQ57" s="174"/>
      <c r="AR57" s="174"/>
      <c r="AS57" s="174"/>
      <c r="AT57" s="174"/>
      <c r="AU57" s="174"/>
      <c r="AV57" s="174"/>
      <c r="AW57" s="97"/>
      <c r="AX57" s="97"/>
      <c r="AY57" s="97"/>
      <c r="AZ57" s="97"/>
      <c r="BA57" s="97"/>
      <c r="BB57" s="88"/>
      <c r="BC57" s="88"/>
      <c r="BD57" s="116"/>
      <c r="BE57" s="116"/>
      <c r="BF57" s="116"/>
      <c r="BG57" s="116"/>
      <c r="BH57" s="116"/>
      <c r="BI57" s="116"/>
      <c r="BJ57" s="116"/>
      <c r="BK57" s="116"/>
    </row>
    <row r="58" spans="1:64" s="96" customFormat="1" ht="21" customHeight="1" x14ac:dyDescent="0.3">
      <c r="A58" s="88"/>
      <c r="B58" s="92" t="s">
        <v>17</v>
      </c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55"/>
      <c r="V58" s="55"/>
      <c r="W58" s="55"/>
      <c r="X58" s="55"/>
      <c r="Y58" s="55"/>
      <c r="Z58" s="55"/>
      <c r="AA58" s="55"/>
      <c r="AB58" s="129" t="s">
        <v>18</v>
      </c>
      <c r="AC58" s="97"/>
      <c r="AD58" s="97"/>
      <c r="AE58" s="97"/>
      <c r="AF58" s="97"/>
      <c r="AG58" s="97"/>
      <c r="AH58" s="178">
        <f>+AW54</f>
        <v>0</v>
      </c>
      <c r="AI58" s="178"/>
      <c r="AJ58" s="178"/>
      <c r="AK58" s="178"/>
      <c r="AL58" s="178"/>
      <c r="AM58" s="178"/>
      <c r="AN58" s="178"/>
      <c r="AO58" s="178"/>
      <c r="AP58" s="178"/>
      <c r="AQ58" s="178"/>
      <c r="AR58" s="178"/>
      <c r="AS58" s="178"/>
      <c r="AT58" s="178"/>
      <c r="AU58" s="178"/>
      <c r="AV58" s="178"/>
      <c r="AW58" s="97"/>
      <c r="AX58" s="97"/>
      <c r="AY58" s="97"/>
      <c r="AZ58" s="97"/>
      <c r="BA58" s="97"/>
      <c r="BB58" s="88"/>
      <c r="BC58" s="88"/>
      <c r="BD58" s="116"/>
      <c r="BE58" s="116"/>
      <c r="BF58" s="116"/>
      <c r="BG58" s="116"/>
      <c r="BH58" s="116"/>
      <c r="BI58" s="116"/>
      <c r="BJ58" s="116"/>
      <c r="BK58" s="116"/>
    </row>
    <row r="59" spans="1:64" s="96" customFormat="1" ht="20.25" customHeight="1" x14ac:dyDescent="0.3">
      <c r="A59" s="88"/>
      <c r="B59" s="92" t="s">
        <v>19</v>
      </c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55"/>
      <c r="V59" s="55"/>
      <c r="W59" s="55"/>
      <c r="X59" s="55"/>
      <c r="Y59" s="55"/>
      <c r="Z59" s="55"/>
      <c r="AA59" s="55"/>
      <c r="AB59" s="55" t="s">
        <v>20</v>
      </c>
      <c r="AC59" s="97"/>
      <c r="AD59" s="97"/>
      <c r="AE59" s="97"/>
      <c r="AF59" s="97"/>
      <c r="AG59" s="97"/>
      <c r="AH59" s="178">
        <f>+AH57-AH58</f>
        <v>144751.26999999999</v>
      </c>
      <c r="AI59" s="178"/>
      <c r="AJ59" s="178"/>
      <c r="AK59" s="178"/>
      <c r="AL59" s="178"/>
      <c r="AM59" s="178"/>
      <c r="AN59" s="178"/>
      <c r="AO59" s="178"/>
      <c r="AP59" s="178"/>
      <c r="AQ59" s="178"/>
      <c r="AR59" s="178"/>
      <c r="AS59" s="178"/>
      <c r="AT59" s="178"/>
      <c r="AU59" s="178"/>
      <c r="AV59" s="178"/>
      <c r="AW59" s="97"/>
      <c r="AX59" s="97"/>
      <c r="AY59" s="97"/>
      <c r="AZ59" s="97"/>
      <c r="BA59" s="97"/>
      <c r="BB59" s="88"/>
      <c r="BC59" s="88"/>
      <c r="BD59" s="116"/>
      <c r="BE59" s="116"/>
      <c r="BF59" s="116"/>
      <c r="BG59" s="116"/>
      <c r="BH59" s="116"/>
      <c r="BI59" s="116"/>
      <c r="BJ59" s="116"/>
      <c r="BK59" s="116"/>
      <c r="BL59" s="88"/>
    </row>
    <row r="60" spans="1:64" s="96" customFormat="1" ht="9.15" customHeight="1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110"/>
      <c r="AW60" s="88"/>
      <c r="AX60" s="88"/>
      <c r="AY60" s="88"/>
      <c r="AZ60" s="88"/>
      <c r="BA60" s="88"/>
      <c r="BB60" s="88"/>
      <c r="BC60" s="88"/>
      <c r="BD60" s="116"/>
      <c r="BE60" s="116"/>
      <c r="BF60" s="116"/>
      <c r="BG60" s="116"/>
      <c r="BH60" s="116"/>
      <c r="BI60" s="116"/>
      <c r="BJ60" s="116"/>
      <c r="BK60" s="116"/>
    </row>
    <row r="61" spans="1:64" s="96" customFormat="1" ht="9.15" customHeight="1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110"/>
      <c r="AW61" s="88"/>
      <c r="AX61" s="88"/>
      <c r="AY61" s="88"/>
      <c r="AZ61" s="88"/>
      <c r="BA61" s="88"/>
      <c r="BB61" s="88"/>
      <c r="BC61" s="88"/>
      <c r="BD61" s="116"/>
      <c r="BE61" s="116"/>
      <c r="BF61" s="116"/>
      <c r="BG61" s="116"/>
      <c r="BH61" s="116"/>
      <c r="BI61" s="116"/>
      <c r="BJ61" s="116"/>
      <c r="BK61" s="116"/>
    </row>
    <row r="62" spans="1:64" x14ac:dyDescent="0.25">
      <c r="BD62" s="96"/>
      <c r="BE62" s="96"/>
      <c r="BI62" s="96"/>
      <c r="BJ62" s="96"/>
      <c r="BK62" s="96"/>
      <c r="BL62" s="96"/>
    </row>
    <row r="63" spans="1:64" x14ac:dyDescent="0.25">
      <c r="BD63" s="96"/>
      <c r="BE63" s="96"/>
      <c r="BI63" s="96"/>
      <c r="BJ63" s="96"/>
      <c r="BK63" s="96"/>
      <c r="BL63" s="96"/>
    </row>
    <row r="64" spans="1:64" x14ac:dyDescent="0.25">
      <c r="BD64" s="96"/>
      <c r="BE64" s="96"/>
      <c r="BI64" s="96"/>
      <c r="BJ64" s="96"/>
      <c r="BK64" s="96"/>
      <c r="BL64" s="96"/>
    </row>
    <row r="65" spans="1:64" x14ac:dyDescent="0.25">
      <c r="BD65" s="96"/>
      <c r="BE65" s="96"/>
      <c r="BI65" s="96"/>
      <c r="BJ65" s="96"/>
      <c r="BK65" s="96"/>
      <c r="BL65" s="96"/>
    </row>
    <row r="66" spans="1:64" x14ac:dyDescent="0.25">
      <c r="BD66" s="96"/>
      <c r="BE66" s="96"/>
      <c r="BI66" s="96"/>
      <c r="BJ66" s="96"/>
      <c r="BK66" s="96"/>
      <c r="BL66" s="96"/>
    </row>
    <row r="68" spans="1:64" ht="13.5" thickBot="1" x14ac:dyDescent="0.3">
      <c r="A68" s="84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  <c r="AA68" s="84"/>
      <c r="AB68" s="84"/>
      <c r="AC68" s="84"/>
      <c r="AE68" s="179" t="s">
        <v>21</v>
      </c>
      <c r="AF68" s="179"/>
      <c r="AG68" s="179"/>
      <c r="AH68" s="179"/>
      <c r="AI68" s="179"/>
      <c r="AJ68" s="179"/>
      <c r="AK68" s="179"/>
      <c r="AL68" s="179"/>
      <c r="AM68" s="179"/>
      <c r="AN68" s="179"/>
      <c r="AO68" s="179"/>
      <c r="AP68" s="179"/>
      <c r="AQ68" s="179"/>
      <c r="AR68" s="179"/>
      <c r="AS68" s="179"/>
      <c r="AT68" s="179"/>
      <c r="AU68" s="179"/>
      <c r="AV68" s="179"/>
      <c r="AW68" s="179"/>
      <c r="AX68" s="179"/>
      <c r="AY68" s="179"/>
      <c r="AZ68" s="179"/>
      <c r="BA68" s="179"/>
      <c r="BB68" s="179"/>
      <c r="BC68" s="84"/>
    </row>
    <row r="69" spans="1:64" ht="12.75" customHeight="1" x14ac:dyDescent="0.25">
      <c r="A69" s="180" t="s">
        <v>22</v>
      </c>
      <c r="B69" s="180"/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80"/>
      <c r="Z69" s="180"/>
      <c r="AA69" s="180"/>
      <c r="AB69" s="123"/>
      <c r="AC69" s="180" t="s">
        <v>23</v>
      </c>
      <c r="AD69" s="180"/>
      <c r="AE69" s="180"/>
      <c r="AF69" s="180"/>
      <c r="AG69" s="180"/>
      <c r="AH69" s="180"/>
      <c r="AI69" s="180"/>
      <c r="AJ69" s="180"/>
      <c r="AK69" s="180"/>
      <c r="AL69" s="180"/>
      <c r="AM69" s="180"/>
      <c r="AN69" s="180"/>
      <c r="AO69" s="180"/>
      <c r="AP69" s="180"/>
      <c r="AQ69" s="180"/>
      <c r="AR69" s="180"/>
      <c r="AS69" s="180"/>
      <c r="AT69" s="180"/>
      <c r="AU69" s="180"/>
      <c r="AV69" s="180"/>
      <c r="AW69" s="180"/>
      <c r="AX69" s="180"/>
      <c r="AY69" s="180"/>
      <c r="AZ69" s="180"/>
      <c r="BA69" s="180"/>
      <c r="BB69" s="180"/>
      <c r="BC69" s="180"/>
    </row>
    <row r="70" spans="1:64" ht="13" x14ac:dyDescent="0.25">
      <c r="A70" s="122"/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122"/>
      <c r="AW70" s="122"/>
      <c r="AX70" s="122"/>
      <c r="AY70" s="122"/>
      <c r="AZ70" s="122"/>
      <c r="BA70" s="122"/>
      <c r="BB70" s="122"/>
      <c r="BC70" s="122"/>
    </row>
  </sheetData>
  <sheetCalcPr fullCalcOnLoad="1"/>
  <sheetProtection password="D5BB" sheet="1"/>
  <mergeCells count="194">
    <mergeCell ref="AH58:AV58"/>
    <mergeCell ref="AH59:AV59"/>
    <mergeCell ref="AE68:BB68"/>
    <mergeCell ref="A69:AA69"/>
    <mergeCell ref="AC69:BC69"/>
    <mergeCell ref="B52:D52"/>
    <mergeCell ref="G52:AN52"/>
    <mergeCell ref="AQ52:AU52"/>
    <mergeCell ref="AX52:BB52"/>
    <mergeCell ref="AW54:BC54"/>
    <mergeCell ref="AH57:AV57"/>
    <mergeCell ref="B50:D50"/>
    <mergeCell ref="G50:AN50"/>
    <mergeCell ref="AQ50:AU50"/>
    <mergeCell ref="AX50:BB50"/>
    <mergeCell ref="B51:D51"/>
    <mergeCell ref="G51:AN51"/>
    <mergeCell ref="AQ51:AU51"/>
    <mergeCell ref="AX51:BB51"/>
    <mergeCell ref="B48:D48"/>
    <mergeCell ref="G48:AN48"/>
    <mergeCell ref="AQ48:AU48"/>
    <mergeCell ref="AX48:BB48"/>
    <mergeCell ref="B49:D49"/>
    <mergeCell ref="G49:AN49"/>
    <mergeCell ref="AQ49:AU49"/>
    <mergeCell ref="AX49:BB49"/>
    <mergeCell ref="B46:D46"/>
    <mergeCell ref="G46:AN46"/>
    <mergeCell ref="AQ46:AU46"/>
    <mergeCell ref="AX46:BB46"/>
    <mergeCell ref="B47:D47"/>
    <mergeCell ref="G47:AN47"/>
    <mergeCell ref="AQ47:AU47"/>
    <mergeCell ref="AX47:BB47"/>
    <mergeCell ref="B44:D44"/>
    <mergeCell ref="G44:AN44"/>
    <mergeCell ref="AQ44:AU44"/>
    <mergeCell ref="AX44:BB44"/>
    <mergeCell ref="B45:D45"/>
    <mergeCell ref="G45:AN45"/>
    <mergeCell ref="AQ45:AU45"/>
    <mergeCell ref="AX45:BB45"/>
    <mergeCell ref="B42:D42"/>
    <mergeCell ref="G42:AN42"/>
    <mergeCell ref="AQ42:AU42"/>
    <mergeCell ref="AX42:BB42"/>
    <mergeCell ref="B43:D43"/>
    <mergeCell ref="G43:AN43"/>
    <mergeCell ref="AQ43:AU43"/>
    <mergeCell ref="AX43:BB43"/>
    <mergeCell ref="B40:D40"/>
    <mergeCell ref="G40:AN40"/>
    <mergeCell ref="AQ40:AU40"/>
    <mergeCell ref="AX40:BB40"/>
    <mergeCell ref="B41:D41"/>
    <mergeCell ref="G41:AN41"/>
    <mergeCell ref="AQ41:AU41"/>
    <mergeCell ref="AX41:BB41"/>
    <mergeCell ref="B38:D38"/>
    <mergeCell ref="G38:AN38"/>
    <mergeCell ref="AQ38:AU38"/>
    <mergeCell ref="AX38:BB38"/>
    <mergeCell ref="B39:D39"/>
    <mergeCell ref="G39:AN39"/>
    <mergeCell ref="AQ39:AU39"/>
    <mergeCell ref="AX39:BB39"/>
    <mergeCell ref="B36:D36"/>
    <mergeCell ref="G36:AN36"/>
    <mergeCell ref="AQ36:AU36"/>
    <mergeCell ref="AX36:BB36"/>
    <mergeCell ref="B37:D37"/>
    <mergeCell ref="G37:AN37"/>
    <mergeCell ref="AQ37:AU37"/>
    <mergeCell ref="AX37:BB37"/>
    <mergeCell ref="B34:D34"/>
    <mergeCell ref="G34:AN34"/>
    <mergeCell ref="AQ34:AU34"/>
    <mergeCell ref="AX34:BB34"/>
    <mergeCell ref="B35:D35"/>
    <mergeCell ref="G35:AN35"/>
    <mergeCell ref="AQ35:AU35"/>
    <mergeCell ref="AX35:BB35"/>
    <mergeCell ref="B32:D32"/>
    <mergeCell ref="G32:AN32"/>
    <mergeCell ref="AQ32:AU32"/>
    <mergeCell ref="AX32:BB32"/>
    <mergeCell ref="B33:D33"/>
    <mergeCell ref="G33:AN33"/>
    <mergeCell ref="AQ33:AU33"/>
    <mergeCell ref="AX33:BB33"/>
    <mergeCell ref="B30:D30"/>
    <mergeCell ref="G30:AN30"/>
    <mergeCell ref="AQ30:AU30"/>
    <mergeCell ref="AX30:BB30"/>
    <mergeCell ref="B31:D31"/>
    <mergeCell ref="G31:AN31"/>
    <mergeCell ref="AQ31:AU31"/>
    <mergeCell ref="AX31:BB31"/>
    <mergeCell ref="B28:D28"/>
    <mergeCell ref="G28:AN28"/>
    <mergeCell ref="AQ28:AU28"/>
    <mergeCell ref="AX28:BB28"/>
    <mergeCell ref="B29:D29"/>
    <mergeCell ref="G29:AN29"/>
    <mergeCell ref="AQ29:AU29"/>
    <mergeCell ref="AX29:BB29"/>
    <mergeCell ref="B26:D26"/>
    <mergeCell ref="G26:AN26"/>
    <mergeCell ref="AQ26:AU26"/>
    <mergeCell ref="AX26:BB26"/>
    <mergeCell ref="B27:D27"/>
    <mergeCell ref="G27:AN27"/>
    <mergeCell ref="AQ27:AU27"/>
    <mergeCell ref="AX27:BB27"/>
    <mergeCell ref="B24:D24"/>
    <mergeCell ref="G24:AN24"/>
    <mergeCell ref="AQ24:AU24"/>
    <mergeCell ref="AX24:BB24"/>
    <mergeCell ref="B25:D25"/>
    <mergeCell ref="G25:AN25"/>
    <mergeCell ref="AQ25:AU25"/>
    <mergeCell ref="AX25:BB25"/>
    <mergeCell ref="B22:D22"/>
    <mergeCell ref="G22:AN22"/>
    <mergeCell ref="AQ22:AU22"/>
    <mergeCell ref="AX22:BB22"/>
    <mergeCell ref="B23:D23"/>
    <mergeCell ref="G23:AN23"/>
    <mergeCell ref="AQ23:AU23"/>
    <mergeCell ref="AX23:BB23"/>
    <mergeCell ref="B20:D20"/>
    <mergeCell ref="G20:AN20"/>
    <mergeCell ref="AQ20:AU20"/>
    <mergeCell ref="AX20:BB20"/>
    <mergeCell ref="B21:D21"/>
    <mergeCell ref="G21:AN21"/>
    <mergeCell ref="AQ21:AU21"/>
    <mergeCell ref="AX21:BB21"/>
    <mergeCell ref="B18:D18"/>
    <mergeCell ref="G18:AN18"/>
    <mergeCell ref="AQ18:AU18"/>
    <mergeCell ref="AX18:BB18"/>
    <mergeCell ref="B19:D19"/>
    <mergeCell ref="G19:AN19"/>
    <mergeCell ref="AQ19:AU19"/>
    <mergeCell ref="AX19:BB19"/>
    <mergeCell ref="B16:D16"/>
    <mergeCell ref="G16:AN16"/>
    <mergeCell ref="AQ16:AU16"/>
    <mergeCell ref="AX16:BB16"/>
    <mergeCell ref="B17:D17"/>
    <mergeCell ref="G17:AN17"/>
    <mergeCell ref="AQ17:AU17"/>
    <mergeCell ref="AX17:BB17"/>
    <mergeCell ref="B14:D14"/>
    <mergeCell ref="G14:AN14"/>
    <mergeCell ref="AQ14:AU14"/>
    <mergeCell ref="AX14:BB14"/>
    <mergeCell ref="B15:D15"/>
    <mergeCell ref="G15:AN15"/>
    <mergeCell ref="AQ15:AU15"/>
    <mergeCell ref="AX15:BB15"/>
    <mergeCell ref="B12:D12"/>
    <mergeCell ref="G12:AN12"/>
    <mergeCell ref="AQ12:AU12"/>
    <mergeCell ref="AX12:BB12"/>
    <mergeCell ref="B13:D13"/>
    <mergeCell ref="G13:AN13"/>
    <mergeCell ref="AQ13:AU13"/>
    <mergeCell ref="AX13:BB13"/>
    <mergeCell ref="A10:E10"/>
    <mergeCell ref="F10:AO10"/>
    <mergeCell ref="AP10:AV10"/>
    <mergeCell ref="AW10:BC10"/>
    <mergeCell ref="B11:D11"/>
    <mergeCell ref="G11:AN11"/>
    <mergeCell ref="AQ11:AU11"/>
    <mergeCell ref="AX11:BB11"/>
    <mergeCell ref="AI5:AO6"/>
    <mergeCell ref="AQ5:AV6"/>
    <mergeCell ref="AX5:BC6"/>
    <mergeCell ref="A8:E9"/>
    <mergeCell ref="F8:AO9"/>
    <mergeCell ref="AP8:BC8"/>
    <mergeCell ref="AP9:AV9"/>
    <mergeCell ref="AW9:BC9"/>
    <mergeCell ref="O1:AQ1"/>
    <mergeCell ref="AU1:BA1"/>
    <mergeCell ref="BB1:BC1"/>
    <mergeCell ref="A2:BC2"/>
    <mergeCell ref="AI4:AO4"/>
    <mergeCell ref="AQ4:AV4"/>
    <mergeCell ref="AX4:BC4"/>
  </mergeCells>
  <printOptions horizontalCentered="1"/>
  <pageMargins left="0.23622047244094491" right="0.23622047244094491" top="0.23622047244094491" bottom="0.23622047244094491" header="0.31496062992125984" footer="0"/>
  <pageSetup scale="7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8</vt:i4>
      </vt:variant>
    </vt:vector>
  </HeadingPairs>
  <TitlesOfParts>
    <vt:vector size="15" baseType="lpstr">
      <vt:lpstr> abr 2025 </vt:lpstr>
      <vt:lpstr>INFORME-R-EGRESOS (UNA HOJA)</vt:lpstr>
      <vt:lpstr>INFORME-R-EGRESOS (DOS HOJAS) </vt:lpstr>
      <vt:lpstr>INFORME-R-EGRESOS INS</vt:lpstr>
      <vt:lpstr>INSTRUCTIVO</vt:lpstr>
      <vt:lpstr>PARTIDAS EGRESOS</vt:lpstr>
      <vt:lpstr>ago 2025</vt:lpstr>
      <vt:lpstr>' abr 2025 '!Print_Area</vt:lpstr>
      <vt:lpstr>'ago 2025'!Print_Area</vt:lpstr>
      <vt:lpstr>'INFORME-R-EGRESOS (DOS HOJAS) '!Print_Area</vt:lpstr>
      <vt:lpstr>'INFORME-R-EGRESOS (UNA HOJA)'!Print_Area</vt:lpstr>
      <vt:lpstr>'INFORME-R-EGRESOS INS'!Print_Area</vt:lpstr>
      <vt:lpstr>INSTRUCTIVO!Print_Area</vt:lpstr>
      <vt:lpstr>'PARTIDAS EGRESOS'!Print_Area</vt:lpstr>
      <vt:lpstr>'INFORME-R-EGRESOS (DOS HOJAS) '!Print_Titles</vt:lpstr>
    </vt:vector>
  </TitlesOfParts>
  <Company>Dgcft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Recursos Financiersos</dc:creator>
  <cp:lastModifiedBy>Santiago Rodriguez</cp:lastModifiedBy>
  <cp:lastPrinted>2025-05-07T22:38:42Z</cp:lastPrinted>
  <dcterms:created xsi:type="dcterms:W3CDTF">1999-07-27T15:53:58Z</dcterms:created>
  <dcterms:modified xsi:type="dcterms:W3CDTF">2025-08-04T16:18:21Z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579EDCDFA14E402EA08B638FA6900FD7_13</vt:lpwstr>
  </property>
  <property fmtid="{D5CDD505-2E9C-101B-9397-08002B2CF9AE}" pid="3" name="KSOProductBuildVer">
    <vt:lpwstr>2058-12.2.0.13215</vt:lpwstr>
  </property>
</Properties>
</file>