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timae\Downloads\"/>
    </mc:Choice>
  </mc:AlternateContent>
  <xr:revisionPtr revIDLastSave="0" documentId="13_ncr:1_{69D001C0-9427-4693-8FCB-33124FE8DD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OA PASNAP II 2025" sheetId="1" r:id="rId1"/>
    <sheet name="Hoja2" sheetId="3" r:id="rId2"/>
  </sheets>
  <definedNames>
    <definedName name="_xlnm._FilterDatabase" localSheetId="1" hidden="1">Hoja2!$A$3:$AS$31</definedName>
    <definedName name="_xlnm.Print_Area" localSheetId="0">'POA PASNAP II 2025'!$A$3:$P$98</definedName>
    <definedName name="_xlnm.Print_Titles" localSheetId="0">'POA PASNAP II 2025'!$3:$5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L44" i="1" s="1"/>
  <c r="Q44" i="1" s="1"/>
  <c r="I15" i="1"/>
  <c r="I14" i="1"/>
  <c r="J93" i="1" l="1"/>
  <c r="I83" i="1"/>
  <c r="I42" i="1"/>
  <c r="Q42" i="1"/>
  <c r="O17" i="1"/>
  <c r="J12" i="1"/>
  <c r="M12" i="1"/>
  <c r="P12" i="1"/>
  <c r="I84" i="1"/>
  <c r="I50" i="1"/>
  <c r="P35" i="1"/>
  <c r="O35" i="1"/>
  <c r="N35" i="1"/>
  <c r="N67" i="1"/>
  <c r="I16" i="1" l="1"/>
  <c r="Q75" i="1" l="1"/>
  <c r="Q79" i="1"/>
  <c r="Q80" i="1"/>
  <c r="Q19" i="1"/>
  <c r="Q28" i="1"/>
  <c r="Q29" i="1"/>
  <c r="Q58" i="1"/>
  <c r="Q59" i="1"/>
  <c r="Q10" i="1"/>
  <c r="I61" i="1" l="1"/>
  <c r="K61" i="1" s="1"/>
  <c r="L61" i="1" s="1"/>
  <c r="Q61" i="1" s="1"/>
  <c r="M26" i="1"/>
  <c r="N26" i="1"/>
  <c r="J26" i="1"/>
  <c r="J17" i="1" l="1"/>
  <c r="Q24" i="1"/>
  <c r="I25" i="1"/>
  <c r="Q25" i="1" s="1"/>
  <c r="I13" i="1" l="1"/>
  <c r="I11" i="1"/>
  <c r="K11" i="1" l="1"/>
  <c r="K13" i="1"/>
  <c r="K45" i="1"/>
  <c r="L45" i="1" s="1"/>
  <c r="J72" i="1"/>
  <c r="I71" i="1"/>
  <c r="K71" i="1" s="1"/>
  <c r="K72" i="1" s="1"/>
  <c r="L11" i="1" l="1"/>
  <c r="L12" i="1" s="1"/>
  <c r="K12" i="1"/>
  <c r="Q45" i="1"/>
  <c r="L13" i="1"/>
  <c r="Q13" i="1" s="1"/>
  <c r="L71" i="1"/>
  <c r="I72" i="1"/>
  <c r="O72" i="1"/>
  <c r="N72" i="1"/>
  <c r="P72" i="1"/>
  <c r="N11" i="1" l="1"/>
  <c r="O11" i="1"/>
  <c r="O12" i="1" s="1"/>
  <c r="L72" i="1"/>
  <c r="M72" i="1"/>
  <c r="Q11" i="1" l="1"/>
  <c r="N12" i="1"/>
  <c r="Q71" i="1"/>
  <c r="Q72" i="1"/>
  <c r="Q15" i="1"/>
  <c r="Q14" i="1"/>
  <c r="N21" i="1"/>
  <c r="M20" i="1"/>
  <c r="Q20" i="1" s="1"/>
  <c r="M17" i="1"/>
  <c r="I62" i="1"/>
  <c r="K62" i="1" s="1"/>
  <c r="I47" i="1"/>
  <c r="L62" i="1" l="1"/>
  <c r="P63" i="1"/>
  <c r="N56" i="1"/>
  <c r="M21" i="1"/>
  <c r="O63" i="1"/>
  <c r="Q62" i="1" l="1"/>
  <c r="Q54" i="1"/>
  <c r="I19" i="1"/>
  <c r="K21" i="1" l="1"/>
  <c r="O26" i="1"/>
  <c r="P26" i="1" l="1"/>
  <c r="I31" i="1"/>
  <c r="N31" i="1" l="1"/>
  <c r="Q31" i="1" s="1"/>
  <c r="M70" i="1"/>
  <c r="J70" i="1"/>
  <c r="M38" i="1" l="1"/>
  <c r="J82" i="1"/>
  <c r="J77" i="1"/>
  <c r="J63" i="1"/>
  <c r="J56" i="1"/>
  <c r="M56" i="1"/>
  <c r="J53" i="1"/>
  <c r="M53" i="1"/>
  <c r="P53" i="1"/>
  <c r="J46" i="1"/>
  <c r="P46" i="1"/>
  <c r="J38" i="1"/>
  <c r="J23" i="1"/>
  <c r="M23" i="1"/>
  <c r="O23" i="1"/>
  <c r="P23" i="1"/>
  <c r="J21" i="1"/>
  <c r="P21" i="1"/>
  <c r="I91" i="1" l="1"/>
  <c r="K91" i="1" s="1"/>
  <c r="I90" i="1"/>
  <c r="K89" i="1"/>
  <c r="J88" i="1"/>
  <c r="P86" i="1"/>
  <c r="O86" i="1"/>
  <c r="N86" i="1"/>
  <c r="M86" i="1"/>
  <c r="P85" i="1"/>
  <c r="O85" i="1"/>
  <c r="N85" i="1"/>
  <c r="M85" i="1"/>
  <c r="K85" i="1"/>
  <c r="I85" i="1"/>
  <c r="P84" i="1"/>
  <c r="O84" i="1"/>
  <c r="N84" i="1"/>
  <c r="M84" i="1"/>
  <c r="K84" i="1"/>
  <c r="P83" i="1"/>
  <c r="O83" i="1"/>
  <c r="N83" i="1"/>
  <c r="M83" i="1"/>
  <c r="P77" i="1"/>
  <c r="P78" i="1" s="1"/>
  <c r="O77" i="1"/>
  <c r="O78" i="1" s="1"/>
  <c r="N77" i="1"/>
  <c r="N78" i="1" s="1"/>
  <c r="J78" i="1"/>
  <c r="I76" i="1"/>
  <c r="J68" i="1"/>
  <c r="J73" i="1" s="1"/>
  <c r="Q66" i="1"/>
  <c r="I60" i="1"/>
  <c r="I63" i="1" s="1"/>
  <c r="I56" i="1"/>
  <c r="I52" i="1"/>
  <c r="K52" i="1" s="1"/>
  <c r="L52" i="1" s="1"/>
  <c r="Q52" i="1" s="1"/>
  <c r="I51" i="1"/>
  <c r="K51" i="1" s="1"/>
  <c r="L51" i="1" s="1"/>
  <c r="Q51" i="1" s="1"/>
  <c r="L50" i="1"/>
  <c r="Q50" i="1" s="1"/>
  <c r="I49" i="1"/>
  <c r="L48" i="1"/>
  <c r="I43" i="1"/>
  <c r="K43" i="1" s="1"/>
  <c r="L43" i="1" s="1"/>
  <c r="I41" i="1"/>
  <c r="K41" i="1" s="1"/>
  <c r="L41" i="1" s="1"/>
  <c r="I40" i="1"/>
  <c r="K40" i="1" s="1"/>
  <c r="L40" i="1" s="1"/>
  <c r="I39" i="1"/>
  <c r="K39" i="1" s="1"/>
  <c r="L39" i="1" s="1"/>
  <c r="Q37" i="1"/>
  <c r="L36" i="1"/>
  <c r="I36" i="1"/>
  <c r="Q35" i="1"/>
  <c r="Q34" i="1"/>
  <c r="I33" i="1"/>
  <c r="I32" i="1"/>
  <c r="K32" i="1" s="1"/>
  <c r="I30" i="1"/>
  <c r="I26" i="1"/>
  <c r="L18" i="1"/>
  <c r="I18" i="1"/>
  <c r="I21" i="1" s="1"/>
  <c r="I10" i="1"/>
  <c r="I12" i="1" s="1"/>
  <c r="O32" i="1" l="1"/>
  <c r="N32" i="1"/>
  <c r="P32" i="1"/>
  <c r="Q85" i="1"/>
  <c r="Q84" i="1"/>
  <c r="O41" i="1"/>
  <c r="Q41" i="1" s="1"/>
  <c r="Q49" i="1"/>
  <c r="P36" i="1"/>
  <c r="Q36" i="1" s="1"/>
  <c r="N91" i="1"/>
  <c r="Q91" i="1" s="1"/>
  <c r="Q48" i="1"/>
  <c r="Q83" i="1"/>
  <c r="Q86" i="1"/>
  <c r="Q43" i="1"/>
  <c r="L21" i="1"/>
  <c r="M40" i="1"/>
  <c r="Q40" i="1" s="1"/>
  <c r="I17" i="1"/>
  <c r="I38" i="1"/>
  <c r="I88" i="1"/>
  <c r="P90" i="1"/>
  <c r="O90" i="1"/>
  <c r="N90" i="1"/>
  <c r="M90" i="1"/>
  <c r="O89" i="1"/>
  <c r="N89" i="1"/>
  <c r="M89" i="1"/>
  <c r="P89" i="1"/>
  <c r="I78" i="1"/>
  <c r="I77" i="1"/>
  <c r="I70" i="1"/>
  <c r="M92" i="1"/>
  <c r="P92" i="1"/>
  <c r="O92" i="1"/>
  <c r="N92" i="1"/>
  <c r="I53" i="1"/>
  <c r="K68" i="1"/>
  <c r="I68" i="1"/>
  <c r="J94" i="1"/>
  <c r="I93" i="1"/>
  <c r="I82" i="1"/>
  <c r="L16" i="1"/>
  <c r="L17" i="1" s="1"/>
  <c r="K16" i="1"/>
  <c r="M27" i="1"/>
  <c r="K93" i="1"/>
  <c r="L93" i="1"/>
  <c r="J27" i="1"/>
  <c r="K30" i="1"/>
  <c r="I46" i="1"/>
  <c r="I23" i="1"/>
  <c r="K76" i="1"/>
  <c r="L76" i="1" s="1"/>
  <c r="K88" i="1"/>
  <c r="J57" i="1"/>
  <c r="K53" i="1"/>
  <c r="Q18" i="1"/>
  <c r="L33" i="1"/>
  <c r="K33" i="1"/>
  <c r="Q32" i="1" l="1"/>
  <c r="O33" i="1"/>
  <c r="O38" i="1" s="1"/>
  <c r="N33" i="1"/>
  <c r="N38" i="1" s="1"/>
  <c r="P33" i="1"/>
  <c r="P38" i="1" s="1"/>
  <c r="O46" i="1"/>
  <c r="Q90" i="1"/>
  <c r="M46" i="1"/>
  <c r="M57" i="1" s="1"/>
  <c r="I73" i="1"/>
  <c r="Q65" i="1"/>
  <c r="Q89" i="1"/>
  <c r="Q92" i="1"/>
  <c r="Q39" i="1"/>
  <c r="L77" i="1"/>
  <c r="K17" i="1"/>
  <c r="I57" i="1"/>
  <c r="O93" i="1"/>
  <c r="O21" i="1"/>
  <c r="Q21" i="1" s="1"/>
  <c r="M93" i="1"/>
  <c r="P17" i="1"/>
  <c r="P27" i="1" s="1"/>
  <c r="N68" i="1"/>
  <c r="Q16" i="1"/>
  <c r="P93" i="1"/>
  <c r="K56" i="1"/>
  <c r="P87" i="1"/>
  <c r="P88" i="1" s="1"/>
  <c r="L88" i="1"/>
  <c r="O87" i="1"/>
  <c r="O88" i="1" s="1"/>
  <c r="N87" i="1"/>
  <c r="N88" i="1" s="1"/>
  <c r="M87" i="1"/>
  <c r="M68" i="1"/>
  <c r="O53" i="1"/>
  <c r="N93" i="1"/>
  <c r="K82" i="1"/>
  <c r="K94" i="1" s="1"/>
  <c r="P70" i="1"/>
  <c r="O70" i="1"/>
  <c r="K63" i="1"/>
  <c r="N63" i="1"/>
  <c r="K26" i="1"/>
  <c r="L70" i="1"/>
  <c r="K70" i="1"/>
  <c r="I94" i="1"/>
  <c r="J96" i="1"/>
  <c r="K78" i="1"/>
  <c r="K77" i="1"/>
  <c r="L30" i="1"/>
  <c r="Q30" i="1" s="1"/>
  <c r="K38" i="1"/>
  <c r="K46" i="1"/>
  <c r="I27" i="1"/>
  <c r="K23" i="1"/>
  <c r="M76" i="1"/>
  <c r="Q76" i="1" s="1"/>
  <c r="Q33" i="1" l="1"/>
  <c r="Q93" i="1"/>
  <c r="I96" i="1"/>
  <c r="Q69" i="1"/>
  <c r="L56" i="1"/>
  <c r="Q55" i="1"/>
  <c r="L68" i="1"/>
  <c r="M88" i="1"/>
  <c r="Q88" i="1" s="1"/>
  <c r="Q87" i="1"/>
  <c r="L63" i="1"/>
  <c r="Q60" i="1"/>
  <c r="P68" i="1"/>
  <c r="P73" i="1" s="1"/>
  <c r="K73" i="1"/>
  <c r="O56" i="1"/>
  <c r="P56" i="1"/>
  <c r="P57" i="1" s="1"/>
  <c r="L38" i="1"/>
  <c r="Q38" i="1" s="1"/>
  <c r="L26" i="1"/>
  <c r="Q26" i="1" s="1"/>
  <c r="O27" i="1"/>
  <c r="O68" i="1"/>
  <c r="N17" i="1"/>
  <c r="L53" i="1"/>
  <c r="Q47" i="1"/>
  <c r="N70" i="1"/>
  <c r="Q70" i="1" s="1"/>
  <c r="M63" i="1"/>
  <c r="M73" i="1" s="1"/>
  <c r="Q12" i="1"/>
  <c r="O82" i="1"/>
  <c r="O94" i="1" s="1"/>
  <c r="P82" i="1"/>
  <c r="N82" i="1"/>
  <c r="N94" i="1" s="1"/>
  <c r="L82" i="1"/>
  <c r="K57" i="1"/>
  <c r="M77" i="1"/>
  <c r="Q77" i="1" s="1"/>
  <c r="N46" i="1"/>
  <c r="L46" i="1"/>
  <c r="K27" i="1"/>
  <c r="N22" i="1"/>
  <c r="Q22" i="1" s="1"/>
  <c r="L23" i="1"/>
  <c r="L78" i="1"/>
  <c r="Q46" i="1" l="1"/>
  <c r="Q17" i="1"/>
  <c r="L73" i="1"/>
  <c r="Q81" i="1"/>
  <c r="L94" i="1"/>
  <c r="Q64" i="1"/>
  <c r="Q63" i="1"/>
  <c r="Q56" i="1"/>
  <c r="N73" i="1"/>
  <c r="P94" i="1"/>
  <c r="P96" i="1" s="1"/>
  <c r="O73" i="1"/>
  <c r="O57" i="1"/>
  <c r="M78" i="1"/>
  <c r="Q78" i="1" s="1"/>
  <c r="N53" i="1"/>
  <c r="Q53" i="1" s="1"/>
  <c r="M82" i="1"/>
  <c r="Q82" i="1" s="1"/>
  <c r="L27" i="1"/>
  <c r="N23" i="1"/>
  <c r="Q23" i="1" s="1"/>
  <c r="K96" i="1"/>
  <c r="L57" i="1"/>
  <c r="O96" i="1" l="1"/>
  <c r="L96" i="1"/>
  <c r="N57" i="1"/>
  <c r="Q57" i="1" s="1"/>
  <c r="N27" i="1"/>
  <c r="Q27" i="1" s="1"/>
  <c r="M94" i="1"/>
  <c r="Q94" i="1" s="1"/>
  <c r="N96" i="1" l="1"/>
  <c r="M96" i="1"/>
</calcChain>
</file>

<file path=xl/sharedStrings.xml><?xml version="1.0" encoding="utf-8"?>
<sst xmlns="http://schemas.openxmlformats.org/spreadsheetml/2006/main" count="533" uniqueCount="282">
  <si>
    <t xml:space="preserve">Medidas </t>
  </si>
  <si>
    <t>Costos (EUR)</t>
  </si>
  <si>
    <t>Cronograma de gastos del aporte KfW (EUR)</t>
  </si>
  <si>
    <t>Código</t>
  </si>
  <si>
    <t>Medida</t>
  </si>
  <si>
    <t>Objeto de inversión</t>
  </si>
  <si>
    <t>Áreas de Intervención</t>
  </si>
  <si>
    <t>Unidad</t>
  </si>
  <si>
    <t>Cantidad</t>
  </si>
  <si>
    <t>Costo Unitario</t>
  </si>
  <si>
    <t>Costo Total</t>
  </si>
  <si>
    <t>MAATE</t>
  </si>
  <si>
    <t>KfW</t>
  </si>
  <si>
    <t>I</t>
  </si>
  <si>
    <t>II</t>
  </si>
  <si>
    <t>III</t>
  </si>
  <si>
    <t>IV</t>
  </si>
  <si>
    <t>COMPONENTE I : Fortalecimiento de la gestión de las áreas protegidas marino-costeras</t>
  </si>
  <si>
    <t>1.01</t>
  </si>
  <si>
    <t>Pacoche</t>
  </si>
  <si>
    <t>Elaboración y actualización de instrumentos de gestión para las APMC</t>
  </si>
  <si>
    <t>Total Instrumentos de Gestión</t>
  </si>
  <si>
    <t>1.02</t>
  </si>
  <si>
    <t xml:space="preserve">Construcción de Infraestructura Administrativa </t>
  </si>
  <si>
    <t>Churute</t>
  </si>
  <si>
    <t>Machalilla</t>
  </si>
  <si>
    <t>Total Infraestructura administrativa</t>
  </si>
  <si>
    <t>1.03</t>
  </si>
  <si>
    <t>Total Equipamiento y mobiliario de oficina</t>
  </si>
  <si>
    <t>1.04</t>
  </si>
  <si>
    <t>1.04.01</t>
  </si>
  <si>
    <t>1.05</t>
  </si>
  <si>
    <t xml:space="preserve">Elaboración e implementación del plan de capacitación </t>
  </si>
  <si>
    <t>Total Capacitación</t>
  </si>
  <si>
    <t>Total Componente I</t>
  </si>
  <si>
    <t>2.01</t>
  </si>
  <si>
    <t>Actualización de Planes de Control y Vigilancia</t>
  </si>
  <si>
    <t>2.01.01</t>
  </si>
  <si>
    <t>SNAP</t>
  </si>
  <si>
    <t>Muisne</t>
  </si>
  <si>
    <t>2.02.06</t>
  </si>
  <si>
    <t>2.02.03</t>
  </si>
  <si>
    <t>2.02.08</t>
  </si>
  <si>
    <t>Total Infraestructura Control</t>
  </si>
  <si>
    <t>Dotación de equipos y materiales para control y vigilancia</t>
  </si>
  <si>
    <t>2.03.02</t>
  </si>
  <si>
    <t>2.03.03</t>
  </si>
  <si>
    <t>2.03.06</t>
  </si>
  <si>
    <t>2.03.08</t>
  </si>
  <si>
    <t>Total Equipamiento Control y Vigilancia</t>
  </si>
  <si>
    <t>2.04</t>
  </si>
  <si>
    <t>Implementación de Sistemas de control y vigilancia eficientes</t>
  </si>
  <si>
    <t>2.04.01</t>
  </si>
  <si>
    <t>AMCP</t>
  </si>
  <si>
    <t>2.04.04</t>
  </si>
  <si>
    <t>2.04.05</t>
  </si>
  <si>
    <t>2.04.06</t>
  </si>
  <si>
    <t>2.04.07a</t>
  </si>
  <si>
    <t>PASNAP-DAPOFC</t>
  </si>
  <si>
    <t>2.04.07b</t>
  </si>
  <si>
    <t>Total Sistema de control y vigilancia eficientes</t>
  </si>
  <si>
    <t>2.05</t>
  </si>
  <si>
    <t>2.05.01</t>
  </si>
  <si>
    <t>Total Radiocomunicación</t>
  </si>
  <si>
    <t>Total Componente II</t>
  </si>
  <si>
    <t>COMPONENTE III: Fomento a las prácticas de uso de manera sostenible</t>
  </si>
  <si>
    <t>3.01</t>
  </si>
  <si>
    <t>Cayapas Mataje, Muisne, Arenillas</t>
  </si>
  <si>
    <t>Total Planes de Ordenamiento Pesquero</t>
  </si>
  <si>
    <t>3.02</t>
  </si>
  <si>
    <t>Prácticas sostenibles del uso del Manglar</t>
  </si>
  <si>
    <t>3.02.01</t>
  </si>
  <si>
    <t>Implementación de planes de ordenamiento pesquero en el Manglar</t>
  </si>
  <si>
    <t xml:space="preserve">Cayapas Mataje, Muisne, Churute 
Arenillas </t>
  </si>
  <si>
    <t>3.02.02</t>
  </si>
  <si>
    <t>3.02.03</t>
  </si>
  <si>
    <t>3.02.04</t>
  </si>
  <si>
    <t>Cayapas Mataje, Churute</t>
  </si>
  <si>
    <t>Total Practicas Sostenibles del Manglar</t>
  </si>
  <si>
    <t>3.03</t>
  </si>
  <si>
    <t>Prácticas sostenibles del uso del Mar</t>
  </si>
  <si>
    <t>3.03.02</t>
  </si>
  <si>
    <t>Total Componente III</t>
  </si>
  <si>
    <t>COMPONENTE IV: Sostenibilidad Financiera</t>
  </si>
  <si>
    <t>4.01</t>
  </si>
  <si>
    <t>Apoyo a la sostenibilidad financiera de las áreas</t>
  </si>
  <si>
    <t>4.01.01</t>
  </si>
  <si>
    <t xml:space="preserve">Capitalización del Fondo de Áreas Protegidas </t>
  </si>
  <si>
    <t>Cayapas Mataje, Muisne, Churute, Arenillas</t>
  </si>
  <si>
    <t>Convenio</t>
  </si>
  <si>
    <t>Total Dotación FAP</t>
  </si>
  <si>
    <t>Total Componente IV</t>
  </si>
  <si>
    <t>Gestión del Programa</t>
  </si>
  <si>
    <t>5.01.01</t>
  </si>
  <si>
    <t xml:space="preserve">Contrato </t>
  </si>
  <si>
    <t>Consultoría de Apoyo y Seguimiento</t>
  </si>
  <si>
    <t>Consultora de Apoyo y Seguimiento</t>
  </si>
  <si>
    <t>Total Consultoria CAS</t>
  </si>
  <si>
    <t>5.02</t>
  </si>
  <si>
    <t>Personal</t>
  </si>
  <si>
    <t>5.02.01</t>
  </si>
  <si>
    <t>Gerente del Programa</t>
  </si>
  <si>
    <t>Mes</t>
  </si>
  <si>
    <t>5.02.02</t>
  </si>
  <si>
    <t>Especialista Financiero</t>
  </si>
  <si>
    <t>5.02.03</t>
  </si>
  <si>
    <t>Especialista en Compras Públicas</t>
  </si>
  <si>
    <t>5.02.04</t>
  </si>
  <si>
    <t>Transporte y viajes (viaticos)</t>
  </si>
  <si>
    <t>5.02.05</t>
  </si>
  <si>
    <t>Personal técnico del Programa</t>
  </si>
  <si>
    <t>Total Personal Unidad de Gestión</t>
  </si>
  <si>
    <t>5.03</t>
  </si>
  <si>
    <t>Funcionamiento de la Unidad de Gestión del Programa</t>
  </si>
  <si>
    <t>5.03.01</t>
  </si>
  <si>
    <t>Fee FIAS</t>
  </si>
  <si>
    <t>5.03.02</t>
  </si>
  <si>
    <t>Equipamiento y operación de oficina (tonners y mantentenimiento de impresora, equipos de computo, logistica de viaje, mantenimiento de vehículos, combustible, pasajes,etc.)</t>
  </si>
  <si>
    <t>Global</t>
  </si>
  <si>
    <t>5.03.03</t>
  </si>
  <si>
    <t>Total Funcionamiento Unidad de Gestión</t>
  </si>
  <si>
    <t>Total Gestión del Proyecto</t>
  </si>
  <si>
    <t xml:space="preserve">GRAN Total </t>
  </si>
  <si>
    <t>T/C EUR - USD</t>
  </si>
  <si>
    <t>Cayapas-Mataje, Muisne, Pacoche, Churute, Arenillas</t>
  </si>
  <si>
    <t>Cayapas-Mataje</t>
  </si>
  <si>
    <t xml:space="preserve">Cayapas-Mataje </t>
  </si>
  <si>
    <t>Cayapas-Mataje, Muisne,
Santa Elena, El Pelado, Machalilla</t>
  </si>
  <si>
    <t>Arriendo oficina PASNAP Y Páramos</t>
  </si>
  <si>
    <t>5.03.05</t>
  </si>
  <si>
    <t>Cayapas Mataje</t>
  </si>
  <si>
    <t>1.02.04</t>
  </si>
  <si>
    <t>Santa Elena</t>
  </si>
  <si>
    <t xml:space="preserve">Elaboración e implementación de Planes de Monitoreo de la Biodiversidad </t>
  </si>
  <si>
    <t>2.02.01</t>
  </si>
  <si>
    <t>2.02.09</t>
  </si>
  <si>
    <t>2.03.04</t>
  </si>
  <si>
    <t>2.03.09</t>
  </si>
  <si>
    <t>Dotación de uniformes</t>
  </si>
  <si>
    <t>18 AMCP</t>
  </si>
  <si>
    <t>2.05.02</t>
  </si>
  <si>
    <t>3.01.02</t>
  </si>
  <si>
    <t>Elaboración de planes de ordenamiento pesquero de mar</t>
  </si>
  <si>
    <t>Machalilla / Cantagallo
El Pelado / Bajo Copé
Santa Elena</t>
  </si>
  <si>
    <t>Total Practicas Sostenibles del Uso del Mar</t>
  </si>
  <si>
    <t>Auditoria PASNAP II 2024</t>
  </si>
  <si>
    <t>Machalilla, Churute, Cayapas-Mataje</t>
  </si>
  <si>
    <t>3.04</t>
  </si>
  <si>
    <t>Socio Manglar</t>
  </si>
  <si>
    <t xml:space="preserve">Cayapas Mataje, Muisne, Churute, Arenillas </t>
  </si>
  <si>
    <t>3.04.02</t>
  </si>
  <si>
    <t>Financiamiento de socios nuevos en el marco de la iniciativa socio manglar</t>
  </si>
  <si>
    <t>Total Socio Manglar</t>
  </si>
  <si>
    <t>Churute; Arenillas, Machalilla</t>
  </si>
  <si>
    <t>Cayapas-Mataje, Muisne, Machalilla</t>
  </si>
  <si>
    <t>Cayapas Mataje, Muisne, Pacoche, Churute, Arenillas
Machalilla/Cantagallo
El Pelado/Bajo Copé</t>
  </si>
  <si>
    <t>Cayapas Mataje, Muisne, Pacoche, Churute, Arenillas
Machalilla, Bajo Copé</t>
  </si>
  <si>
    <t>Cayapas Mataje, Muisne, Pacoche, Churute, Arenillas
Machalilla</t>
  </si>
  <si>
    <t>Pacoche, Santa Elena
Machalilla / Cantagallo
El Pelado / Bajo Copé</t>
  </si>
  <si>
    <t>2.02</t>
  </si>
  <si>
    <t>2.03</t>
  </si>
  <si>
    <t>Construcción de cerramiento para el Centro de Rescate de Fauna Marina del PN Machalilla, ubicado en Salango</t>
  </si>
  <si>
    <t>Estudio de mecánica de suelos para la Reserva Ecológica Manglares Cayapas-Mataje</t>
  </si>
  <si>
    <t>Construcción de guardianía para la Reserva Ecológica Manglares Cayapas-Mataje, ubicada en San Lorenzo</t>
  </si>
  <si>
    <t>Delimitación y demarcación de AP en zonas terrestres</t>
  </si>
  <si>
    <t>Adecuación de guardianía del PN Machalilla, ubicada en la Isla de La Plata</t>
  </si>
  <si>
    <t xml:space="preserve">Implementación de Sistemas de Radiocomunicación </t>
  </si>
  <si>
    <t>1.01.02b</t>
  </si>
  <si>
    <t>Ampliación de la sede administrativa de la RPFMC Puntilla de Santa Elena</t>
  </si>
  <si>
    <t>1.02.03a</t>
  </si>
  <si>
    <t>1.02.03b</t>
  </si>
  <si>
    <t>Readecuación de sede administrativa para la RE Manglares Churute</t>
  </si>
  <si>
    <t>1.01.01</t>
  </si>
  <si>
    <t>1.02.01</t>
  </si>
  <si>
    <t>2.02.02a</t>
  </si>
  <si>
    <t>2.02.02b</t>
  </si>
  <si>
    <t>Construcción de guardianía y muelle para el RVSM Río Muisne en el sector de Portete</t>
  </si>
  <si>
    <t>Dotación de GPS de precisión para delimitación</t>
  </si>
  <si>
    <t>Implementación de un sistema simplificado de alerta temprana de afectaciones al manglar y a otras formaciones de bosque en las AMCP</t>
  </si>
  <si>
    <t>Cayapas-Mataje, Churute y El Pelado</t>
  </si>
  <si>
    <t>Santa Elena y Cayapas-Mataje</t>
  </si>
  <si>
    <t>Documento</t>
  </si>
  <si>
    <t>Obra</t>
  </si>
  <si>
    <t>Bienes</t>
  </si>
  <si>
    <t>Dotación de motocicletas (8)</t>
  </si>
  <si>
    <t>Muisne, Pacoche, Arenillas, Churute y Santa Elena</t>
  </si>
  <si>
    <t>Santa Elena y Muisne</t>
  </si>
  <si>
    <t>Capacitación</t>
  </si>
  <si>
    <t>Documentos</t>
  </si>
  <si>
    <t>1.05.01b</t>
  </si>
  <si>
    <t>1.05.01a</t>
  </si>
  <si>
    <t>Capacitación y acompañamiento inicial a técnicos o guardaparques en el manejo de cada una de las tecnologías de vigilancia remota y la interpretación de los resultados</t>
  </si>
  <si>
    <t>Muisne, Churute, Cayapas-Mataje, Arenillas</t>
  </si>
  <si>
    <t>Muisne, Churute, Arenillas y Cayapas-Mataje</t>
  </si>
  <si>
    <t>Implementación de un sistema de energía solar para la guardianía de la Isla de la Plata del PN Machalilla</t>
  </si>
  <si>
    <t>Estudio de suelo para la construcción de la sede administrativa del RVSMC Pacoche</t>
  </si>
  <si>
    <t>Dotación de embarcaciones</t>
  </si>
  <si>
    <t>Adquisición de equipo de Rayos X para el Centro de Rescate de Fauna Marina del PN Machalilla ubicado en Salango</t>
  </si>
  <si>
    <t>Implementación de señalética informativa para varias AP</t>
  </si>
  <si>
    <t>Equipamiento de oficinas para vigilancia remota</t>
  </si>
  <si>
    <t>Equipamiento de las lanchas de vigilancia en mar abierto con dispositivos de detección de barcos por radar</t>
  </si>
  <si>
    <t>Equipamiento (artes de pesca, dispositivos electrónicos de identificación de embarcaciones, entre otros)</t>
  </si>
  <si>
    <t>Actualización del plan de ordenamiento pesquero de la REM Churute</t>
  </si>
  <si>
    <t>Documento/Insumos</t>
  </si>
  <si>
    <t>COMPONENTE II: Apoyo a la gestión de Control y Vigilancia de las AMCP</t>
  </si>
  <si>
    <t>Construcción o adecuación de Infraestructura para Control y Vigilancia</t>
  </si>
  <si>
    <t>Elaboración del Plan Nacional de Formación para la Conservación de las Áreas Protegidas del Ecuador</t>
  </si>
  <si>
    <t>Implementación de sistemas de radiocomunicación digital en áreas marino-costeras protegidas</t>
  </si>
  <si>
    <t>Planes de ordenamiento pesquero (manglar y mar)</t>
  </si>
  <si>
    <t>Apoyo a las Asociaciones para la solicitud/ renovación de sus Acuerdo de Uso Sostenible y Custodia del Ecosistema Manglar (AUSCEM)</t>
  </si>
  <si>
    <t>Apoyo a las asociaciones para la implementación de sus planes de manejo (AUSCEM)</t>
  </si>
  <si>
    <t>Implementación de bioemprendimientos relacionados al ecosistema manglar (Convenio Heifer)</t>
  </si>
  <si>
    <t>5.01</t>
  </si>
  <si>
    <t>Priorización de los valores de conservación, elaboración y validación de metodologías para su monitoreo, capacitación y acompañamiento para su implementación e implementación de un sistema de información (Convenio INABIO)</t>
  </si>
  <si>
    <t>Elaboración de lineamientos para el desarrollo del Programa de Control y Vigilancia e instructivo para la elaboración de los respectivos planes técnicos aplicables al Sistema Nacional de Áreas Protegidas</t>
  </si>
  <si>
    <t>Actualización de los planes de manejo para la Reserva Ecológica Manglares Cayapas-Mataje, Reserva Ecológica Manglares Churute y Reserva Marina El Pelado</t>
  </si>
  <si>
    <t>Mejoramiento del equipamiento y mobiliario de oficina</t>
  </si>
  <si>
    <t>Consultoría</t>
  </si>
  <si>
    <t>3.01.01b</t>
  </si>
  <si>
    <t>3.01.01a</t>
  </si>
  <si>
    <t>Arrastre 2024 en ejecución</t>
  </si>
  <si>
    <t>Arrastre 2024 por ejecutar</t>
  </si>
  <si>
    <t>Nuevo 2025</t>
  </si>
  <si>
    <t>1.03.01b</t>
  </si>
  <si>
    <t>1.03.01a</t>
  </si>
  <si>
    <t>1.03.01c</t>
  </si>
  <si>
    <t>Elaboración de tres planes de ordenamiento pesquero con la participación de los actores locales para las áreas protegidas marino costeras: Reserva Ecológica Manglares Cayapas Mataje, Refugio de Vida Silvestre Manglar Estuario del Río Muisne y Reserva Ecológica Arenillas</t>
  </si>
  <si>
    <t>Adquisición de equipos y mobiliarios de oficina para sedes y guardianías existentes</t>
  </si>
  <si>
    <t>Actualización del Plan de Manejo de Visitantes de la Reserva de Producción de Fauna Marino-Costera Puntilla de Santa Elena y elaboración del Plan de Manejo de Visitantes de la Reserva Ecológica Manglares Cayapas-Mataje (PMV) (Instrumentos técnicos de gestión)</t>
  </si>
  <si>
    <t>Cayapas-Mataje, Muisne, Pacoche, Churute, Arenillas, Machalilla y Santa Elena</t>
  </si>
  <si>
    <t>OK</t>
  </si>
  <si>
    <r>
      <t>Construcción de guardianía, baterías sanitarías, senderos</t>
    </r>
    <r>
      <rPr>
        <b/>
        <sz val="10"/>
        <color theme="1"/>
        <rFont val="Arial Narrow"/>
        <family val="2"/>
      </rPr>
      <t xml:space="preserve"> </t>
    </r>
    <r>
      <rPr>
        <sz val="10"/>
        <color theme="1"/>
        <rFont val="Arial Narrow"/>
        <family val="2"/>
      </rPr>
      <t>y casetas de sombra Cayapas-Mataje, ubicada en Majagual, cantón Eloy Alfaro</t>
    </r>
  </si>
  <si>
    <t>Muisne (1), Pacoche (2), Santa Elena (1), El Pelado</t>
  </si>
  <si>
    <t>Actualización de estudio de factibilidad e ingeniería para la implementación de sistemas de radiocomunicación digital en Áreas Marino-Costeras Protegidas</t>
  </si>
  <si>
    <t>Adquisición de pasajes aéreos para intercambio de experiencias de la gestión del control y vigilancia en áreas protegidas entre Colombia y Ecuador</t>
  </si>
  <si>
    <t>Viáticos para el intercambio de experiencias de la gestión del control y vigilancia en áreas protegidas entre Colombia y Ecuador</t>
  </si>
  <si>
    <t xml:space="preserve">Dotación de Drones </t>
  </si>
  <si>
    <t xml:space="preserve">Dotación de UTV </t>
  </si>
  <si>
    <t>Financiamiento (EUR) Total del POG</t>
  </si>
  <si>
    <t>Implementación de un plan de capacitación diferenciado para personal vinculado a las áreas protegidas.</t>
  </si>
  <si>
    <t>2.03.10</t>
  </si>
  <si>
    <t>Dotación Zodiac (embarcación neumática y semirrígida)</t>
  </si>
  <si>
    <t>San Elena</t>
  </si>
  <si>
    <r>
      <t xml:space="preserve">Ministerio del Ambiente, Agua y Transición Ecológica - KfW 
Programa de Apoyo al Sistema Nacional de Áreas Protegidas - fase II (PASNAP II) BMZ 2017.6893.6
</t>
    </r>
    <r>
      <rPr>
        <b/>
        <sz val="11"/>
        <color theme="1"/>
        <rFont val="Arial Narrow"/>
        <family val="2"/>
      </rPr>
      <t>Plan Operativo Anual (POA) 2025</t>
    </r>
  </si>
  <si>
    <t>Nombre</t>
  </si>
  <si>
    <t>Estado</t>
  </si>
  <si>
    <t>ARENILLAS</t>
  </si>
  <si>
    <t>MANGLARES ESTUARIO DEL RIO MUISNE</t>
  </si>
  <si>
    <t>PACOCHE</t>
  </si>
  <si>
    <t>EL PELADO</t>
  </si>
  <si>
    <t>CANTAGALLO-MACHALILLA</t>
  </si>
  <si>
    <t>BAJO COPE</t>
  </si>
  <si>
    <t>COTOPAXI</t>
  </si>
  <si>
    <t>LLANGANATES</t>
  </si>
  <si>
    <t>MACHALILLA</t>
  </si>
  <si>
    <t>PODOCARPUS</t>
  </si>
  <si>
    <t>SANGAY</t>
  </si>
  <si>
    <t>SUMACO NAPO-GALERAS</t>
  </si>
  <si>
    <t>ANTISANA</t>
  </si>
  <si>
    <t>EL ANGEL</t>
  </si>
  <si>
    <t>CAYAMBE-COCA</t>
  </si>
  <si>
    <t>MANGLARES CAYAPAS-MATAJE</t>
  </si>
  <si>
    <t>COFAN BERMEJO</t>
  </si>
  <si>
    <t>COTACACHI-CAYAPAS</t>
  </si>
  <si>
    <t>LOS ILINIZAS</t>
  </si>
  <si>
    <t>MACHE CHINDUL</t>
  </si>
  <si>
    <t>MANGLARES CHURUTE</t>
  </si>
  <si>
    <t>CHIMBORAZO</t>
  </si>
  <si>
    <t>EL BOLICHE</t>
  </si>
  <si>
    <t>ISLA CORAZON Y LAS ISLAS FRAGATAS</t>
  </si>
  <si>
    <t>PUNTILLA SANTA ELENA</t>
  </si>
  <si>
    <t>GALERA SAN FRANCISCO</t>
  </si>
  <si>
    <t>YACURI</t>
  </si>
  <si>
    <t>CERRO PLATEADO</t>
  </si>
  <si>
    <t>Infraestructura</t>
  </si>
  <si>
    <t xml:space="preserve">Monto </t>
  </si>
  <si>
    <t>Convenios</t>
  </si>
  <si>
    <t>Construcción de guardianía, baterías sanitarías, senderos y casetas de sombra Cayapas-Mataje, ubicada en Majagual, cantón Eloy Alfaro</t>
  </si>
  <si>
    <t>Dotación de motocicletas</t>
  </si>
  <si>
    <t>Dotación de Drones (2)</t>
  </si>
  <si>
    <t>Elaboración de tres planes de ordenamiento pesquero con la participación de los actores locales para las áreas protegidas marino costeras</t>
  </si>
  <si>
    <t>Monto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</si>
</sst>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;[Red]&quot;$&quot;\-#,##0"/>
    <numFmt numFmtId="8" formatCode="&quot;$&quot;#,##0.00;[Red]&quot;$&quot;\-#,##0.00"/>
    <numFmt numFmtId="164" formatCode="_-&quot;$&quot;* #,##0.00_-;\-&quot;$&quot;* #,##0.00_-;_-&quot;$&quot;* &quot;-&quot;??_-;_-@_-"/>
    <numFmt numFmtId="165" formatCode="_-[$€-2]\ * #,##0.00_-;\-[$€-2]\ * #,##0.00_-;_-[$€-2]\ * &quot;-&quot;??_-;_-@_-"/>
    <numFmt numFmtId="166" formatCode="_-* #,##0_€_-;\-* #,##0_€_-;_-* &quot;-&quot;_€_-;_-@_-"/>
    <numFmt numFmtId="167" formatCode="#,##0.00_ ;\-#,##0.00\ "/>
    <numFmt numFmtId="168" formatCode="#,##0_ ;\-#,##0\ "/>
    <numFmt numFmtId="169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FF0000"/>
      <name val="Arial Narrow"/>
      <family val="2"/>
    </font>
    <font>
      <sz val="10"/>
      <color rgb="FFE40000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theme="1"/>
      <name val="Arial Narrow"/>
      <family val="2"/>
    </font>
    <font>
      <sz val="9"/>
      <color rgb="FF9C5700"/>
      <name val="Calibri"/>
      <family val="2"/>
      <scheme val="minor"/>
    </font>
    <font>
      <sz val="9"/>
      <color rgb="FF9C000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59999389629810485"/>
        <bgColor indexed="65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  <xf numFmtId="0" fontId="19" fillId="12" borderId="0" applyNumberFormat="0" applyBorder="0" applyAlignment="0" applyProtection="0"/>
    <xf numFmtId="0" fontId="1" fillId="13" borderId="0" applyNumberFormat="0" applyBorder="0" applyAlignment="0" applyProtection="0"/>
  </cellStyleXfs>
  <cellXfs count="319">
    <xf numFmtId="0" fontId="0" fillId="0" borderId="0" xfId="0"/>
    <xf numFmtId="0" fontId="3" fillId="0" borderId="0" xfId="0" applyFont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3" borderId="20" xfId="1" applyNumberFormat="1" applyFont="1" applyFill="1" applyBorder="1" applyAlignment="1">
      <alignment horizontal="left" vertical="center" wrapText="1"/>
    </xf>
    <xf numFmtId="0" fontId="4" fillId="0" borderId="20" xfId="1" applyNumberFormat="1" applyFont="1" applyFill="1" applyBorder="1" applyAlignment="1">
      <alignment horizontal="center" vertical="center"/>
    </xf>
    <xf numFmtId="166" fontId="4" fillId="0" borderId="20" xfId="1" applyNumberFormat="1" applyFont="1" applyFill="1" applyBorder="1" applyAlignment="1">
      <alignment vertical="center"/>
    </xf>
    <xf numFmtId="166" fontId="4" fillId="0" borderId="20" xfId="0" applyNumberFormat="1" applyFont="1" applyBorder="1" applyAlignment="1">
      <alignment vertical="center"/>
    </xf>
    <xf numFmtId="3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165" fontId="4" fillId="0" borderId="20" xfId="1" applyNumberFormat="1" applyFont="1" applyFill="1" applyBorder="1" applyAlignment="1">
      <alignment horizontal="center" vertical="center"/>
    </xf>
    <xf numFmtId="166" fontId="4" fillId="0" borderId="20" xfId="1" applyNumberFormat="1" applyFont="1" applyFill="1" applyBorder="1" applyAlignment="1">
      <alignment horizontal="right" vertical="center"/>
    </xf>
    <xf numFmtId="166" fontId="4" fillId="0" borderId="20" xfId="1" applyNumberFormat="1" applyFont="1" applyBorder="1" applyAlignment="1">
      <alignment horizontal="right" vertical="center"/>
    </xf>
    <xf numFmtId="3" fontId="4" fillId="3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166" fontId="4" fillId="4" borderId="14" xfId="1" applyNumberFormat="1" applyFont="1" applyFill="1" applyBorder="1" applyAlignment="1">
      <alignment vertical="center"/>
    </xf>
    <xf numFmtId="166" fontId="4" fillId="4" borderId="15" xfId="1" applyNumberFormat="1" applyFont="1" applyFill="1" applyBorder="1" applyAlignment="1">
      <alignment vertical="center"/>
    </xf>
    <xf numFmtId="166" fontId="6" fillId="4" borderId="12" xfId="1" applyNumberFormat="1" applyFont="1" applyFill="1" applyBorder="1" applyAlignment="1">
      <alignment vertical="center"/>
    </xf>
    <xf numFmtId="166" fontId="3" fillId="5" borderId="33" xfId="1" applyNumberFormat="1" applyFont="1" applyFill="1" applyBorder="1" applyAlignment="1">
      <alignment horizontal="right" vertical="center"/>
    </xf>
    <xf numFmtId="0" fontId="4" fillId="3" borderId="20" xfId="1" applyNumberFormat="1" applyFont="1" applyFill="1" applyBorder="1" applyAlignment="1">
      <alignment horizontal="center" vertical="center"/>
    </xf>
    <xf numFmtId="166" fontId="4" fillId="3" borderId="20" xfId="1" applyNumberFormat="1" applyFont="1" applyFill="1" applyBorder="1" applyAlignment="1">
      <alignment horizontal="right" vertical="center"/>
    </xf>
    <xf numFmtId="166" fontId="4" fillId="3" borderId="20" xfId="1" applyNumberFormat="1" applyFont="1" applyFill="1" applyBorder="1" applyAlignment="1">
      <alignment vertical="center"/>
    </xf>
    <xf numFmtId="166" fontId="4" fillId="3" borderId="20" xfId="0" applyNumberFormat="1" applyFont="1" applyFill="1" applyBorder="1" applyAlignment="1">
      <alignment vertical="center"/>
    </xf>
    <xf numFmtId="0" fontId="4" fillId="3" borderId="20" xfId="1" applyNumberFormat="1" applyFont="1" applyFill="1" applyBorder="1" applyAlignment="1">
      <alignment horizontal="center" vertical="center" wrapText="1"/>
    </xf>
    <xf numFmtId="0" fontId="4" fillId="0" borderId="20" xfId="1" applyNumberFormat="1" applyFont="1" applyFill="1" applyBorder="1" applyAlignment="1">
      <alignment horizontal="center" vertical="center" wrapText="1"/>
    </xf>
    <xf numFmtId="0" fontId="4" fillId="0" borderId="20" xfId="1" applyNumberFormat="1" applyFont="1" applyBorder="1" applyAlignment="1">
      <alignment horizontal="center" vertical="center"/>
    </xf>
    <xf numFmtId="3" fontId="7" fillId="0" borderId="20" xfId="0" applyNumberFormat="1" applyFont="1" applyBorder="1" applyAlignment="1">
      <alignment horizontal="center" vertical="center"/>
    </xf>
    <xf numFmtId="3" fontId="4" fillId="3" borderId="20" xfId="1" applyNumberFormat="1" applyFont="1" applyFill="1" applyBorder="1" applyAlignment="1">
      <alignment vertical="center" wrapText="1"/>
    </xf>
    <xf numFmtId="3" fontId="4" fillId="3" borderId="20" xfId="1" applyNumberFormat="1" applyFont="1" applyFill="1" applyBorder="1" applyAlignment="1">
      <alignment horizontal="center" vertical="center"/>
    </xf>
    <xf numFmtId="3" fontId="7" fillId="3" borderId="20" xfId="0" applyNumberFormat="1" applyFont="1" applyFill="1" applyBorder="1" applyAlignment="1">
      <alignment horizontal="center" vertical="center"/>
    </xf>
    <xf numFmtId="166" fontId="4" fillId="4" borderId="40" xfId="1" applyNumberFormat="1" applyFont="1" applyFill="1" applyBorder="1" applyAlignment="1">
      <alignment vertical="center"/>
    </xf>
    <xf numFmtId="3" fontId="4" fillId="0" borderId="20" xfId="1" applyNumberFormat="1" applyFont="1" applyFill="1" applyBorder="1" applyAlignment="1">
      <alignment vertical="center" wrapText="1"/>
    </xf>
    <xf numFmtId="166" fontId="3" fillId="5" borderId="32" xfId="1" applyNumberFormat="1" applyFont="1" applyFill="1" applyBorder="1" applyAlignment="1">
      <alignment horizontal="right" vertical="center"/>
    </xf>
    <xf numFmtId="0" fontId="9" fillId="0" borderId="0" xfId="0" applyFont="1"/>
    <xf numFmtId="3" fontId="4" fillId="3" borderId="20" xfId="1" applyNumberFormat="1" applyFont="1" applyFill="1" applyBorder="1" applyAlignment="1">
      <alignment horizontal="right" vertical="center" indent="1"/>
    </xf>
    <xf numFmtId="0" fontId="0" fillId="3" borderId="0" xfId="0" applyFill="1"/>
    <xf numFmtId="3" fontId="4" fillId="0" borderId="20" xfId="1" applyNumberFormat="1" applyFont="1" applyBorder="1" applyAlignment="1">
      <alignment horizontal="right" vertical="center" indent="1"/>
    </xf>
    <xf numFmtId="0" fontId="4" fillId="0" borderId="0" xfId="0" applyFont="1"/>
    <xf numFmtId="166" fontId="4" fillId="4" borderId="12" xfId="1" applyNumberFormat="1" applyFont="1" applyFill="1" applyBorder="1" applyAlignment="1">
      <alignment vertical="center"/>
    </xf>
    <xf numFmtId="166" fontId="4" fillId="4" borderId="11" xfId="1" applyNumberFormat="1" applyFont="1" applyFill="1" applyBorder="1" applyAlignment="1">
      <alignment vertical="center"/>
    </xf>
    <xf numFmtId="0" fontId="4" fillId="0" borderId="33" xfId="1" applyNumberFormat="1" applyFont="1" applyBorder="1" applyAlignment="1">
      <alignment horizontal="center" vertical="center" wrapText="1"/>
    </xf>
    <xf numFmtId="166" fontId="3" fillId="5" borderId="34" xfId="1" applyNumberFormat="1" applyFont="1" applyFill="1" applyBorder="1" applyAlignment="1">
      <alignment horizontal="right" vertical="center"/>
    </xf>
    <xf numFmtId="166" fontId="3" fillId="5" borderId="36" xfId="1" applyNumberFormat="1" applyFont="1" applyFill="1" applyBorder="1" applyAlignment="1">
      <alignment horizontal="right" vertical="center"/>
    </xf>
    <xf numFmtId="0" fontId="4" fillId="0" borderId="20" xfId="1" applyNumberFormat="1" applyFont="1" applyBorder="1" applyAlignment="1">
      <alignment horizontal="center" vertical="center" wrapText="1"/>
    </xf>
    <xf numFmtId="166" fontId="2" fillId="2" borderId="32" xfId="1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/>
    <xf numFmtId="3" fontId="10" fillId="0" borderId="0" xfId="0" applyNumberFormat="1" applyFont="1"/>
    <xf numFmtId="3" fontId="0" fillId="0" borderId="0" xfId="0" applyNumberFormat="1"/>
    <xf numFmtId="166" fontId="0" fillId="0" borderId="0" xfId="0" applyNumberFormat="1"/>
    <xf numFmtId="0" fontId="6" fillId="0" borderId="20" xfId="1" applyNumberFormat="1" applyFont="1" applyBorder="1" applyAlignment="1">
      <alignment horizontal="left" vertical="center" wrapText="1"/>
    </xf>
    <xf numFmtId="0" fontId="6" fillId="0" borderId="20" xfId="1" applyNumberFormat="1" applyFont="1" applyFill="1" applyBorder="1" applyAlignment="1">
      <alignment horizontal="left" vertical="center" wrapText="1"/>
    </xf>
    <xf numFmtId="0" fontId="6" fillId="3" borderId="20" xfId="1" applyNumberFormat="1" applyFont="1" applyFill="1" applyBorder="1" applyAlignment="1">
      <alignment horizontal="left" vertical="center" wrapText="1"/>
    </xf>
    <xf numFmtId="165" fontId="4" fillId="3" borderId="1" xfId="1" applyNumberFormat="1" applyFont="1" applyFill="1" applyBorder="1" applyAlignment="1">
      <alignment horizontal="center" vertical="center"/>
    </xf>
    <xf numFmtId="0" fontId="10" fillId="7" borderId="0" xfId="0" applyFont="1" applyFill="1" applyAlignment="1">
      <alignment horizontal="right" wrapText="1"/>
    </xf>
    <xf numFmtId="0" fontId="10" fillId="7" borderId="0" xfId="0" applyFont="1" applyFill="1" applyAlignment="1">
      <alignment wrapText="1"/>
    </xf>
    <xf numFmtId="0" fontId="4" fillId="0" borderId="10" xfId="1" applyNumberFormat="1" applyFont="1" applyBorder="1" applyAlignment="1">
      <alignment horizontal="center" vertical="center" wrapText="1"/>
    </xf>
    <xf numFmtId="0" fontId="6" fillId="3" borderId="20" xfId="1" applyNumberFormat="1" applyFont="1" applyFill="1" applyBorder="1" applyAlignment="1">
      <alignment vertical="center" wrapText="1"/>
    </xf>
    <xf numFmtId="0" fontId="4" fillId="3" borderId="20" xfId="0" applyFont="1" applyFill="1" applyBorder="1" applyAlignment="1">
      <alignment vertical="center"/>
    </xf>
    <xf numFmtId="166" fontId="4" fillId="0" borderId="0" xfId="0" applyNumberFormat="1" applyFont="1" applyAlignment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6" fontId="4" fillId="4" borderId="29" xfId="1" applyNumberFormat="1" applyFont="1" applyFill="1" applyBorder="1" applyAlignment="1">
      <alignment vertical="center"/>
    </xf>
    <xf numFmtId="165" fontId="4" fillId="0" borderId="20" xfId="1" applyNumberFormat="1" applyFont="1" applyBorder="1" applyAlignment="1">
      <alignment horizontal="center" vertical="center"/>
    </xf>
    <xf numFmtId="166" fontId="4" fillId="4" borderId="9" xfId="1" applyNumberFormat="1" applyFont="1" applyFill="1" applyBorder="1" applyAlignment="1">
      <alignment vertical="center"/>
    </xf>
    <xf numFmtId="166" fontId="4" fillId="4" borderId="31" xfId="1" applyNumberFormat="1" applyFont="1" applyFill="1" applyBorder="1" applyAlignment="1">
      <alignment vertical="center"/>
    </xf>
    <xf numFmtId="166" fontId="3" fillId="5" borderId="14" xfId="1" applyNumberFormat="1" applyFont="1" applyFill="1" applyBorder="1" applyAlignment="1">
      <alignment horizontal="right" vertical="center"/>
    </xf>
    <xf numFmtId="166" fontId="4" fillId="0" borderId="20" xfId="1" applyNumberFormat="1" applyFont="1" applyBorder="1" applyAlignment="1">
      <alignment vertical="center"/>
    </xf>
    <xf numFmtId="3" fontId="4" fillId="0" borderId="20" xfId="1" applyNumberFormat="1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166" fontId="4" fillId="4" borderId="37" xfId="1" applyNumberFormat="1" applyFont="1" applyFill="1" applyBorder="1" applyAlignment="1">
      <alignment vertical="center"/>
    </xf>
    <xf numFmtId="166" fontId="6" fillId="4" borderId="37" xfId="1" applyNumberFormat="1" applyFont="1" applyFill="1" applyBorder="1" applyAlignment="1">
      <alignment vertical="center"/>
    </xf>
    <xf numFmtId="166" fontId="6" fillId="0" borderId="20" xfId="1" applyNumberFormat="1" applyFont="1" applyBorder="1" applyAlignment="1">
      <alignment vertical="center"/>
    </xf>
    <xf numFmtId="165" fontId="4" fillId="3" borderId="20" xfId="1" applyNumberFormat="1" applyFont="1" applyFill="1" applyBorder="1" applyAlignment="1">
      <alignment horizontal="center" vertical="center" wrapText="1"/>
    </xf>
    <xf numFmtId="166" fontId="4" fillId="4" borderId="10" xfId="1" applyNumberFormat="1" applyFont="1" applyFill="1" applyBorder="1" applyAlignment="1">
      <alignment vertical="center"/>
    </xf>
    <xf numFmtId="0" fontId="6" fillId="0" borderId="20" xfId="1" applyNumberFormat="1" applyFont="1" applyBorder="1" applyAlignment="1">
      <alignment vertical="center" wrapText="1"/>
    </xf>
    <xf numFmtId="3" fontId="6" fillId="0" borderId="20" xfId="1" applyNumberFormat="1" applyFont="1" applyBorder="1" applyAlignment="1">
      <alignment horizontal="left" vertical="center" wrapText="1"/>
    </xf>
    <xf numFmtId="3" fontId="6" fillId="0" borderId="20" xfId="1" applyNumberFormat="1" applyFont="1" applyFill="1" applyBorder="1" applyAlignment="1">
      <alignment horizontal="left" vertical="center" wrapText="1"/>
    </xf>
    <xf numFmtId="3" fontId="6" fillId="3" borderId="20" xfId="1" applyNumberFormat="1" applyFont="1" applyFill="1" applyBorder="1" applyAlignment="1">
      <alignment horizontal="left" vertical="center" wrapText="1"/>
    </xf>
    <xf numFmtId="3" fontId="6" fillId="0" borderId="20" xfId="1" applyNumberFormat="1" applyFont="1" applyFill="1" applyBorder="1" applyAlignment="1">
      <alignment vertical="center" wrapText="1"/>
    </xf>
    <xf numFmtId="3" fontId="6" fillId="3" borderId="20" xfId="1" applyNumberFormat="1" applyFont="1" applyFill="1" applyBorder="1" applyAlignment="1">
      <alignment vertical="center" wrapText="1"/>
    </xf>
    <xf numFmtId="167" fontId="4" fillId="3" borderId="20" xfId="1" applyNumberFormat="1" applyFont="1" applyFill="1" applyBorder="1" applyAlignment="1">
      <alignment vertical="center"/>
    </xf>
    <xf numFmtId="0" fontId="0" fillId="3" borderId="20" xfId="0" applyFill="1" applyBorder="1"/>
    <xf numFmtId="0" fontId="4" fillId="0" borderId="13" xfId="1" applyNumberFormat="1" applyFont="1" applyBorder="1" applyAlignment="1">
      <alignment horizontal="left" vertical="center" wrapText="1"/>
    </xf>
    <xf numFmtId="166" fontId="4" fillId="4" borderId="28" xfId="1" applyNumberFormat="1" applyFont="1" applyFill="1" applyBorder="1" applyAlignment="1">
      <alignment vertical="center"/>
    </xf>
    <xf numFmtId="166" fontId="6" fillId="4" borderId="44" xfId="1" applyNumberFormat="1" applyFont="1" applyFill="1" applyBorder="1" applyAlignment="1">
      <alignment vertical="center"/>
    </xf>
    <xf numFmtId="166" fontId="4" fillId="4" borderId="41" xfId="1" applyNumberFormat="1" applyFont="1" applyFill="1" applyBorder="1" applyAlignment="1">
      <alignment vertical="center"/>
    </xf>
    <xf numFmtId="166" fontId="4" fillId="4" borderId="44" xfId="1" applyNumberFormat="1" applyFont="1" applyFill="1" applyBorder="1" applyAlignment="1">
      <alignment vertical="center"/>
    </xf>
    <xf numFmtId="166" fontId="6" fillId="3" borderId="20" xfId="1" applyNumberFormat="1" applyFont="1" applyFill="1" applyBorder="1" applyAlignment="1">
      <alignment vertical="center"/>
    </xf>
    <xf numFmtId="0" fontId="4" fillId="0" borderId="46" xfId="1" applyNumberFormat="1" applyFont="1" applyBorder="1" applyAlignment="1">
      <alignment horizontal="left" vertical="center" wrapText="1"/>
    </xf>
    <xf numFmtId="0" fontId="4" fillId="0" borderId="46" xfId="1" applyNumberFormat="1" applyFont="1" applyBorder="1" applyAlignment="1">
      <alignment vertical="center" wrapText="1"/>
    </xf>
    <xf numFmtId="166" fontId="4" fillId="3" borderId="20" xfId="1" applyNumberFormat="1" applyFont="1" applyFill="1" applyBorder="1" applyAlignment="1">
      <alignment horizontal="right"/>
    </xf>
    <xf numFmtId="0" fontId="4" fillId="3" borderId="5" xfId="1" applyNumberFormat="1" applyFont="1" applyFill="1" applyBorder="1" applyAlignment="1">
      <alignment horizontal="left" vertical="center" wrapText="1"/>
    </xf>
    <xf numFmtId="0" fontId="4" fillId="8" borderId="20" xfId="1" applyNumberFormat="1" applyFont="1" applyFill="1" applyBorder="1" applyAlignment="1">
      <alignment vertical="center" wrapText="1"/>
    </xf>
    <xf numFmtId="0" fontId="4" fillId="8" borderId="20" xfId="1" quotePrefix="1" applyNumberFormat="1" applyFont="1" applyFill="1" applyBorder="1" applyAlignment="1">
      <alignment horizontal="left" vertical="center" wrapText="1"/>
    </xf>
    <xf numFmtId="0" fontId="4" fillId="9" borderId="20" xfId="1" applyNumberFormat="1" applyFont="1" applyFill="1" applyBorder="1" applyAlignment="1">
      <alignment vertical="center" wrapText="1"/>
    </xf>
    <xf numFmtId="3" fontId="4" fillId="8" borderId="20" xfId="1" applyNumberFormat="1" applyFont="1" applyFill="1" applyBorder="1" applyAlignment="1">
      <alignment vertical="center"/>
    </xf>
    <xf numFmtId="3" fontId="4" fillId="8" borderId="20" xfId="1" applyNumberFormat="1" applyFont="1" applyFill="1" applyBorder="1" applyAlignment="1">
      <alignment vertical="center" wrapText="1"/>
    </xf>
    <xf numFmtId="166" fontId="4" fillId="0" borderId="20" xfId="1" applyNumberFormat="1" applyFont="1" applyFill="1" applyBorder="1" applyAlignment="1">
      <alignment horizontal="right"/>
    </xf>
    <xf numFmtId="0" fontId="6" fillId="0" borderId="47" xfId="1" applyNumberFormat="1" applyFont="1" applyBorder="1" applyAlignment="1">
      <alignment horizontal="left" vertical="center" wrapText="1"/>
    </xf>
    <xf numFmtId="0" fontId="4" fillId="9" borderId="0" xfId="0" applyFont="1" applyFill="1" applyAlignment="1">
      <alignment vertical="center" wrapText="1"/>
    </xf>
    <xf numFmtId="0" fontId="12" fillId="0" borderId="0" xfId="0" applyFont="1" applyAlignment="1">
      <alignment vertical="center"/>
    </xf>
    <xf numFmtId="0" fontId="13" fillId="3" borderId="0" xfId="0" applyFont="1" applyFill="1" applyAlignment="1">
      <alignment vertical="center" wrapText="1"/>
    </xf>
    <xf numFmtId="0" fontId="4" fillId="0" borderId="36" xfId="1" applyNumberFormat="1" applyFont="1" applyFill="1" applyBorder="1" applyAlignment="1">
      <alignment horizontal="left" vertical="center" wrapText="1"/>
    </xf>
    <xf numFmtId="165" fontId="4" fillId="0" borderId="36" xfId="1" applyNumberFormat="1" applyFont="1" applyFill="1" applyBorder="1" applyAlignment="1">
      <alignment horizontal="center" vertical="center"/>
    </xf>
    <xf numFmtId="166" fontId="4" fillId="0" borderId="36" xfId="1" applyNumberFormat="1" applyFont="1" applyFill="1" applyBorder="1" applyAlignment="1">
      <alignment horizontal="right" vertical="center"/>
    </xf>
    <xf numFmtId="166" fontId="4" fillId="0" borderId="34" xfId="1" applyNumberFormat="1" applyFont="1" applyFill="1" applyBorder="1" applyAlignment="1">
      <alignment vertical="center"/>
    </xf>
    <xf numFmtId="166" fontId="4" fillId="0" borderId="32" xfId="1" applyNumberFormat="1" applyFont="1" applyFill="1" applyBorder="1" applyAlignment="1">
      <alignment vertical="center"/>
    </xf>
    <xf numFmtId="166" fontId="4" fillId="0" borderId="33" xfId="1" applyNumberFormat="1" applyFont="1" applyFill="1" applyBorder="1" applyAlignment="1">
      <alignment vertical="center"/>
    </xf>
    <xf numFmtId="166" fontId="4" fillId="0" borderId="36" xfId="1" applyNumberFormat="1" applyFont="1" applyFill="1" applyBorder="1" applyAlignment="1">
      <alignment vertical="center"/>
    </xf>
    <xf numFmtId="166" fontId="4" fillId="0" borderId="36" xfId="0" applyNumberFormat="1" applyFont="1" applyBorder="1" applyAlignment="1">
      <alignment vertical="center"/>
    </xf>
    <xf numFmtId="166" fontId="4" fillId="4" borderId="35" xfId="1" applyNumberFormat="1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4" fillId="8" borderId="20" xfId="1" quotePrefix="1" applyNumberFormat="1" applyFont="1" applyFill="1" applyBorder="1" applyAlignment="1">
      <alignment horizontal="center" vertical="center"/>
    </xf>
    <xf numFmtId="0" fontId="4" fillId="8" borderId="20" xfId="1" applyNumberFormat="1" applyFont="1" applyFill="1" applyBorder="1" applyAlignment="1">
      <alignment horizontal="center" vertical="center"/>
    </xf>
    <xf numFmtId="0" fontId="6" fillId="8" borderId="20" xfId="1" quotePrefix="1" applyNumberFormat="1" applyFont="1" applyFill="1" applyBorder="1" applyAlignment="1">
      <alignment horizontal="center" vertical="center"/>
    </xf>
    <xf numFmtId="0" fontId="4" fillId="9" borderId="20" xfId="1" applyNumberFormat="1" applyFont="1" applyFill="1" applyBorder="1" applyAlignment="1">
      <alignment horizontal="left" vertical="center" wrapText="1"/>
    </xf>
    <xf numFmtId="0" fontId="6" fillId="0" borderId="20" xfId="0" applyFont="1" applyBorder="1" applyAlignment="1">
      <alignment horizontal="center" vertical="center"/>
    </xf>
    <xf numFmtId="166" fontId="6" fillId="0" borderId="20" xfId="1" applyNumberFormat="1" applyFont="1" applyFill="1" applyBorder="1" applyAlignment="1">
      <alignment vertical="center"/>
    </xf>
    <xf numFmtId="165" fontId="6" fillId="6" borderId="23" xfId="1" quotePrefix="1" applyNumberFormat="1" applyFont="1" applyFill="1" applyBorder="1" applyAlignment="1">
      <alignment horizontal="center" vertical="center"/>
    </xf>
    <xf numFmtId="0" fontId="6" fillId="6" borderId="49" xfId="1" applyNumberFormat="1" applyFont="1" applyFill="1" applyBorder="1" applyAlignment="1">
      <alignment vertical="center" wrapText="1"/>
    </xf>
    <xf numFmtId="165" fontId="4" fillId="6" borderId="20" xfId="1" quotePrefix="1" applyNumberFormat="1" applyFont="1" applyFill="1" applyBorder="1" applyAlignment="1">
      <alignment horizontal="center" vertical="center"/>
    </xf>
    <xf numFmtId="0" fontId="4" fillId="6" borderId="20" xfId="1" applyNumberFormat="1" applyFont="1" applyFill="1" applyBorder="1" applyAlignment="1">
      <alignment vertical="center" wrapText="1"/>
    </xf>
    <xf numFmtId="49" fontId="4" fillId="9" borderId="48" xfId="1" quotePrefix="1" applyNumberFormat="1" applyFont="1" applyFill="1" applyBorder="1" applyAlignment="1">
      <alignment horizontal="center" vertical="center"/>
    </xf>
    <xf numFmtId="0" fontId="6" fillId="8" borderId="20" xfId="1" applyNumberFormat="1" applyFont="1" applyFill="1" applyBorder="1" applyAlignment="1">
      <alignment vertical="center" wrapText="1"/>
    </xf>
    <xf numFmtId="0" fontId="4" fillId="8" borderId="33" xfId="1" quotePrefix="1" applyNumberFormat="1" applyFont="1" applyFill="1" applyBorder="1" applyAlignment="1">
      <alignment horizontal="center" vertical="center"/>
    </xf>
    <xf numFmtId="3" fontId="4" fillId="8" borderId="20" xfId="1" quotePrefix="1" applyNumberFormat="1" applyFont="1" applyFill="1" applyBorder="1" applyAlignment="1">
      <alignment horizontal="center" vertical="center"/>
    </xf>
    <xf numFmtId="3" fontId="6" fillId="8" borderId="20" xfId="1" applyNumberFormat="1" applyFont="1" applyFill="1" applyBorder="1" applyAlignment="1">
      <alignment vertical="center" wrapText="1"/>
    </xf>
    <xf numFmtId="3" fontId="6" fillId="3" borderId="20" xfId="1" applyNumberFormat="1" applyFont="1" applyFill="1" applyBorder="1" applyAlignment="1">
      <alignment horizontal="center" vertical="center"/>
    </xf>
    <xf numFmtId="166" fontId="6" fillId="3" borderId="20" xfId="0" applyNumberFormat="1" applyFont="1" applyFill="1" applyBorder="1" applyAlignment="1">
      <alignment vertical="center"/>
    </xf>
    <xf numFmtId="3" fontId="6" fillId="8" borderId="20" xfId="1" quotePrefix="1" applyNumberFormat="1" applyFont="1" applyFill="1" applyBorder="1" applyAlignment="1">
      <alignment horizontal="center" vertical="center"/>
    </xf>
    <xf numFmtId="3" fontId="4" fillId="6" borderId="20" xfId="1" quotePrefix="1" applyNumberFormat="1" applyFont="1" applyFill="1" applyBorder="1" applyAlignment="1">
      <alignment horizontal="center" vertical="center"/>
    </xf>
    <xf numFmtId="3" fontId="4" fillId="6" borderId="20" xfId="1" applyNumberFormat="1" applyFont="1" applyFill="1" applyBorder="1" applyAlignment="1">
      <alignment vertical="center" wrapText="1"/>
    </xf>
    <xf numFmtId="0" fontId="6" fillId="6" borderId="20" xfId="1" applyNumberFormat="1" applyFont="1" applyFill="1" applyBorder="1" applyAlignment="1">
      <alignment vertical="center" wrapText="1"/>
    </xf>
    <xf numFmtId="0" fontId="6" fillId="6" borderId="20" xfId="1" quotePrefix="1" applyNumberFormat="1" applyFont="1" applyFill="1" applyBorder="1" applyAlignment="1">
      <alignment horizontal="center" vertical="center"/>
    </xf>
    <xf numFmtId="3" fontId="4" fillId="6" borderId="20" xfId="1" applyNumberFormat="1" applyFont="1" applyFill="1" applyBorder="1" applyAlignment="1">
      <alignment vertical="center"/>
    </xf>
    <xf numFmtId="3" fontId="4" fillId="8" borderId="20" xfId="1" applyNumberFormat="1" applyFont="1" applyFill="1" applyBorder="1" applyAlignment="1">
      <alignment horizontal="center" vertical="center"/>
    </xf>
    <xf numFmtId="0" fontId="4" fillId="9" borderId="20" xfId="1" quotePrefix="1" applyNumberFormat="1" applyFont="1" applyFill="1" applyBorder="1" applyAlignment="1">
      <alignment horizontal="center" vertical="center" wrapText="1"/>
    </xf>
    <xf numFmtId="0" fontId="4" fillId="6" borderId="20" xfId="1" quotePrefix="1" applyNumberFormat="1" applyFont="1" applyFill="1" applyBorder="1" applyAlignment="1">
      <alignment horizontal="center" vertical="center" wrapText="1"/>
    </xf>
    <xf numFmtId="0" fontId="4" fillId="8" borderId="20" xfId="1" quotePrefix="1" applyNumberFormat="1" applyFont="1" applyFill="1" applyBorder="1" applyAlignment="1">
      <alignment horizontal="center" vertical="center" wrapText="1"/>
    </xf>
    <xf numFmtId="14" fontId="4" fillId="9" borderId="20" xfId="1" quotePrefix="1" applyNumberFormat="1" applyFont="1" applyFill="1" applyBorder="1" applyAlignment="1">
      <alignment horizontal="center" vertical="center" wrapText="1"/>
    </xf>
    <xf numFmtId="0" fontId="6" fillId="8" borderId="20" xfId="1" applyNumberFormat="1" applyFont="1" applyFill="1" applyBorder="1" applyAlignment="1">
      <alignment horizontal="left" vertical="center" wrapText="1"/>
    </xf>
    <xf numFmtId="14" fontId="4" fillId="8" borderId="20" xfId="1" quotePrefix="1" applyNumberFormat="1" applyFont="1" applyFill="1" applyBorder="1" applyAlignment="1">
      <alignment horizontal="center" vertical="center" wrapText="1"/>
    </xf>
    <xf numFmtId="168" fontId="6" fillId="3" borderId="20" xfId="1" applyNumberFormat="1" applyFont="1" applyFill="1" applyBorder="1" applyAlignment="1">
      <alignment vertical="center"/>
    </xf>
    <xf numFmtId="3" fontId="6" fillId="3" borderId="20" xfId="1" applyNumberFormat="1" applyFont="1" applyFill="1" applyBorder="1" applyAlignment="1">
      <alignment horizontal="right" vertical="center" indent="1"/>
    </xf>
    <xf numFmtId="0" fontId="6" fillId="0" borderId="20" xfId="1" applyNumberFormat="1" applyFont="1" applyFill="1" applyBorder="1" applyAlignment="1">
      <alignment horizontal="center" vertical="center"/>
    </xf>
    <xf numFmtId="166" fontId="6" fillId="0" borderId="20" xfId="1" applyNumberFormat="1" applyFont="1" applyFill="1" applyBorder="1" applyAlignment="1">
      <alignment horizontal="center" vertical="center"/>
    </xf>
    <xf numFmtId="166" fontId="6" fillId="3" borderId="26" xfId="1" applyNumberFormat="1" applyFont="1" applyFill="1" applyBorder="1" applyAlignment="1">
      <alignment vertical="center"/>
    </xf>
    <xf numFmtId="166" fontId="6" fillId="0" borderId="25" xfId="1" applyNumberFormat="1" applyFont="1" applyFill="1" applyBorder="1" applyAlignment="1">
      <alignment vertical="center"/>
    </xf>
    <xf numFmtId="166" fontId="6" fillId="0" borderId="22" xfId="1" applyNumberFormat="1" applyFont="1" applyFill="1" applyBorder="1" applyAlignment="1">
      <alignment vertical="center"/>
    </xf>
    <xf numFmtId="166" fontId="6" fillId="0" borderId="26" xfId="1" applyNumberFormat="1" applyFont="1" applyFill="1" applyBorder="1" applyAlignment="1">
      <alignment vertical="center"/>
    </xf>
    <xf numFmtId="166" fontId="6" fillId="3" borderId="25" xfId="1" applyNumberFormat="1" applyFont="1" applyFill="1" applyBorder="1" applyAlignment="1">
      <alignment vertical="center"/>
    </xf>
    <xf numFmtId="166" fontId="6" fillId="0" borderId="20" xfId="0" applyNumberFormat="1" applyFont="1" applyBorder="1" applyAlignment="1">
      <alignment vertical="center"/>
    </xf>
    <xf numFmtId="0" fontId="6" fillId="3" borderId="20" xfId="1" applyNumberFormat="1" applyFont="1" applyFill="1" applyBorder="1" applyAlignment="1">
      <alignment horizontal="center" vertical="center"/>
    </xf>
    <xf numFmtId="165" fontId="6" fillId="0" borderId="20" xfId="1" applyNumberFormat="1" applyFont="1" applyFill="1" applyBorder="1" applyAlignment="1">
      <alignment horizontal="center" vertical="center"/>
    </xf>
    <xf numFmtId="166" fontId="6" fillId="0" borderId="20" xfId="1" applyNumberFormat="1" applyFont="1" applyBorder="1" applyAlignment="1">
      <alignment horizontal="right" vertical="center"/>
    </xf>
    <xf numFmtId="165" fontId="6" fillId="0" borderId="20" xfId="1" applyNumberFormat="1" applyFont="1" applyBorder="1" applyAlignment="1">
      <alignment horizontal="center" vertical="center"/>
    </xf>
    <xf numFmtId="3" fontId="6" fillId="0" borderId="20" xfId="1" applyNumberFormat="1" applyFont="1" applyBorder="1" applyAlignment="1">
      <alignment horizontal="right" vertical="center" indent="1"/>
    </xf>
    <xf numFmtId="165" fontId="6" fillId="0" borderId="20" xfId="1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0" fontId="6" fillId="9" borderId="39" xfId="1" quotePrefix="1" applyNumberFormat="1" applyFont="1" applyFill="1" applyBorder="1" applyAlignment="1">
      <alignment horizontal="center" vertical="center"/>
    </xf>
    <xf numFmtId="166" fontId="6" fillId="3" borderId="50" xfId="1" applyNumberFormat="1" applyFont="1" applyFill="1" applyBorder="1" applyAlignment="1">
      <alignment vertical="center"/>
    </xf>
    <xf numFmtId="0" fontId="4" fillId="6" borderId="33" xfId="1" quotePrefix="1" applyNumberFormat="1" applyFont="1" applyFill="1" applyBorder="1" applyAlignment="1">
      <alignment horizontal="center" vertical="center"/>
    </xf>
    <xf numFmtId="166" fontId="12" fillId="3" borderId="20" xfId="1" applyNumberFormat="1" applyFont="1" applyFill="1" applyBorder="1" applyAlignment="1">
      <alignment vertical="center"/>
    </xf>
    <xf numFmtId="3" fontId="4" fillId="6" borderId="20" xfId="1" applyNumberFormat="1" applyFont="1" applyFill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3" borderId="18" xfId="0" applyFont="1" applyFill="1" applyBorder="1" applyAlignment="1">
      <alignment vertical="center" wrapText="1"/>
    </xf>
    <xf numFmtId="0" fontId="15" fillId="3" borderId="0" xfId="0" applyFont="1" applyFill="1" applyAlignment="1">
      <alignment vertical="center" wrapText="1"/>
    </xf>
    <xf numFmtId="166" fontId="6" fillId="3" borderId="20" xfId="1" applyNumberFormat="1" applyFont="1" applyFill="1" applyBorder="1" applyAlignment="1">
      <alignment horizontal="right" vertical="center"/>
    </xf>
    <xf numFmtId="0" fontId="6" fillId="3" borderId="20" xfId="0" applyFont="1" applyFill="1" applyBorder="1" applyAlignment="1">
      <alignment horizontal="center" vertical="center"/>
    </xf>
    <xf numFmtId="166" fontId="6" fillId="0" borderId="34" xfId="1" applyNumberFormat="1" applyFont="1" applyFill="1" applyBorder="1" applyAlignment="1">
      <alignment vertical="center"/>
    </xf>
    <xf numFmtId="166" fontId="6" fillId="0" borderId="32" xfId="1" applyNumberFormat="1" applyFont="1" applyFill="1" applyBorder="1" applyAlignment="1">
      <alignment vertical="center"/>
    </xf>
    <xf numFmtId="0" fontId="6" fillId="8" borderId="20" xfId="1" quotePrefix="1" applyNumberFormat="1" applyFont="1" applyFill="1" applyBorder="1" applyAlignment="1">
      <alignment horizontal="center" vertical="center" wrapText="1"/>
    </xf>
    <xf numFmtId="0" fontId="6" fillId="8" borderId="20" xfId="1" quotePrefix="1" applyNumberFormat="1" applyFont="1" applyFill="1" applyBorder="1" applyAlignment="1">
      <alignment horizontal="left" vertical="center" wrapText="1"/>
    </xf>
    <xf numFmtId="3" fontId="4" fillId="3" borderId="20" xfId="0" applyNumberFormat="1" applyFont="1" applyFill="1" applyBorder="1" applyAlignment="1">
      <alignment horizontal="center" vertical="center"/>
    </xf>
    <xf numFmtId="3" fontId="4" fillId="0" borderId="20" xfId="0" applyNumberFormat="1" applyFont="1" applyBorder="1" applyAlignment="1">
      <alignment horizontal="center" vertical="center" wrapText="1"/>
    </xf>
    <xf numFmtId="0" fontId="4" fillId="8" borderId="20" xfId="1" applyNumberFormat="1" applyFont="1" applyFill="1" applyBorder="1" applyAlignment="1">
      <alignment horizontal="center" vertical="center" wrapText="1"/>
    </xf>
    <xf numFmtId="0" fontId="4" fillId="9" borderId="20" xfId="1" applyNumberFormat="1" applyFont="1" applyFill="1" applyBorder="1" applyAlignment="1">
      <alignment horizontal="center" vertical="center" wrapText="1"/>
    </xf>
    <xf numFmtId="0" fontId="6" fillId="9" borderId="20" xfId="1" applyNumberFormat="1" applyFont="1" applyFill="1" applyBorder="1" applyAlignment="1">
      <alignment vertical="center" wrapText="1"/>
    </xf>
    <xf numFmtId="166" fontId="4" fillId="0" borderId="4" xfId="0" applyNumberFormat="1" applyFont="1" applyBorder="1" applyAlignment="1">
      <alignment vertical="center"/>
    </xf>
    <xf numFmtId="0" fontId="16" fillId="5" borderId="20" xfId="0" applyFont="1" applyFill="1" applyBorder="1" applyAlignment="1">
      <alignment vertical="center" wrapText="1"/>
    </xf>
    <xf numFmtId="0" fontId="16" fillId="9" borderId="20" xfId="0" applyFont="1" applyFill="1" applyBorder="1" applyAlignment="1">
      <alignment vertical="center" wrapText="1"/>
    </xf>
    <xf numFmtId="0" fontId="16" fillId="8" borderId="20" xfId="0" applyFont="1" applyFill="1" applyBorder="1" applyAlignment="1">
      <alignment vertical="center" wrapText="1"/>
    </xf>
    <xf numFmtId="165" fontId="4" fillId="3" borderId="36" xfId="1" applyNumberFormat="1" applyFont="1" applyFill="1" applyBorder="1" applyAlignment="1">
      <alignment horizontal="center" vertical="center"/>
    </xf>
    <xf numFmtId="166" fontId="4" fillId="3" borderId="36" xfId="1" applyNumberFormat="1" applyFont="1" applyFill="1" applyBorder="1" applyAlignment="1">
      <alignment horizontal="right" vertical="center"/>
    </xf>
    <xf numFmtId="4" fontId="4" fillId="8" borderId="51" xfId="1" quotePrefix="1" applyNumberFormat="1" applyFont="1" applyFill="1" applyBorder="1" applyAlignment="1">
      <alignment horizontal="center" vertical="center"/>
    </xf>
    <xf numFmtId="4" fontId="4" fillId="8" borderId="20" xfId="1" applyNumberFormat="1" applyFont="1" applyFill="1" applyBorder="1" applyAlignment="1">
      <alignment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3" fontId="4" fillId="0" borderId="20" xfId="1" applyNumberFormat="1" applyFont="1" applyBorder="1" applyAlignment="1">
      <alignment horizontal="left" vertic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5" fillId="4" borderId="35" xfId="1" applyNumberFormat="1" applyFont="1" applyFill="1" applyBorder="1" applyAlignment="1">
      <alignment horizontal="left" vertical="center"/>
    </xf>
    <xf numFmtId="0" fontId="5" fillId="4" borderId="0" xfId="1" applyNumberFormat="1" applyFont="1" applyFill="1" applyBorder="1" applyAlignment="1">
      <alignment horizontal="left" vertical="center"/>
    </xf>
    <xf numFmtId="0" fontId="5" fillId="4" borderId="18" xfId="1" applyNumberFormat="1" applyFont="1" applyFill="1" applyBorder="1" applyAlignment="1">
      <alignment horizontal="left" vertical="center"/>
    </xf>
    <xf numFmtId="0" fontId="5" fillId="4" borderId="19" xfId="1" applyNumberFormat="1" applyFont="1" applyFill="1" applyBorder="1" applyAlignment="1">
      <alignment horizontal="left" vertical="center"/>
    </xf>
    <xf numFmtId="0" fontId="5" fillId="4" borderId="31" xfId="1" applyNumberFormat="1" applyFont="1" applyFill="1" applyBorder="1" applyAlignment="1">
      <alignment horizontal="left" vertical="center"/>
    </xf>
    <xf numFmtId="0" fontId="5" fillId="4" borderId="16" xfId="1" applyNumberFormat="1" applyFont="1" applyFill="1" applyBorder="1" applyAlignment="1">
      <alignment horizontal="left" vertical="center"/>
    </xf>
    <xf numFmtId="0" fontId="5" fillId="4" borderId="27" xfId="1" applyNumberFormat="1" applyFont="1" applyFill="1" applyBorder="1" applyAlignment="1">
      <alignment horizontal="left" vertical="center"/>
    </xf>
    <xf numFmtId="0" fontId="5" fillId="4" borderId="6" xfId="1" applyNumberFormat="1" applyFont="1" applyFill="1" applyBorder="1" applyAlignment="1">
      <alignment horizontal="left" vertical="center"/>
    </xf>
    <xf numFmtId="0" fontId="5" fillId="4" borderId="7" xfId="1" applyNumberFormat="1" applyFont="1" applyFill="1" applyBorder="1" applyAlignment="1">
      <alignment horizontal="left" vertical="center"/>
    </xf>
    <xf numFmtId="0" fontId="2" fillId="5" borderId="6" xfId="1" applyNumberFormat="1" applyFont="1" applyFill="1" applyBorder="1" applyAlignment="1">
      <alignment horizontal="left" vertical="center"/>
    </xf>
    <xf numFmtId="0" fontId="2" fillId="5" borderId="7" xfId="1" applyNumberFormat="1" applyFont="1" applyFill="1" applyBorder="1" applyAlignment="1">
      <alignment horizontal="left" vertical="center"/>
    </xf>
    <xf numFmtId="0" fontId="2" fillId="5" borderId="8" xfId="1" applyNumberFormat="1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165" fontId="4" fillId="0" borderId="38" xfId="1" applyNumberFormat="1" applyFont="1" applyFill="1" applyBorder="1" applyAlignment="1">
      <alignment horizontal="center" vertical="center"/>
    </xf>
    <xf numFmtId="165" fontId="4" fillId="0" borderId="39" xfId="1" applyNumberFormat="1" applyFont="1" applyFill="1" applyBorder="1" applyAlignment="1">
      <alignment horizontal="center" vertical="center"/>
    </xf>
    <xf numFmtId="0" fontId="4" fillId="0" borderId="42" xfId="1" applyNumberFormat="1" applyFont="1" applyFill="1" applyBorder="1" applyAlignment="1">
      <alignment horizontal="left" vertical="center" wrapText="1"/>
    </xf>
    <xf numFmtId="0" fontId="4" fillId="0" borderId="45" xfId="1" applyNumberFormat="1" applyFont="1" applyFill="1" applyBorder="1" applyAlignment="1">
      <alignment horizontal="left" vertical="center" wrapText="1"/>
    </xf>
    <xf numFmtId="165" fontId="4" fillId="0" borderId="20" xfId="1" applyNumberFormat="1" applyFont="1" applyBorder="1" applyAlignment="1">
      <alignment horizontal="center" vertical="center" wrapText="1"/>
    </xf>
    <xf numFmtId="0" fontId="4" fillId="0" borderId="20" xfId="1" applyNumberFormat="1" applyFont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5" fillId="4" borderId="29" xfId="1" applyNumberFormat="1" applyFont="1" applyFill="1" applyBorder="1" applyAlignment="1">
      <alignment horizontal="left" vertical="center"/>
    </xf>
    <xf numFmtId="0" fontId="4" fillId="0" borderId="20" xfId="1" applyNumberFormat="1" applyFont="1" applyBorder="1" applyAlignment="1">
      <alignment horizontal="center" vertical="center" wrapText="1"/>
    </xf>
    <xf numFmtId="3" fontId="4" fillId="0" borderId="22" xfId="1" applyNumberFormat="1" applyFont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4" fillId="3" borderId="28" xfId="1" applyNumberFormat="1" applyFont="1" applyFill="1" applyBorder="1" applyAlignment="1">
      <alignment horizontal="center" vertical="center"/>
    </xf>
    <xf numFmtId="3" fontId="4" fillId="0" borderId="20" xfId="1" applyNumberFormat="1" applyFont="1" applyBorder="1" applyAlignment="1">
      <alignment horizontal="center" vertical="center"/>
    </xf>
    <xf numFmtId="0" fontId="4" fillId="0" borderId="21" xfId="1" applyNumberFormat="1" applyFont="1" applyBorder="1" applyAlignment="1">
      <alignment horizontal="left" vertical="center" wrapText="1"/>
    </xf>
    <xf numFmtId="0" fontId="4" fillId="0" borderId="24" xfId="1" applyNumberFormat="1" applyFont="1" applyBorder="1" applyAlignment="1">
      <alignment horizontal="left" vertical="center" wrapText="1"/>
    </xf>
    <xf numFmtId="0" fontId="4" fillId="0" borderId="43" xfId="1" applyNumberFormat="1" applyFont="1" applyBorder="1" applyAlignment="1">
      <alignment horizontal="left" vertical="center" wrapText="1"/>
    </xf>
    <xf numFmtId="0" fontId="8" fillId="4" borderId="6" xfId="1" applyNumberFormat="1" applyFont="1" applyFill="1" applyBorder="1" applyAlignment="1">
      <alignment horizontal="left" vertical="center"/>
    </xf>
    <xf numFmtId="0" fontId="8" fillId="4" borderId="7" xfId="1" applyNumberFormat="1" applyFont="1" applyFill="1" applyBorder="1" applyAlignment="1">
      <alignment horizontal="left" vertical="center"/>
    </xf>
    <xf numFmtId="0" fontId="8" fillId="4" borderId="0" xfId="1" applyNumberFormat="1" applyFont="1" applyFill="1" applyBorder="1" applyAlignment="1">
      <alignment horizontal="left" vertical="center"/>
    </xf>
    <xf numFmtId="0" fontId="8" fillId="4" borderId="27" xfId="1" applyNumberFormat="1" applyFont="1" applyFill="1" applyBorder="1" applyAlignment="1">
      <alignment horizontal="left" vertical="center"/>
    </xf>
    <xf numFmtId="0" fontId="5" fillId="4" borderId="33" xfId="1" applyNumberFormat="1" applyFont="1" applyFill="1" applyBorder="1" applyAlignment="1">
      <alignment horizontal="left" vertical="center"/>
    </xf>
    <xf numFmtId="0" fontId="5" fillId="4" borderId="36" xfId="1" applyNumberFormat="1" applyFont="1" applyFill="1" applyBorder="1" applyAlignment="1">
      <alignment horizontal="left" vertical="center"/>
    </xf>
    <xf numFmtId="0" fontId="5" fillId="4" borderId="12" xfId="1" applyNumberFormat="1" applyFont="1" applyFill="1" applyBorder="1" applyAlignment="1">
      <alignment horizontal="left" vertical="center"/>
    </xf>
    <xf numFmtId="0" fontId="5" fillId="4" borderId="13" xfId="1" applyNumberFormat="1" applyFont="1" applyFill="1" applyBorder="1" applyAlignment="1">
      <alignment horizontal="left" vertical="center"/>
    </xf>
    <xf numFmtId="0" fontId="4" fillId="0" borderId="1" xfId="1" applyNumberFormat="1" applyFont="1" applyBorder="1" applyAlignment="1">
      <alignment horizontal="center" vertical="center" wrapText="1"/>
    </xf>
    <xf numFmtId="0" fontId="4" fillId="0" borderId="28" xfId="1" applyNumberFormat="1" applyFont="1" applyBorder="1" applyAlignment="1">
      <alignment horizontal="center" vertical="center" wrapText="1"/>
    </xf>
    <xf numFmtId="0" fontId="4" fillId="0" borderId="23" xfId="1" applyNumberFormat="1" applyFont="1" applyBorder="1" applyAlignment="1">
      <alignment horizontal="center" vertical="center" wrapText="1"/>
    </xf>
    <xf numFmtId="0" fontId="4" fillId="0" borderId="22" xfId="1" applyNumberFormat="1" applyFont="1" applyBorder="1" applyAlignment="1">
      <alignment horizontal="center" vertical="center" wrapText="1"/>
    </xf>
    <xf numFmtId="0" fontId="4" fillId="0" borderId="30" xfId="1" applyNumberFormat="1" applyFont="1" applyBorder="1" applyAlignment="1">
      <alignment horizontal="center" vertical="center" wrapText="1"/>
    </xf>
    <xf numFmtId="0" fontId="4" fillId="3" borderId="47" xfId="1" applyNumberFormat="1" applyFont="1" applyFill="1" applyBorder="1" applyAlignment="1">
      <alignment horizontal="left" vertical="center" wrapText="1"/>
    </xf>
    <xf numFmtId="0" fontId="4" fillId="3" borderId="41" xfId="1" applyNumberFormat="1" applyFont="1" applyFill="1" applyBorder="1" applyAlignment="1">
      <alignment horizontal="left" vertical="center" wrapText="1"/>
    </xf>
    <xf numFmtId="0" fontId="4" fillId="3" borderId="37" xfId="1" applyNumberFormat="1" applyFont="1" applyFill="1" applyBorder="1" applyAlignment="1">
      <alignment horizontal="left" vertical="center" wrapText="1"/>
    </xf>
    <xf numFmtId="0" fontId="8" fillId="4" borderId="35" xfId="1" applyNumberFormat="1" applyFont="1" applyFill="1" applyBorder="1" applyAlignment="1">
      <alignment horizontal="left" vertical="center"/>
    </xf>
    <xf numFmtId="165" fontId="4" fillId="0" borderId="17" xfId="1" quotePrefix="1" applyNumberFormat="1" applyFont="1" applyFill="1" applyBorder="1" applyAlignment="1">
      <alignment horizontal="center" vertical="center"/>
    </xf>
    <xf numFmtId="165" fontId="4" fillId="0" borderId="35" xfId="1" quotePrefix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left" vertical="center" wrapText="1"/>
    </xf>
    <xf numFmtId="0" fontId="4" fillId="0" borderId="39" xfId="1" applyNumberFormat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5" fontId="4" fillId="0" borderId="28" xfId="1" applyNumberFormat="1" applyFont="1" applyBorder="1" applyAlignment="1">
      <alignment horizontal="center" vertical="center"/>
    </xf>
    <xf numFmtId="165" fontId="4" fillId="0" borderId="10" xfId="1" applyNumberFormat="1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left" vertical="center" wrapText="1"/>
    </xf>
    <xf numFmtId="0" fontId="4" fillId="0" borderId="45" xfId="1" applyNumberFormat="1" applyFont="1" applyBorder="1" applyAlignment="1">
      <alignment horizontal="left" vertical="center" wrapText="1"/>
    </xf>
    <xf numFmtId="0" fontId="4" fillId="0" borderId="13" xfId="1" applyNumberFormat="1" applyFont="1" applyBorder="1" applyAlignment="1">
      <alignment horizontal="left" vertical="center" wrapText="1"/>
    </xf>
    <xf numFmtId="0" fontId="4" fillId="0" borderId="20" xfId="1" quotePrefix="1" applyNumberFormat="1" applyFont="1" applyBorder="1" applyAlignment="1">
      <alignment horizontal="center" vertical="center" wrapText="1"/>
    </xf>
    <xf numFmtId="166" fontId="2" fillId="2" borderId="6" xfId="0" applyNumberFormat="1" applyFont="1" applyFill="1" applyBorder="1" applyAlignment="1">
      <alignment horizontal="left" vertical="center" wrapText="1"/>
    </xf>
    <xf numFmtId="166" fontId="2" fillId="2" borderId="7" xfId="0" applyNumberFormat="1" applyFont="1" applyFill="1" applyBorder="1" applyAlignment="1">
      <alignment horizontal="left" vertical="center" wrapText="1"/>
    </xf>
    <xf numFmtId="166" fontId="2" fillId="2" borderId="8" xfId="0" applyNumberFormat="1" applyFont="1" applyFill="1" applyBorder="1" applyAlignment="1">
      <alignment horizontal="left" vertical="center" wrapText="1"/>
    </xf>
    <xf numFmtId="0" fontId="5" fillId="4" borderId="17" xfId="1" applyNumberFormat="1" applyFont="1" applyFill="1" applyBorder="1" applyAlignment="1">
      <alignment horizontal="left" vertical="center"/>
    </xf>
    <xf numFmtId="0" fontId="4" fillId="0" borderId="23" xfId="1" quotePrefix="1" applyNumberFormat="1" applyFont="1" applyBorder="1" applyAlignment="1">
      <alignment horizontal="center" vertical="center" wrapText="1"/>
    </xf>
    <xf numFmtId="0" fontId="4" fillId="0" borderId="22" xfId="1" quotePrefix="1" applyNumberFormat="1" applyFont="1" applyBorder="1" applyAlignment="1">
      <alignment horizontal="center" vertical="center" wrapText="1"/>
    </xf>
    <xf numFmtId="0" fontId="4" fillId="0" borderId="30" xfId="1" quotePrefix="1" applyNumberFormat="1" applyFont="1" applyBorder="1" applyAlignment="1">
      <alignment horizontal="center" vertical="center" wrapText="1"/>
    </xf>
    <xf numFmtId="166" fontId="5" fillId="4" borderId="6" xfId="1" applyNumberFormat="1" applyFont="1" applyFill="1" applyBorder="1" applyAlignment="1">
      <alignment horizontal="left" vertical="center"/>
    </xf>
    <xf numFmtId="166" fontId="5" fillId="4" borderId="7" xfId="1" applyNumberFormat="1" applyFont="1" applyFill="1" applyBorder="1" applyAlignment="1">
      <alignment horizontal="left" vertical="center"/>
    </xf>
    <xf numFmtId="166" fontId="5" fillId="4" borderId="0" xfId="1" applyNumberFormat="1" applyFont="1" applyFill="1" applyBorder="1" applyAlignment="1">
      <alignment horizontal="left" vertical="center"/>
    </xf>
    <xf numFmtId="166" fontId="5" fillId="4" borderId="27" xfId="1" applyNumberFormat="1" applyFont="1" applyFill="1" applyBorder="1" applyAlignment="1">
      <alignment horizontal="left" vertical="center"/>
    </xf>
    <xf numFmtId="3" fontId="12" fillId="8" borderId="20" xfId="1" applyNumberFormat="1" applyFont="1" applyFill="1" applyBorder="1" applyAlignment="1">
      <alignment vertical="center" wrapText="1"/>
    </xf>
    <xf numFmtId="3" fontId="12" fillId="6" borderId="20" xfId="1" applyNumberFormat="1" applyFont="1" applyFill="1" applyBorder="1" applyAlignment="1">
      <alignment vertical="center" wrapText="1"/>
    </xf>
    <xf numFmtId="3" fontId="12" fillId="9" borderId="20" xfId="1" applyNumberFormat="1" applyFont="1" applyFill="1" applyBorder="1" applyAlignment="1">
      <alignment vertical="center" wrapText="1"/>
    </xf>
    <xf numFmtId="0" fontId="12" fillId="8" borderId="20" xfId="1" applyNumberFormat="1" applyFont="1" applyFill="1" applyBorder="1" applyAlignment="1">
      <alignment horizontal="left" vertical="center" wrapText="1"/>
    </xf>
    <xf numFmtId="0" fontId="12" fillId="8" borderId="20" xfId="1" applyNumberFormat="1" applyFont="1" applyFill="1" applyBorder="1" applyAlignment="1">
      <alignment vertical="center" wrapText="1"/>
    </xf>
    <xf numFmtId="0" fontId="12" fillId="9" borderId="20" xfId="1" applyNumberFormat="1" applyFont="1" applyFill="1" applyBorder="1" applyAlignment="1">
      <alignment vertical="center" wrapText="1"/>
    </xf>
    <xf numFmtId="0" fontId="12" fillId="6" borderId="20" xfId="1" applyNumberFormat="1" applyFont="1" applyFill="1" applyBorder="1" applyAlignment="1">
      <alignment horizontal="left" vertical="center" wrapText="1"/>
    </xf>
    <xf numFmtId="0" fontId="15" fillId="0" borderId="20" xfId="0" applyFont="1" applyBorder="1" applyAlignment="1">
      <alignment wrapText="1"/>
    </xf>
    <xf numFmtId="0" fontId="20" fillId="10" borderId="20" xfId="2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0" xfId="0" applyFont="1" applyAlignment="1">
      <alignment wrapText="1"/>
    </xf>
    <xf numFmtId="0" fontId="21" fillId="0" borderId="20" xfId="0" applyFont="1" applyBorder="1" applyAlignment="1">
      <alignment wrapText="1"/>
    </xf>
    <xf numFmtId="0" fontId="20" fillId="10" borderId="20" xfId="2" applyFont="1" applyBorder="1" applyAlignment="1">
      <alignment wrapText="1"/>
    </xf>
    <xf numFmtId="6" fontId="20" fillId="10" borderId="20" xfId="2" applyNumberFormat="1" applyFont="1" applyBorder="1" applyAlignment="1">
      <alignment wrapText="1"/>
    </xf>
    <xf numFmtId="0" fontId="22" fillId="12" borderId="20" xfId="4" applyFont="1" applyBorder="1" applyAlignment="1">
      <alignment wrapText="1"/>
    </xf>
    <xf numFmtId="6" fontId="22" fillId="12" borderId="20" xfId="4" applyNumberFormat="1" applyFont="1" applyBorder="1" applyAlignment="1">
      <alignment wrapText="1"/>
    </xf>
    <xf numFmtId="0" fontId="23" fillId="11" borderId="20" xfId="3" applyFont="1" applyBorder="1" applyAlignment="1">
      <alignment wrapText="1"/>
    </xf>
    <xf numFmtId="6" fontId="23" fillId="11" borderId="20" xfId="3" applyNumberFormat="1" applyFont="1" applyBorder="1" applyAlignment="1">
      <alignment wrapText="1"/>
    </xf>
    <xf numFmtId="0" fontId="23" fillId="11" borderId="20" xfId="3" applyFont="1" applyBorder="1" applyAlignment="1">
      <alignment horizontal="center" wrapText="1"/>
    </xf>
    <xf numFmtId="6" fontId="23" fillId="11" borderId="20" xfId="3" applyNumberFormat="1" applyFont="1" applyBorder="1" applyAlignment="1">
      <alignment horizontal="center" wrapText="1"/>
    </xf>
    <xf numFmtId="0" fontId="15" fillId="13" borderId="20" xfId="5" applyFont="1" applyBorder="1" applyAlignment="1">
      <alignment wrapText="1"/>
    </xf>
    <xf numFmtId="6" fontId="15" fillId="13" borderId="20" xfId="5" applyNumberFormat="1" applyFont="1" applyBorder="1" applyAlignment="1">
      <alignment wrapText="1"/>
    </xf>
    <xf numFmtId="9" fontId="15" fillId="0" borderId="20" xfId="0" applyNumberFormat="1" applyFont="1" applyBorder="1" applyAlignment="1">
      <alignment wrapText="1"/>
    </xf>
    <xf numFmtId="169" fontId="20" fillId="10" borderId="20" xfId="2" applyNumberFormat="1" applyFont="1" applyBorder="1" applyAlignment="1">
      <alignment wrapText="1"/>
    </xf>
    <xf numFmtId="0" fontId="23" fillId="11" borderId="20" xfId="3" applyFont="1" applyBorder="1" applyAlignment="1">
      <alignment vertical="center" wrapText="1"/>
    </xf>
    <xf numFmtId="6" fontId="23" fillId="11" borderId="20" xfId="3" applyNumberFormat="1" applyFont="1" applyBorder="1" applyAlignment="1">
      <alignment vertical="center" wrapText="1"/>
    </xf>
    <xf numFmtId="8" fontId="20" fillId="10" borderId="20" xfId="2" applyNumberFormat="1" applyFont="1" applyBorder="1" applyAlignment="1">
      <alignment wrapText="1"/>
    </xf>
  </cellXfs>
  <cellStyles count="6">
    <cellStyle name="40% - Énfasis5" xfId="5" builtinId="47"/>
    <cellStyle name="Bueno" xfId="2" builtinId="26"/>
    <cellStyle name="Incorrecto" xfId="3" builtinId="27"/>
    <cellStyle name="Moneda" xfId="1" builtinId="4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stavo Iturralde" id="{7C199A0D-4D33-4C1E-BCBF-1F267502EF00}" userId="6fe8878d97795de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47" dT="2025-03-14T15:27:01.04" personId="{7C199A0D-4D33-4C1E-BCBF-1F267502EF00}" id="{9E808BAC-4B42-4B92-AEC5-1FB89495F354}">
    <text>No cuadra</text>
  </threadedComment>
  <threadedComment ref="I64" dT="2025-03-14T15:25:44.51" personId="{7C199A0D-4D33-4C1E-BCBF-1F267502EF00}" id="{088059D4-457F-4287-9A6E-3F9D8CDCA1F9}">
    <text>No cuadra</text>
  </threadedComment>
  <threadedComment ref="I65" dT="2025-03-14T15:23:42.52" personId="{7C199A0D-4D33-4C1E-BCBF-1F267502EF00}" id="{334B51E5-AE43-49DD-9751-ACDEE123EC5F}">
    <text>No cuadra, y en la ultima conversación quedamos que iban a ser 10 organizaciones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R115"/>
  <sheetViews>
    <sheetView zoomScaleNormal="100" workbookViewId="0">
      <pane xSplit="4" ySplit="9" topLeftCell="E11" activePane="bottomRight" state="frozen"/>
      <selection pane="topRight" activeCell="E1" sqref="E1"/>
      <selection pane="bottomLeft" activeCell="A8" sqref="A8"/>
      <selection pane="bottomRight" activeCell="D16" sqref="D16"/>
    </sheetView>
  </sheetViews>
  <sheetFormatPr baseColWidth="10" defaultRowHeight="14.4" x14ac:dyDescent="0.3"/>
  <cols>
    <col min="1" max="1" width="7.33203125" customWidth="1"/>
    <col min="2" max="2" width="20.88671875" customWidth="1"/>
    <col min="3" max="3" width="8.6640625" customWidth="1"/>
    <col min="4" max="4" width="52.109375" customWidth="1"/>
    <col min="5" max="5" width="31.5546875" customWidth="1"/>
    <col min="6" max="6" width="14.88671875" customWidth="1"/>
    <col min="7" max="7" width="11.88671875" customWidth="1"/>
    <col min="8" max="8" width="10.33203125" customWidth="1"/>
    <col min="9" max="15" width="13.33203125" customWidth="1"/>
    <col min="16" max="16" width="11.6640625" customWidth="1"/>
    <col min="17" max="18" width="15.109375" customWidth="1"/>
  </cols>
  <sheetData>
    <row r="2" spans="1:19" ht="60" customHeight="1" thickBot="1" x14ac:dyDescent="0.35">
      <c r="A2" s="256" t="s">
        <v>243</v>
      </c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8"/>
    </row>
    <row r="3" spans="1:19" s="1" customFormat="1" ht="32.25" customHeight="1" thickBot="1" x14ac:dyDescent="0.3">
      <c r="A3" s="199" t="s">
        <v>0</v>
      </c>
      <c r="B3" s="200"/>
      <c r="C3" s="199" t="s">
        <v>1</v>
      </c>
      <c r="D3" s="201"/>
      <c r="E3" s="202"/>
      <c r="F3" s="202"/>
      <c r="G3" s="202"/>
      <c r="H3" s="202"/>
      <c r="I3" s="200"/>
      <c r="J3" s="259" t="s">
        <v>238</v>
      </c>
      <c r="K3" s="260"/>
      <c r="L3" s="264" t="s">
        <v>2</v>
      </c>
      <c r="M3" s="265"/>
      <c r="N3" s="265"/>
      <c r="O3" s="265"/>
      <c r="P3" s="266"/>
    </row>
    <row r="4" spans="1:19" s="1" customFormat="1" ht="30" customHeight="1" x14ac:dyDescent="0.25">
      <c r="A4" s="224" t="s">
        <v>3</v>
      </c>
      <c r="B4" s="192" t="s">
        <v>4</v>
      </c>
      <c r="C4" s="224" t="s">
        <v>3</v>
      </c>
      <c r="D4" s="195" t="s">
        <v>5</v>
      </c>
      <c r="E4" s="197" t="s">
        <v>6</v>
      </c>
      <c r="F4" s="195" t="s">
        <v>7</v>
      </c>
      <c r="G4" s="195" t="s">
        <v>8</v>
      </c>
      <c r="H4" s="272" t="s">
        <v>9</v>
      </c>
      <c r="I4" s="262" t="s">
        <v>10</v>
      </c>
      <c r="J4" s="224" t="s">
        <v>11</v>
      </c>
      <c r="K4" s="192" t="s">
        <v>12</v>
      </c>
      <c r="L4" s="270">
        <v>2025</v>
      </c>
      <c r="M4" s="267" t="s">
        <v>13</v>
      </c>
      <c r="N4" s="195" t="s">
        <v>14</v>
      </c>
      <c r="O4" s="195" t="s">
        <v>15</v>
      </c>
      <c r="P4" s="192" t="s">
        <v>16</v>
      </c>
    </row>
    <row r="5" spans="1:19" s="1" customFormat="1" ht="15" customHeight="1" thickBot="1" x14ac:dyDescent="0.3">
      <c r="A5" s="225"/>
      <c r="B5" s="269"/>
      <c r="C5" s="225"/>
      <c r="D5" s="196"/>
      <c r="E5" s="198"/>
      <c r="F5" s="196"/>
      <c r="G5" s="196"/>
      <c r="H5" s="273"/>
      <c r="I5" s="263"/>
      <c r="J5" s="225"/>
      <c r="K5" s="193"/>
      <c r="L5" s="271"/>
      <c r="M5" s="268"/>
      <c r="N5" s="196"/>
      <c r="O5" s="196"/>
      <c r="P5" s="193"/>
    </row>
    <row r="6" spans="1:19" s="1" customFormat="1" ht="14.25" customHeight="1" x14ac:dyDescent="0.25">
      <c r="A6" s="169"/>
      <c r="B6" s="185" t="s">
        <v>222</v>
      </c>
      <c r="C6" s="171"/>
      <c r="D6" s="171"/>
      <c r="E6" s="170"/>
      <c r="F6" s="161"/>
      <c r="G6" s="161"/>
      <c r="H6" s="162"/>
      <c r="I6" s="162"/>
      <c r="J6" s="161"/>
      <c r="K6" s="161"/>
      <c r="L6" s="161"/>
      <c r="M6" s="161"/>
      <c r="N6" s="161"/>
      <c r="O6" s="161"/>
      <c r="P6" s="163"/>
    </row>
    <row r="7" spans="1:19" s="1" customFormat="1" ht="14.25" customHeight="1" x14ac:dyDescent="0.25">
      <c r="A7" s="169"/>
      <c r="B7" s="186" t="s">
        <v>220</v>
      </c>
      <c r="C7" s="172"/>
      <c r="D7" s="172"/>
      <c r="E7" s="170"/>
      <c r="F7" s="161"/>
      <c r="G7" s="161"/>
      <c r="H7" s="162"/>
      <c r="I7" s="162"/>
      <c r="J7" s="161"/>
      <c r="K7" s="161"/>
      <c r="L7" s="161"/>
      <c r="M7" s="161"/>
      <c r="N7" s="161"/>
      <c r="O7" s="161"/>
      <c r="P7" s="163"/>
    </row>
    <row r="8" spans="1:19" s="1" customFormat="1" ht="14.25" customHeight="1" thickBot="1" x14ac:dyDescent="0.3">
      <c r="A8" s="169"/>
      <c r="B8" s="187" t="s">
        <v>221</v>
      </c>
      <c r="C8" s="172"/>
      <c r="D8" s="172"/>
      <c r="E8" s="170"/>
      <c r="F8" s="161"/>
      <c r="G8" s="161"/>
      <c r="H8" s="162"/>
      <c r="I8" s="162"/>
      <c r="J8" s="161"/>
      <c r="K8" s="161"/>
      <c r="L8" s="161"/>
      <c r="M8" s="161"/>
      <c r="N8" s="161"/>
      <c r="O8" s="161"/>
      <c r="P8" s="163"/>
    </row>
    <row r="9" spans="1:19" s="4" customFormat="1" thickBot="1" x14ac:dyDescent="0.35">
      <c r="A9" s="215" t="s">
        <v>17</v>
      </c>
      <c r="B9" s="261"/>
      <c r="C9" s="216"/>
      <c r="D9" s="216"/>
      <c r="E9" s="216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7"/>
    </row>
    <row r="10" spans="1:19" s="10" customFormat="1" ht="42" customHeight="1" x14ac:dyDescent="0.3">
      <c r="A10" s="222" t="s">
        <v>18</v>
      </c>
      <c r="B10" s="223" t="s">
        <v>20</v>
      </c>
      <c r="C10" s="125" t="s">
        <v>172</v>
      </c>
      <c r="D10" s="102" t="s">
        <v>215</v>
      </c>
      <c r="E10" s="52" t="s">
        <v>179</v>
      </c>
      <c r="F10" s="147" t="s">
        <v>181</v>
      </c>
      <c r="G10" s="148">
        <v>1</v>
      </c>
      <c r="H10" s="149">
        <v>21230</v>
      </c>
      <c r="I10" s="150">
        <f>H10*G10</f>
        <v>21230</v>
      </c>
      <c r="J10" s="151"/>
      <c r="K10" s="152">
        <v>102996</v>
      </c>
      <c r="L10" s="153">
        <v>21230</v>
      </c>
      <c r="M10" s="151">
        <v>21230</v>
      </c>
      <c r="N10" s="120"/>
      <c r="O10" s="154"/>
      <c r="P10" s="154"/>
      <c r="Q10" s="14" t="str">
        <f>IF(L10=M10+N10+O10+P10,"OK",M10-N10-O10-P10)</f>
        <v>OK</v>
      </c>
      <c r="R10" s="103"/>
    </row>
    <row r="11" spans="1:19" s="10" customFormat="1" ht="63" customHeight="1" thickBot="1" x14ac:dyDescent="0.35">
      <c r="A11" s="222"/>
      <c r="B11" s="223"/>
      <c r="C11" s="164" t="s">
        <v>167</v>
      </c>
      <c r="D11" s="118" t="s">
        <v>228</v>
      </c>
      <c r="E11" s="101" t="s">
        <v>180</v>
      </c>
      <c r="F11" s="147" t="s">
        <v>181</v>
      </c>
      <c r="G11" s="148">
        <v>2</v>
      </c>
      <c r="H11" s="149">
        <v>10000</v>
      </c>
      <c r="I11" s="150">
        <f>H11*G11</f>
        <v>20000</v>
      </c>
      <c r="J11" s="120"/>
      <c r="K11" s="152">
        <f>I11</f>
        <v>20000</v>
      </c>
      <c r="L11" s="153">
        <f>K11</f>
        <v>20000</v>
      </c>
      <c r="M11" s="120"/>
      <c r="N11" s="90">
        <f>L11/2</f>
        <v>10000</v>
      </c>
      <c r="O11" s="90">
        <f>L11/2</f>
        <v>10000</v>
      </c>
      <c r="P11" s="165"/>
      <c r="Q11" s="14" t="str">
        <f t="shared" ref="Q11:Q72" si="0">IF(L11=M11+N11+O11+P11,"OK",M11-N11-O11-P11)</f>
        <v>OK</v>
      </c>
      <c r="R11" s="61"/>
      <c r="S11" s="61"/>
    </row>
    <row r="12" spans="1:19" s="10" customFormat="1" thickBot="1" x14ac:dyDescent="0.35">
      <c r="A12" s="203" t="s">
        <v>21</v>
      </c>
      <c r="B12" s="204"/>
      <c r="C12" s="205"/>
      <c r="D12" s="205"/>
      <c r="E12" s="205"/>
      <c r="F12" s="205"/>
      <c r="G12" s="205"/>
      <c r="H12" s="206"/>
      <c r="I12" s="66">
        <f t="shared" ref="I12:P12" si="1">SUM(I10:I11)</f>
        <v>41230</v>
      </c>
      <c r="J12" s="66">
        <f t="shared" si="1"/>
        <v>0</v>
      </c>
      <c r="K12" s="66">
        <f t="shared" si="1"/>
        <v>122996</v>
      </c>
      <c r="L12" s="66">
        <f t="shared" si="1"/>
        <v>41230</v>
      </c>
      <c r="M12" s="66">
        <f t="shared" si="1"/>
        <v>21230</v>
      </c>
      <c r="N12" s="66">
        <f t="shared" si="1"/>
        <v>10000</v>
      </c>
      <c r="O12" s="66">
        <f t="shared" si="1"/>
        <v>10000</v>
      </c>
      <c r="P12" s="66">
        <f t="shared" si="1"/>
        <v>0</v>
      </c>
      <c r="Q12" s="9" t="str">
        <f t="shared" si="0"/>
        <v>OK</v>
      </c>
    </row>
    <row r="13" spans="1:19" s="10" customFormat="1" ht="26.25" customHeight="1" x14ac:dyDescent="0.3">
      <c r="A13" s="218" t="s">
        <v>22</v>
      </c>
      <c r="B13" s="220" t="s">
        <v>23</v>
      </c>
      <c r="C13" s="121" t="s">
        <v>173</v>
      </c>
      <c r="D13" s="122" t="s">
        <v>195</v>
      </c>
      <c r="E13" s="53" t="s">
        <v>19</v>
      </c>
      <c r="F13" s="119" t="s">
        <v>181</v>
      </c>
      <c r="G13" s="13">
        <v>1</v>
      </c>
      <c r="H13" s="74">
        <v>4000</v>
      </c>
      <c r="I13" s="74">
        <f>H13*G13</f>
        <v>4000</v>
      </c>
      <c r="J13" s="119"/>
      <c r="K13" s="74">
        <f>I13</f>
        <v>4000</v>
      </c>
      <c r="L13" s="74">
        <f>K13</f>
        <v>4000</v>
      </c>
      <c r="M13" s="74"/>
      <c r="N13" s="74"/>
      <c r="O13" s="74">
        <v>4000</v>
      </c>
      <c r="P13" s="154"/>
      <c r="Q13" s="14" t="str">
        <f t="shared" si="0"/>
        <v>OK</v>
      </c>
    </row>
    <row r="14" spans="1:19" s="10" customFormat="1" ht="21.75" customHeight="1" x14ac:dyDescent="0.3">
      <c r="A14" s="219"/>
      <c r="B14" s="221"/>
      <c r="C14" s="123" t="s">
        <v>169</v>
      </c>
      <c r="D14" s="124" t="s">
        <v>168</v>
      </c>
      <c r="E14" s="77" t="s">
        <v>132</v>
      </c>
      <c r="F14" s="65" t="s">
        <v>182</v>
      </c>
      <c r="G14" s="13">
        <v>1</v>
      </c>
      <c r="H14" s="74">
        <v>100000</v>
      </c>
      <c r="I14" s="69">
        <f>H14*G14</f>
        <v>100000</v>
      </c>
      <c r="J14" s="7"/>
      <c r="K14" s="7">
        <v>100000</v>
      </c>
      <c r="L14" s="7">
        <v>20000</v>
      </c>
      <c r="M14" s="7"/>
      <c r="N14" s="7"/>
      <c r="O14" s="8"/>
      <c r="P14" s="8">
        <v>20000</v>
      </c>
      <c r="Q14" s="14" t="str">
        <f t="shared" si="0"/>
        <v>OK</v>
      </c>
    </row>
    <row r="15" spans="1:19" s="10" customFormat="1" ht="29.25" customHeight="1" x14ac:dyDescent="0.3">
      <c r="A15" s="219"/>
      <c r="B15" s="221"/>
      <c r="C15" s="123" t="s">
        <v>170</v>
      </c>
      <c r="D15" s="124" t="s">
        <v>171</v>
      </c>
      <c r="E15" s="77" t="s">
        <v>24</v>
      </c>
      <c r="F15" s="65" t="s">
        <v>182</v>
      </c>
      <c r="G15" s="13">
        <v>1</v>
      </c>
      <c r="H15" s="74">
        <v>100000</v>
      </c>
      <c r="I15" s="69">
        <f>H15*G15</f>
        <v>100000</v>
      </c>
      <c r="J15" s="7"/>
      <c r="K15" s="7">
        <v>100000</v>
      </c>
      <c r="L15" s="7">
        <v>20000</v>
      </c>
      <c r="M15" s="7"/>
      <c r="N15" s="7"/>
      <c r="O15" s="8"/>
      <c r="P15" s="8">
        <v>20000</v>
      </c>
      <c r="Q15" s="14" t="str">
        <f t="shared" si="0"/>
        <v>OK</v>
      </c>
    </row>
    <row r="16" spans="1:19" s="10" customFormat="1" ht="30" customHeight="1" x14ac:dyDescent="0.3">
      <c r="A16" s="219"/>
      <c r="B16" s="221"/>
      <c r="C16" s="115" t="s">
        <v>131</v>
      </c>
      <c r="D16" s="95" t="s">
        <v>161</v>
      </c>
      <c r="E16" s="53" t="s">
        <v>25</v>
      </c>
      <c r="F16" s="11" t="s">
        <v>182</v>
      </c>
      <c r="G16" s="12">
        <v>1</v>
      </c>
      <c r="H16" s="7">
        <v>53000</v>
      </c>
      <c r="I16" s="7">
        <f>G16*H16</f>
        <v>53000</v>
      </c>
      <c r="J16" s="7"/>
      <c r="K16" s="7">
        <f>I16</f>
        <v>53000</v>
      </c>
      <c r="L16" s="7">
        <f>I16</f>
        <v>53000</v>
      </c>
      <c r="M16" s="7"/>
      <c r="N16" s="7">
        <v>10600</v>
      </c>
      <c r="O16" s="8">
        <v>42400</v>
      </c>
      <c r="P16" s="8"/>
      <c r="Q16" s="14" t="str">
        <f t="shared" si="0"/>
        <v>OK</v>
      </c>
    </row>
    <row r="17" spans="1:70" s="10" customFormat="1" thickBot="1" x14ac:dyDescent="0.35">
      <c r="A17" s="207" t="s">
        <v>26</v>
      </c>
      <c r="B17" s="208"/>
      <c r="C17" s="204"/>
      <c r="D17" s="204"/>
      <c r="E17" s="204"/>
      <c r="F17" s="204"/>
      <c r="G17" s="204"/>
      <c r="H17" s="209"/>
      <c r="I17" s="31">
        <f t="shared" ref="I17:N17" si="2">SUM(I13:I16)</f>
        <v>257000</v>
      </c>
      <c r="J17" s="31">
        <f t="shared" si="2"/>
        <v>0</v>
      </c>
      <c r="K17" s="31">
        <f t="shared" si="2"/>
        <v>257000</v>
      </c>
      <c r="L17" s="31">
        <f t="shared" si="2"/>
        <v>97000</v>
      </c>
      <c r="M17" s="31">
        <f t="shared" si="2"/>
        <v>0</v>
      </c>
      <c r="N17" s="31">
        <f t="shared" si="2"/>
        <v>10600</v>
      </c>
      <c r="O17" s="31">
        <f>SUM(O13:O16)</f>
        <v>46400</v>
      </c>
      <c r="P17" s="113">
        <f>SUM(P14:P16)</f>
        <v>40000</v>
      </c>
      <c r="Q17" s="14" t="str">
        <f t="shared" si="0"/>
        <v>OK</v>
      </c>
    </row>
    <row r="18" spans="1:70" s="15" customFormat="1" ht="36" customHeight="1" x14ac:dyDescent="0.3">
      <c r="A18" s="274" t="s">
        <v>27</v>
      </c>
      <c r="B18" s="277" t="s">
        <v>216</v>
      </c>
      <c r="C18" s="117" t="s">
        <v>224</v>
      </c>
      <c r="D18" s="126" t="s">
        <v>227</v>
      </c>
      <c r="E18" s="54" t="s">
        <v>127</v>
      </c>
      <c r="F18" s="6" t="s">
        <v>183</v>
      </c>
      <c r="G18" s="21">
        <v>1</v>
      </c>
      <c r="H18" s="22">
        <v>53500</v>
      </c>
      <c r="I18" s="22">
        <f>H18*G18</f>
        <v>53500</v>
      </c>
      <c r="J18" s="22"/>
      <c r="K18" s="22">
        <v>53500</v>
      </c>
      <c r="L18" s="22">
        <f>K18</f>
        <v>53500</v>
      </c>
      <c r="M18" s="22"/>
      <c r="N18" s="22"/>
      <c r="O18" s="23">
        <v>26750</v>
      </c>
      <c r="P18" s="23">
        <v>26750</v>
      </c>
      <c r="Q18" s="14" t="str">
        <f t="shared" si="0"/>
        <v>OK</v>
      </c>
      <c r="R18" s="104"/>
    </row>
    <row r="19" spans="1:70" s="15" customFormat="1" ht="30.75" customHeight="1" x14ac:dyDescent="0.3">
      <c r="A19" s="275"/>
      <c r="B19" s="278"/>
      <c r="C19" s="136" t="s">
        <v>223</v>
      </c>
      <c r="D19" s="135" t="s">
        <v>194</v>
      </c>
      <c r="E19" s="5" t="s">
        <v>25</v>
      </c>
      <c r="F19" s="6" t="s">
        <v>183</v>
      </c>
      <c r="G19" s="21">
        <v>1</v>
      </c>
      <c r="H19" s="22">
        <v>21000</v>
      </c>
      <c r="I19" s="22">
        <f>H19*G19</f>
        <v>21000</v>
      </c>
      <c r="J19" s="22"/>
      <c r="K19" s="22">
        <v>21000</v>
      </c>
      <c r="L19" s="22">
        <v>21000</v>
      </c>
      <c r="M19" s="22"/>
      <c r="N19" s="22"/>
      <c r="O19" s="23">
        <v>21000</v>
      </c>
      <c r="P19" s="23"/>
      <c r="Q19" s="14" t="str">
        <f t="shared" si="0"/>
        <v>OK</v>
      </c>
    </row>
    <row r="20" spans="1:70" s="15" customFormat="1" ht="30.75" customHeight="1" thickBot="1" x14ac:dyDescent="0.35">
      <c r="A20" s="276"/>
      <c r="B20" s="279"/>
      <c r="C20" s="115" t="s">
        <v>225</v>
      </c>
      <c r="D20" s="95" t="s">
        <v>197</v>
      </c>
      <c r="E20" s="54" t="s">
        <v>25</v>
      </c>
      <c r="F20" s="6" t="s">
        <v>183</v>
      </c>
      <c r="G20" s="21">
        <v>1</v>
      </c>
      <c r="H20" s="22">
        <v>41000</v>
      </c>
      <c r="I20" s="22">
        <v>41000</v>
      </c>
      <c r="J20" s="22"/>
      <c r="K20" s="22">
        <v>41000</v>
      </c>
      <c r="L20" s="22">
        <v>41000</v>
      </c>
      <c r="M20" s="22">
        <f>L20</f>
        <v>41000</v>
      </c>
      <c r="N20" s="22"/>
      <c r="O20" s="23"/>
      <c r="P20" s="23"/>
      <c r="Q20" s="14" t="str">
        <f t="shared" si="0"/>
        <v>OK</v>
      </c>
    </row>
    <row r="21" spans="1:70" s="10" customFormat="1" ht="15" customHeight="1" thickBot="1" x14ac:dyDescent="0.35">
      <c r="A21" s="210" t="s">
        <v>28</v>
      </c>
      <c r="B21" s="211"/>
      <c r="C21" s="204"/>
      <c r="D21" s="204"/>
      <c r="E21" s="204"/>
      <c r="F21" s="204"/>
      <c r="G21" s="204"/>
      <c r="H21" s="204"/>
      <c r="I21" s="31">
        <f>SUM(I18:I20)</f>
        <v>115500</v>
      </c>
      <c r="J21" s="31">
        <f t="shared" ref="J21:P21" si="3">SUM(J18)</f>
        <v>0</v>
      </c>
      <c r="K21" s="31">
        <f>SUM(K18:K20)</f>
        <v>115500</v>
      </c>
      <c r="L21" s="31">
        <f>SUM(L18:L20)</f>
        <v>115500</v>
      </c>
      <c r="M21" s="31">
        <f>SUM(M18:M20)</f>
        <v>41000</v>
      </c>
      <c r="N21" s="31">
        <f>SUM(N18:N20)</f>
        <v>0</v>
      </c>
      <c r="O21" s="31">
        <f>SUM(O18:O20)</f>
        <v>47750</v>
      </c>
      <c r="P21" s="113">
        <f t="shared" si="3"/>
        <v>26750</v>
      </c>
      <c r="Q21" s="14" t="str">
        <f t="shared" si="0"/>
        <v>OK</v>
      </c>
    </row>
    <row r="22" spans="1:70" s="15" customFormat="1" ht="68.25" customHeight="1" thickBot="1" x14ac:dyDescent="0.35">
      <c r="A22" s="55" t="s">
        <v>29</v>
      </c>
      <c r="B22" s="94" t="s">
        <v>133</v>
      </c>
      <c r="C22" s="115" t="s">
        <v>30</v>
      </c>
      <c r="D22" s="95" t="s">
        <v>213</v>
      </c>
      <c r="E22" s="54" t="s">
        <v>124</v>
      </c>
      <c r="F22" s="75" t="s">
        <v>89</v>
      </c>
      <c r="G22" s="22">
        <v>1</v>
      </c>
      <c r="H22" s="22">
        <v>449000</v>
      </c>
      <c r="I22" s="22">
        <v>449000</v>
      </c>
      <c r="J22" s="22"/>
      <c r="K22" s="22">
        <v>449000</v>
      </c>
      <c r="L22" s="22">
        <v>134700</v>
      </c>
      <c r="M22" s="22"/>
      <c r="N22" s="22">
        <f>L22</f>
        <v>134700</v>
      </c>
      <c r="O22" s="23"/>
      <c r="P22" s="23"/>
      <c r="Q22" s="14" t="str">
        <f t="shared" si="0"/>
        <v>OK</v>
      </c>
    </row>
    <row r="23" spans="1:70" s="10" customFormat="1" thickBot="1" x14ac:dyDescent="0.35">
      <c r="A23" s="210" t="s">
        <v>28</v>
      </c>
      <c r="B23" s="211"/>
      <c r="C23" s="204"/>
      <c r="D23" s="204"/>
      <c r="E23" s="204"/>
      <c r="F23" s="204"/>
      <c r="G23" s="204"/>
      <c r="H23" s="209"/>
      <c r="I23" s="31">
        <f>SUM(I22)</f>
        <v>449000</v>
      </c>
      <c r="J23" s="31">
        <f t="shared" ref="J23:P23" si="4">SUM(J22)</f>
        <v>0</v>
      </c>
      <c r="K23" s="31">
        <f t="shared" si="4"/>
        <v>449000</v>
      </c>
      <c r="L23" s="31">
        <f t="shared" si="4"/>
        <v>134700</v>
      </c>
      <c r="M23" s="31">
        <f t="shared" si="4"/>
        <v>0</v>
      </c>
      <c r="N23" s="31">
        <f t="shared" si="4"/>
        <v>134700</v>
      </c>
      <c r="O23" s="31">
        <f t="shared" si="4"/>
        <v>0</v>
      </c>
      <c r="P23" s="113">
        <f t="shared" si="4"/>
        <v>0</v>
      </c>
      <c r="Q23" s="14" t="str">
        <f t="shared" si="0"/>
        <v>OK</v>
      </c>
    </row>
    <row r="24" spans="1:70" s="10" customFormat="1" ht="31.5" customHeight="1" thickBot="1" x14ac:dyDescent="0.35">
      <c r="A24" s="252" t="s">
        <v>31</v>
      </c>
      <c r="B24" s="254" t="s">
        <v>32</v>
      </c>
      <c r="C24" s="166" t="s">
        <v>190</v>
      </c>
      <c r="D24" s="124" t="s">
        <v>206</v>
      </c>
      <c r="E24" s="105" t="s">
        <v>38</v>
      </c>
      <c r="F24" s="106" t="s">
        <v>181</v>
      </c>
      <c r="G24" s="107">
        <v>1</v>
      </c>
      <c r="H24" s="108">
        <v>48000</v>
      </c>
      <c r="I24" s="109">
        <v>48000</v>
      </c>
      <c r="J24" s="110"/>
      <c r="K24" s="108">
        <v>48000</v>
      </c>
      <c r="L24" s="109">
        <v>48000</v>
      </c>
      <c r="M24" s="110"/>
      <c r="N24" s="111"/>
      <c r="O24" s="112">
        <v>24000</v>
      </c>
      <c r="P24" s="184">
        <v>24000</v>
      </c>
      <c r="Q24" s="14" t="str">
        <f t="shared" si="0"/>
        <v>OK</v>
      </c>
    </row>
    <row r="25" spans="1:70" s="10" customFormat="1" ht="44.25" customHeight="1" thickBot="1" x14ac:dyDescent="0.35">
      <c r="A25" s="253"/>
      <c r="B25" s="255"/>
      <c r="C25" s="127" t="s">
        <v>189</v>
      </c>
      <c r="D25" s="95" t="s">
        <v>239</v>
      </c>
      <c r="E25" s="105" t="s">
        <v>53</v>
      </c>
      <c r="F25" s="188" t="s">
        <v>118</v>
      </c>
      <c r="G25" s="189">
        <v>1</v>
      </c>
      <c r="H25" s="175">
        <v>60000</v>
      </c>
      <c r="I25" s="176">
        <f>H25*G25</f>
        <v>60000</v>
      </c>
      <c r="J25" s="110"/>
      <c r="K25" s="108">
        <v>232000</v>
      </c>
      <c r="L25" s="109">
        <v>60000</v>
      </c>
      <c r="M25" s="110"/>
      <c r="N25" s="111"/>
      <c r="O25" s="112">
        <v>60000</v>
      </c>
      <c r="P25" s="8"/>
      <c r="Q25" s="14" t="str">
        <f t="shared" si="0"/>
        <v>OK</v>
      </c>
    </row>
    <row r="26" spans="1:70" s="10" customFormat="1" thickBot="1" x14ac:dyDescent="0.35">
      <c r="A26" s="210" t="s">
        <v>33</v>
      </c>
      <c r="B26" s="211"/>
      <c r="C26" s="208"/>
      <c r="D26" s="208"/>
      <c r="E26" s="208"/>
      <c r="F26" s="208"/>
      <c r="G26" s="208"/>
      <c r="H26" s="226"/>
      <c r="I26" s="16">
        <f>SUM(I24:I25)</f>
        <v>108000</v>
      </c>
      <c r="J26" s="16">
        <f>SUM(J24:J25)</f>
        <v>0</v>
      </c>
      <c r="K26" s="18">
        <f>SUM(K24:K25)</f>
        <v>280000</v>
      </c>
      <c r="L26" s="16">
        <f>SUM(L24:L25)</f>
        <v>108000</v>
      </c>
      <c r="M26" s="16">
        <f t="shared" ref="M26:N26" si="5">SUM(M24:M25)</f>
        <v>0</v>
      </c>
      <c r="N26" s="16">
        <f t="shared" si="5"/>
        <v>0</v>
      </c>
      <c r="O26" s="39">
        <f>SUM(O24:O25)</f>
        <v>84000</v>
      </c>
      <c r="P26" s="40">
        <f>SUM(P24:P25)</f>
        <v>24000</v>
      </c>
      <c r="Q26" s="9" t="str">
        <f t="shared" si="0"/>
        <v>OK</v>
      </c>
    </row>
    <row r="27" spans="1:70" s="4" customFormat="1" thickBot="1" x14ac:dyDescent="0.35">
      <c r="A27" s="212" t="s">
        <v>34</v>
      </c>
      <c r="B27" s="213"/>
      <c r="C27" s="213"/>
      <c r="D27" s="213"/>
      <c r="E27" s="213"/>
      <c r="F27" s="213"/>
      <c r="G27" s="213"/>
      <c r="H27" s="214"/>
      <c r="I27" s="19">
        <f t="shared" ref="I27:P27" si="6">I12+I17+I23+I26+I21</f>
        <v>970730</v>
      </c>
      <c r="J27" s="19">
        <f t="shared" si="6"/>
        <v>0</v>
      </c>
      <c r="K27" s="19">
        <f t="shared" si="6"/>
        <v>1224496</v>
      </c>
      <c r="L27" s="19">
        <f t="shared" si="6"/>
        <v>496430</v>
      </c>
      <c r="M27" s="19">
        <f t="shared" si="6"/>
        <v>62230</v>
      </c>
      <c r="N27" s="19">
        <f t="shared" si="6"/>
        <v>155300</v>
      </c>
      <c r="O27" s="19">
        <f t="shared" si="6"/>
        <v>188150</v>
      </c>
      <c r="P27" s="33">
        <f t="shared" si="6"/>
        <v>90750</v>
      </c>
      <c r="Q27" s="9" t="str">
        <f t="shared" si="0"/>
        <v>OK</v>
      </c>
    </row>
    <row r="28" spans="1:70" s="1" customFormat="1" ht="6" customHeight="1" thickBot="1" x14ac:dyDescent="0.3">
      <c r="A28" s="62"/>
      <c r="B28" s="2"/>
      <c r="C28" s="2"/>
      <c r="D28" s="2"/>
      <c r="E28" s="3"/>
      <c r="F28" s="2"/>
      <c r="G28" s="2"/>
      <c r="H28" s="3"/>
      <c r="I28" s="3"/>
      <c r="J28" s="2"/>
      <c r="K28" s="2"/>
      <c r="L28" s="2"/>
      <c r="M28" s="2"/>
      <c r="N28" s="2"/>
      <c r="O28" s="2"/>
      <c r="P28" s="63"/>
      <c r="Q28" s="9" t="str">
        <f t="shared" si="0"/>
        <v>OK</v>
      </c>
    </row>
    <row r="29" spans="1:70" s="4" customFormat="1" ht="13.8" x14ac:dyDescent="0.3">
      <c r="A29" s="215" t="s">
        <v>204</v>
      </c>
      <c r="B29" s="216"/>
      <c r="C29" s="216"/>
      <c r="D29" s="216"/>
      <c r="E29" s="216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7"/>
      <c r="Q29" s="9" t="str">
        <f t="shared" si="0"/>
        <v>OK</v>
      </c>
      <c r="R29" s="10"/>
      <c r="S29" s="10"/>
    </row>
    <row r="30" spans="1:70" s="4" customFormat="1" ht="48" customHeight="1" x14ac:dyDescent="0.3">
      <c r="A30" s="24" t="s">
        <v>35</v>
      </c>
      <c r="B30" s="5" t="s">
        <v>36</v>
      </c>
      <c r="C30" s="116" t="s">
        <v>37</v>
      </c>
      <c r="D30" s="95" t="s">
        <v>214</v>
      </c>
      <c r="E30" s="5" t="s">
        <v>38</v>
      </c>
      <c r="F30" s="20" t="s">
        <v>181</v>
      </c>
      <c r="G30" s="21">
        <v>1</v>
      </c>
      <c r="H30" s="22">
        <v>18000</v>
      </c>
      <c r="I30" s="22">
        <f>G30*H30</f>
        <v>18000</v>
      </c>
      <c r="J30" s="22"/>
      <c r="K30" s="22">
        <f>I30</f>
        <v>18000</v>
      </c>
      <c r="L30" s="22">
        <f>K30</f>
        <v>18000</v>
      </c>
      <c r="M30" s="22"/>
      <c r="N30" s="22"/>
      <c r="O30" s="23">
        <v>10000</v>
      </c>
      <c r="P30" s="23">
        <v>8000</v>
      </c>
      <c r="Q30" s="14" t="str">
        <f t="shared" si="0"/>
        <v>OK</v>
      </c>
      <c r="R30" s="10"/>
      <c r="S30" s="10"/>
    </row>
    <row r="31" spans="1:70" s="60" customFormat="1" ht="42" customHeight="1" x14ac:dyDescent="0.3">
      <c r="A31" s="227" t="s">
        <v>159</v>
      </c>
      <c r="B31" s="223" t="s">
        <v>205</v>
      </c>
      <c r="C31" s="115" t="s">
        <v>134</v>
      </c>
      <c r="D31" s="95" t="s">
        <v>162</v>
      </c>
      <c r="E31" s="59" t="s">
        <v>130</v>
      </c>
      <c r="F31" s="20" t="s">
        <v>181</v>
      </c>
      <c r="G31" s="21">
        <v>1</v>
      </c>
      <c r="H31" s="22">
        <v>8000</v>
      </c>
      <c r="I31" s="22">
        <f>G31*H31</f>
        <v>8000</v>
      </c>
      <c r="J31" s="22"/>
      <c r="K31" s="22">
        <v>22360</v>
      </c>
      <c r="L31" s="22">
        <v>8000</v>
      </c>
      <c r="N31" s="22">
        <f>L31</f>
        <v>8000</v>
      </c>
      <c r="O31" s="23"/>
      <c r="P31" s="23"/>
      <c r="Q31" s="14" t="str">
        <f t="shared" si="0"/>
        <v>OK</v>
      </c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</row>
    <row r="32" spans="1:70" s="10" customFormat="1" ht="29.25" customHeight="1" x14ac:dyDescent="0.3">
      <c r="A32" s="227"/>
      <c r="B32" s="223"/>
      <c r="C32" s="117" t="s">
        <v>174</v>
      </c>
      <c r="D32" s="178" t="s">
        <v>176</v>
      </c>
      <c r="E32" s="53" t="s">
        <v>39</v>
      </c>
      <c r="F32" s="6" t="s">
        <v>182</v>
      </c>
      <c r="G32" s="12">
        <v>1</v>
      </c>
      <c r="H32" s="22">
        <v>400000</v>
      </c>
      <c r="I32" s="22">
        <f>G32*H32</f>
        <v>400000</v>
      </c>
      <c r="J32" s="22"/>
      <c r="K32" s="22">
        <f>I32</f>
        <v>400000</v>
      </c>
      <c r="L32" s="22">
        <v>400000</v>
      </c>
      <c r="M32" s="22"/>
      <c r="N32" s="22">
        <f>K32*0.2</f>
        <v>80000</v>
      </c>
      <c r="O32" s="22">
        <f>K32*0.2</f>
        <v>80000</v>
      </c>
      <c r="P32" s="22">
        <f>K32*0.6</f>
        <v>240000</v>
      </c>
      <c r="Q32" s="14" t="str">
        <f t="shared" si="0"/>
        <v>OK</v>
      </c>
    </row>
    <row r="33" spans="1:18" s="10" customFormat="1" ht="31.5" customHeight="1" x14ac:dyDescent="0.3">
      <c r="A33" s="227"/>
      <c r="B33" s="223"/>
      <c r="C33" s="117" t="s">
        <v>175</v>
      </c>
      <c r="D33" s="126" t="s">
        <v>163</v>
      </c>
      <c r="E33" s="53" t="s">
        <v>125</v>
      </c>
      <c r="F33" s="25" t="s">
        <v>182</v>
      </c>
      <c r="G33" s="12">
        <v>1</v>
      </c>
      <c r="H33" s="7">
        <v>370000</v>
      </c>
      <c r="I33" s="7">
        <f>G33*H33</f>
        <v>370000</v>
      </c>
      <c r="J33" s="7"/>
      <c r="K33" s="7">
        <f>I33</f>
        <v>370000</v>
      </c>
      <c r="L33" s="7">
        <f>I33</f>
        <v>370000</v>
      </c>
      <c r="M33" s="7"/>
      <c r="N33" s="7">
        <f>K33*0.2</f>
        <v>74000</v>
      </c>
      <c r="O33" s="7">
        <f>K33*0.4</f>
        <v>148000</v>
      </c>
      <c r="P33" s="7">
        <f>L33*0.4</f>
        <v>148000</v>
      </c>
      <c r="Q33" s="14" t="str">
        <f t="shared" si="0"/>
        <v>OK</v>
      </c>
    </row>
    <row r="34" spans="1:18" s="10" customFormat="1" ht="28.5" customHeight="1" x14ac:dyDescent="0.3">
      <c r="A34" s="227"/>
      <c r="B34" s="223"/>
      <c r="C34" s="115" t="s">
        <v>41</v>
      </c>
      <c r="D34" s="96" t="s">
        <v>165</v>
      </c>
      <c r="E34" s="54" t="s">
        <v>25</v>
      </c>
      <c r="F34" s="24" t="s">
        <v>182</v>
      </c>
      <c r="G34" s="21">
        <v>1</v>
      </c>
      <c r="H34" s="22">
        <v>200000</v>
      </c>
      <c r="I34" s="69">
        <v>200000</v>
      </c>
      <c r="J34" s="69"/>
      <c r="K34" s="7">
        <v>200000</v>
      </c>
      <c r="L34" s="22">
        <v>40000</v>
      </c>
      <c r="M34" s="22"/>
      <c r="N34" s="22"/>
      <c r="O34" s="22"/>
      <c r="P34" s="23">
        <v>40000</v>
      </c>
      <c r="Q34" s="14" t="str">
        <f>IF(L34=M34+N34+O34+P34,"OK",M34-N34-O34-P34)</f>
        <v>OK</v>
      </c>
    </row>
    <row r="35" spans="1:18" s="10" customFormat="1" ht="27" customHeight="1" x14ac:dyDescent="0.3">
      <c r="A35" s="227"/>
      <c r="B35" s="223"/>
      <c r="C35" s="115" t="s">
        <v>40</v>
      </c>
      <c r="D35" s="96" t="s">
        <v>231</v>
      </c>
      <c r="E35" s="53" t="s">
        <v>126</v>
      </c>
      <c r="F35" s="25" t="s">
        <v>182</v>
      </c>
      <c r="G35" s="12">
        <v>1</v>
      </c>
      <c r="H35" s="7">
        <v>400000</v>
      </c>
      <c r="I35" s="7">
        <v>400000</v>
      </c>
      <c r="J35" s="7"/>
      <c r="K35" s="7">
        <v>400000</v>
      </c>
      <c r="L35" s="7">
        <v>400000</v>
      </c>
      <c r="M35" s="7"/>
      <c r="N35" s="7">
        <f>K35*0.2</f>
        <v>80000</v>
      </c>
      <c r="O35" s="8">
        <f>K35*0.4</f>
        <v>160000</v>
      </c>
      <c r="P35" s="8">
        <f>K35*0.4</f>
        <v>160000</v>
      </c>
      <c r="Q35" s="14" t="str">
        <f t="shared" si="0"/>
        <v>OK</v>
      </c>
    </row>
    <row r="36" spans="1:18" s="10" customFormat="1" ht="28.5" customHeight="1" x14ac:dyDescent="0.3">
      <c r="A36" s="227"/>
      <c r="B36" s="223"/>
      <c r="C36" s="115" t="s">
        <v>42</v>
      </c>
      <c r="D36" s="126" t="s">
        <v>198</v>
      </c>
      <c r="E36" s="77" t="s">
        <v>229</v>
      </c>
      <c r="F36" s="6" t="s">
        <v>118</v>
      </c>
      <c r="G36" s="13">
        <v>1</v>
      </c>
      <c r="H36" s="74">
        <v>42000</v>
      </c>
      <c r="I36" s="69">
        <f>G36*H36</f>
        <v>42000</v>
      </c>
      <c r="J36" s="69"/>
      <c r="K36" s="22">
        <v>42000</v>
      </c>
      <c r="L36" s="22">
        <f t="shared" ref="L36" si="7">K36</f>
        <v>42000</v>
      </c>
      <c r="M36" s="22"/>
      <c r="P36" s="22">
        <f>L36</f>
        <v>42000</v>
      </c>
      <c r="Q36" s="14" t="str">
        <f t="shared" si="0"/>
        <v>OK</v>
      </c>
    </row>
    <row r="37" spans="1:18" s="10" customFormat="1" ht="24" customHeight="1" x14ac:dyDescent="0.3">
      <c r="A37" s="227"/>
      <c r="B37" s="223"/>
      <c r="C37" s="115" t="s">
        <v>135</v>
      </c>
      <c r="D37" s="95" t="s">
        <v>164</v>
      </c>
      <c r="E37" s="53" t="s">
        <v>153</v>
      </c>
      <c r="F37" s="6" t="s">
        <v>217</v>
      </c>
      <c r="G37" s="12">
        <v>1</v>
      </c>
      <c r="H37" s="7">
        <v>150000</v>
      </c>
      <c r="I37" s="7">
        <v>150000</v>
      </c>
      <c r="J37" s="7"/>
      <c r="K37" s="22">
        <v>150000</v>
      </c>
      <c r="L37" s="22">
        <v>30000</v>
      </c>
      <c r="M37" s="22"/>
      <c r="N37" s="22"/>
      <c r="O37" s="23"/>
      <c r="P37" s="23">
        <v>30000</v>
      </c>
      <c r="Q37" s="14" t="str">
        <f t="shared" si="0"/>
        <v>OK</v>
      </c>
    </row>
    <row r="38" spans="1:18" s="10" customFormat="1" ht="13.8" x14ac:dyDescent="0.3">
      <c r="A38" s="203" t="s">
        <v>43</v>
      </c>
      <c r="B38" s="204"/>
      <c r="C38" s="204"/>
      <c r="D38" s="204"/>
      <c r="E38" s="204"/>
      <c r="F38" s="204"/>
      <c r="G38" s="204"/>
      <c r="H38" s="209"/>
      <c r="I38" s="31">
        <f t="shared" ref="I38:P38" si="8">SUM(I30:I37)</f>
        <v>1588000</v>
      </c>
      <c r="J38" s="31">
        <f t="shared" si="8"/>
        <v>0</v>
      </c>
      <c r="K38" s="31">
        <f t="shared" si="8"/>
        <v>1602360</v>
      </c>
      <c r="L38" s="31">
        <f t="shared" si="8"/>
        <v>1308000</v>
      </c>
      <c r="M38" s="31">
        <f t="shared" si="8"/>
        <v>0</v>
      </c>
      <c r="N38" s="31">
        <f t="shared" si="8"/>
        <v>242000</v>
      </c>
      <c r="O38" s="31">
        <f t="shared" si="8"/>
        <v>398000</v>
      </c>
      <c r="P38" s="31">
        <f t="shared" si="8"/>
        <v>668000</v>
      </c>
      <c r="Q38" s="14" t="str">
        <f t="shared" si="0"/>
        <v>OK</v>
      </c>
    </row>
    <row r="39" spans="1:18" s="9" customFormat="1" ht="27" customHeight="1" x14ac:dyDescent="0.3">
      <c r="A39" s="231" t="s">
        <v>160</v>
      </c>
      <c r="B39" s="194" t="s">
        <v>44</v>
      </c>
      <c r="C39" s="128" t="s">
        <v>45</v>
      </c>
      <c r="D39" s="98" t="s">
        <v>184</v>
      </c>
      <c r="E39" s="78" t="s">
        <v>185</v>
      </c>
      <c r="F39" s="27" t="s">
        <v>183</v>
      </c>
      <c r="G39" s="173">
        <v>8</v>
      </c>
      <c r="H39" s="22">
        <v>3510</v>
      </c>
      <c r="I39" s="22">
        <f t="shared" ref="I39:I43" si="9">G39*H39</f>
        <v>28080</v>
      </c>
      <c r="J39" s="69"/>
      <c r="K39" s="69">
        <f>I39</f>
        <v>28080</v>
      </c>
      <c r="L39" s="22">
        <f>K39</f>
        <v>28080</v>
      </c>
      <c r="M39" s="22"/>
      <c r="N39" s="22"/>
      <c r="O39" s="23">
        <v>28080</v>
      </c>
      <c r="P39" s="23"/>
      <c r="Q39" s="14" t="str">
        <f t="shared" si="0"/>
        <v>OK</v>
      </c>
    </row>
    <row r="40" spans="1:18" s="9" customFormat="1" ht="18" customHeight="1" x14ac:dyDescent="0.3">
      <c r="A40" s="231"/>
      <c r="B40" s="194"/>
      <c r="C40" s="128" t="s">
        <v>46</v>
      </c>
      <c r="D40" s="99" t="s">
        <v>237</v>
      </c>
      <c r="E40" s="79" t="s">
        <v>186</v>
      </c>
      <c r="F40" s="70" t="s">
        <v>183</v>
      </c>
      <c r="G40" s="12">
        <v>2</v>
      </c>
      <c r="H40" s="7">
        <v>23000</v>
      </c>
      <c r="I40" s="7">
        <f t="shared" si="9"/>
        <v>46000</v>
      </c>
      <c r="J40" s="7"/>
      <c r="K40" s="22">
        <f>I40</f>
        <v>46000</v>
      </c>
      <c r="L40" s="7">
        <f>K40</f>
        <v>46000</v>
      </c>
      <c r="M40" s="7">
        <f>L40</f>
        <v>46000</v>
      </c>
      <c r="N40" s="7"/>
      <c r="O40" s="8"/>
      <c r="P40" s="8"/>
      <c r="Q40" s="14" t="str">
        <f t="shared" si="0"/>
        <v>OK</v>
      </c>
    </row>
    <row r="41" spans="1:18" s="14" customFormat="1" ht="20.25" customHeight="1" x14ac:dyDescent="0.3">
      <c r="A41" s="231"/>
      <c r="B41" s="194"/>
      <c r="C41" s="132" t="s">
        <v>136</v>
      </c>
      <c r="D41" s="129" t="s">
        <v>196</v>
      </c>
      <c r="E41" s="80" t="s">
        <v>154</v>
      </c>
      <c r="F41" s="130" t="s">
        <v>183</v>
      </c>
      <c r="G41" s="173">
        <v>3</v>
      </c>
      <c r="H41" s="90">
        <v>32000</v>
      </c>
      <c r="I41" s="90">
        <f t="shared" si="9"/>
        <v>96000</v>
      </c>
      <c r="J41" s="90"/>
      <c r="K41" s="90">
        <f t="shared" ref="K41:K44" si="10">I41</f>
        <v>96000</v>
      </c>
      <c r="L41" s="90">
        <f t="shared" ref="L41:L44" si="11">K41</f>
        <v>96000</v>
      </c>
      <c r="M41" s="90"/>
      <c r="N41" s="90"/>
      <c r="O41" s="131">
        <f>L41</f>
        <v>96000</v>
      </c>
      <c r="P41" s="131"/>
      <c r="Q41" s="14" t="str">
        <f t="shared" si="0"/>
        <v>OK</v>
      </c>
      <c r="R41" s="114"/>
    </row>
    <row r="42" spans="1:18" s="14" customFormat="1" ht="28.5" customHeight="1" x14ac:dyDescent="0.3">
      <c r="A42" s="231"/>
      <c r="B42" s="194"/>
      <c r="C42" s="133" t="s">
        <v>47</v>
      </c>
      <c r="D42" s="134" t="s">
        <v>236</v>
      </c>
      <c r="E42" s="80" t="s">
        <v>232</v>
      </c>
      <c r="F42" s="29" t="s">
        <v>183</v>
      </c>
      <c r="G42" s="21">
        <v>5</v>
      </c>
      <c r="H42" s="22">
        <v>5000</v>
      </c>
      <c r="I42" s="22">
        <f t="shared" si="9"/>
        <v>25000</v>
      </c>
      <c r="J42" s="22"/>
      <c r="K42" s="22">
        <v>45000</v>
      </c>
      <c r="L42" s="22">
        <v>25000</v>
      </c>
      <c r="M42" s="22"/>
      <c r="N42" s="22"/>
      <c r="O42" s="22">
        <v>25000</v>
      </c>
      <c r="P42" s="23"/>
      <c r="Q42" s="14" t="str">
        <f t="shared" si="0"/>
        <v>OK</v>
      </c>
    </row>
    <row r="43" spans="1:18" s="14" customFormat="1" ht="18.75" customHeight="1" x14ac:dyDescent="0.3">
      <c r="A43" s="231"/>
      <c r="B43" s="194"/>
      <c r="C43" s="128" t="s">
        <v>48</v>
      </c>
      <c r="D43" s="98" t="s">
        <v>177</v>
      </c>
      <c r="E43" s="80" t="s">
        <v>146</v>
      </c>
      <c r="F43" s="30" t="s">
        <v>183</v>
      </c>
      <c r="G43" s="21">
        <v>4</v>
      </c>
      <c r="H43" s="22">
        <v>8500</v>
      </c>
      <c r="I43" s="22">
        <f t="shared" si="9"/>
        <v>34000</v>
      </c>
      <c r="J43" s="22"/>
      <c r="K43" s="22">
        <f t="shared" si="10"/>
        <v>34000</v>
      </c>
      <c r="L43" s="22">
        <f t="shared" si="11"/>
        <v>34000</v>
      </c>
      <c r="M43" s="22"/>
      <c r="N43" s="22"/>
      <c r="O43" s="22">
        <v>34000</v>
      </c>
      <c r="P43" s="23"/>
      <c r="Q43" s="14" t="str">
        <f>IF(L43=M43+N43+O43+P43,"OK",M43-N43-O43-P43)</f>
        <v>OK</v>
      </c>
    </row>
    <row r="44" spans="1:18" s="14" customFormat="1" ht="18.75" customHeight="1" x14ac:dyDescent="0.3">
      <c r="A44" s="231"/>
      <c r="B44" s="194"/>
      <c r="C44" s="133" t="s">
        <v>137</v>
      </c>
      <c r="D44" s="137" t="s">
        <v>138</v>
      </c>
      <c r="E44" s="80" t="s">
        <v>139</v>
      </c>
      <c r="F44" s="179" t="s">
        <v>118</v>
      </c>
      <c r="G44" s="21">
        <v>1</v>
      </c>
      <c r="H44" s="22">
        <v>465</v>
      </c>
      <c r="I44" s="22">
        <v>117000</v>
      </c>
      <c r="J44" s="22"/>
      <c r="K44" s="22">
        <f t="shared" si="10"/>
        <v>117000</v>
      </c>
      <c r="L44" s="22">
        <f t="shared" si="11"/>
        <v>117000</v>
      </c>
      <c r="M44" s="22"/>
      <c r="N44" s="22"/>
      <c r="O44" s="22">
        <v>117000</v>
      </c>
      <c r="P44" s="23"/>
      <c r="Q44" s="14" t="str">
        <f>IF(L44=M44+N44+O44+P44,"OK",M44-N44-O44-P44)</f>
        <v>OK</v>
      </c>
    </row>
    <row r="45" spans="1:18" s="9" customFormat="1" ht="18.75" customHeight="1" x14ac:dyDescent="0.3">
      <c r="A45" s="231"/>
      <c r="B45" s="194"/>
      <c r="C45" s="190" t="s">
        <v>240</v>
      </c>
      <c r="D45" s="191" t="s">
        <v>241</v>
      </c>
      <c r="E45" s="80" t="s">
        <v>242</v>
      </c>
      <c r="F45" s="179" t="s">
        <v>118</v>
      </c>
      <c r="G45" s="21">
        <v>1</v>
      </c>
      <c r="H45" s="22">
        <v>30500</v>
      </c>
      <c r="I45" s="22">
        <v>30500</v>
      </c>
      <c r="J45" s="22"/>
      <c r="K45" s="22">
        <f t="shared" ref="K45" si="12">I45</f>
        <v>30500</v>
      </c>
      <c r="L45" s="22">
        <f t="shared" ref="L45" si="13">K45</f>
        <v>30500</v>
      </c>
      <c r="M45" s="22"/>
      <c r="N45" s="22">
        <v>30500</v>
      </c>
      <c r="O45" s="22"/>
      <c r="P45" s="23"/>
      <c r="Q45" s="14" t="str">
        <f>IF(L45=M45+N45+O45+P45,"OK",M45-N45-O45-P45)</f>
        <v>OK</v>
      </c>
    </row>
    <row r="46" spans="1:18" s="10" customFormat="1" ht="13.8" x14ac:dyDescent="0.3">
      <c r="A46" s="203" t="s">
        <v>49</v>
      </c>
      <c r="B46" s="204"/>
      <c r="C46" s="204"/>
      <c r="D46" s="204"/>
      <c r="E46" s="204"/>
      <c r="F46" s="204"/>
      <c r="G46" s="204"/>
      <c r="H46" s="209"/>
      <c r="I46" s="31">
        <f t="shared" ref="I46:P46" si="14">SUM(I39:I45)</f>
        <v>376580</v>
      </c>
      <c r="J46" s="31">
        <f t="shared" si="14"/>
        <v>0</v>
      </c>
      <c r="K46" s="31">
        <f t="shared" si="14"/>
        <v>396580</v>
      </c>
      <c r="L46" s="31">
        <f t="shared" si="14"/>
        <v>376580</v>
      </c>
      <c r="M46" s="31">
        <f t="shared" si="14"/>
        <v>46000</v>
      </c>
      <c r="N46" s="31">
        <f t="shared" si="14"/>
        <v>30500</v>
      </c>
      <c r="O46" s="31">
        <f t="shared" si="14"/>
        <v>300080</v>
      </c>
      <c r="P46" s="31">
        <f t="shared" si="14"/>
        <v>0</v>
      </c>
      <c r="Q46" s="14" t="str">
        <f t="shared" si="0"/>
        <v>OK</v>
      </c>
    </row>
    <row r="47" spans="1:18" s="15" customFormat="1" ht="57.75" customHeight="1" x14ac:dyDescent="0.3">
      <c r="A47" s="228" t="s">
        <v>50</v>
      </c>
      <c r="B47" s="194" t="s">
        <v>51</v>
      </c>
      <c r="C47" s="138" t="s">
        <v>52</v>
      </c>
      <c r="D47" s="129" t="s">
        <v>199</v>
      </c>
      <c r="E47" s="82" t="s">
        <v>155</v>
      </c>
      <c r="F47" s="30" t="s">
        <v>183</v>
      </c>
      <c r="G47" s="21">
        <v>7</v>
      </c>
      <c r="H47" s="83">
        <v>5000</v>
      </c>
      <c r="I47" s="83">
        <f>G47*H47</f>
        <v>35000</v>
      </c>
      <c r="J47" s="22"/>
      <c r="K47" s="22">
        <v>35000</v>
      </c>
      <c r="L47" s="22">
        <v>35000</v>
      </c>
      <c r="M47" s="22"/>
      <c r="N47" s="22"/>
      <c r="O47" s="22"/>
      <c r="P47" s="22">
        <v>35000</v>
      </c>
      <c r="Q47" s="14" t="str">
        <f t="shared" si="0"/>
        <v>OK</v>
      </c>
      <c r="R47" s="114"/>
    </row>
    <row r="48" spans="1:18" s="10" customFormat="1" ht="42.75" customHeight="1" x14ac:dyDescent="0.3">
      <c r="A48" s="228"/>
      <c r="B48" s="194"/>
      <c r="C48" s="138" t="s">
        <v>54</v>
      </c>
      <c r="D48" s="129" t="s">
        <v>200</v>
      </c>
      <c r="E48" s="81" t="s">
        <v>156</v>
      </c>
      <c r="F48" s="27" t="s">
        <v>118</v>
      </c>
      <c r="G48" s="12">
        <v>1</v>
      </c>
      <c r="H48" s="7">
        <v>105000</v>
      </c>
      <c r="I48" s="7">
        <v>105000</v>
      </c>
      <c r="J48" s="7"/>
      <c r="K48" s="7">
        <v>105000</v>
      </c>
      <c r="L48" s="7">
        <f t="shared" ref="L48:L52" si="15">K48</f>
        <v>105000</v>
      </c>
      <c r="M48" s="7"/>
      <c r="N48" s="7"/>
      <c r="O48" s="7"/>
      <c r="P48" s="7">
        <v>105000</v>
      </c>
      <c r="Q48" s="14" t="str">
        <f>IF(L48=M48+N48+O48+P48,"OK",M48-N48-O48-P48)</f>
        <v>OK</v>
      </c>
      <c r="R48" s="114"/>
    </row>
    <row r="49" spans="1:18" s="10" customFormat="1" ht="45" customHeight="1" x14ac:dyDescent="0.3">
      <c r="A49" s="228"/>
      <c r="B49" s="194"/>
      <c r="C49" s="138" t="s">
        <v>55</v>
      </c>
      <c r="D49" s="292" t="s">
        <v>178</v>
      </c>
      <c r="E49" s="81" t="s">
        <v>157</v>
      </c>
      <c r="F49" s="180" t="s">
        <v>118</v>
      </c>
      <c r="G49" s="21">
        <v>1</v>
      </c>
      <c r="H49" s="7">
        <v>108000</v>
      </c>
      <c r="I49" s="7">
        <f t="shared" ref="I49:I52" si="16">G49*H49</f>
        <v>108000</v>
      </c>
      <c r="J49" s="7"/>
      <c r="K49" s="7">
        <v>108000</v>
      </c>
      <c r="L49" s="7">
        <v>50000</v>
      </c>
      <c r="M49" s="7"/>
      <c r="N49" s="7"/>
      <c r="O49" s="7"/>
      <c r="P49" s="7">
        <v>50000</v>
      </c>
      <c r="Q49" s="14" t="str">
        <f>IF(L49=M49+N49+O49+P49,"OK",M49-N49-O49-P49)</f>
        <v>OK</v>
      </c>
    </row>
    <row r="50" spans="1:18" s="10" customFormat="1" ht="60.75" customHeight="1" x14ac:dyDescent="0.3">
      <c r="A50" s="228"/>
      <c r="B50" s="194"/>
      <c r="C50" s="138" t="s">
        <v>56</v>
      </c>
      <c r="D50" s="292" t="s">
        <v>191</v>
      </c>
      <c r="E50" s="81" t="s">
        <v>155</v>
      </c>
      <c r="F50" s="27" t="s">
        <v>187</v>
      </c>
      <c r="G50" s="12">
        <v>5</v>
      </c>
      <c r="H50" s="7">
        <v>12000</v>
      </c>
      <c r="I50" s="7">
        <f>G50*H50</f>
        <v>60000</v>
      </c>
      <c r="J50" s="120"/>
      <c r="K50" s="120">
        <v>60000</v>
      </c>
      <c r="L50" s="90">
        <f t="shared" si="15"/>
        <v>60000</v>
      </c>
      <c r="M50" s="120"/>
      <c r="N50" s="120"/>
      <c r="O50" s="120">
        <v>30000</v>
      </c>
      <c r="P50" s="7">
        <v>30000</v>
      </c>
      <c r="Q50" s="14" t="str">
        <f>IF(L50=M50+N50+O50+P50,"OK",M50-N50-O50-P50)</f>
        <v>OK</v>
      </c>
      <c r="R50" s="103"/>
    </row>
    <row r="51" spans="1:18" s="10" customFormat="1" ht="39" customHeight="1" x14ac:dyDescent="0.3">
      <c r="A51" s="228"/>
      <c r="B51" s="194"/>
      <c r="C51" s="168" t="s">
        <v>57</v>
      </c>
      <c r="D51" s="293" t="s">
        <v>234</v>
      </c>
      <c r="E51" s="81" t="s">
        <v>58</v>
      </c>
      <c r="F51" s="27" t="s">
        <v>187</v>
      </c>
      <c r="G51" s="12">
        <v>3</v>
      </c>
      <c r="H51" s="120">
        <v>500</v>
      </c>
      <c r="I51" s="120">
        <f t="shared" si="16"/>
        <v>1500</v>
      </c>
      <c r="J51" s="120"/>
      <c r="K51" s="120">
        <f t="shared" ref="K51:K52" si="17">I51</f>
        <v>1500</v>
      </c>
      <c r="L51" s="120">
        <f t="shared" si="15"/>
        <v>1500</v>
      </c>
      <c r="M51" s="120"/>
      <c r="N51" s="120"/>
      <c r="O51" s="120">
        <v>1500</v>
      </c>
      <c r="P51" s="7"/>
      <c r="Q51" s="14" t="str">
        <f t="shared" si="0"/>
        <v>OK</v>
      </c>
    </row>
    <row r="52" spans="1:18" s="10" customFormat="1" ht="38.25" customHeight="1" x14ac:dyDescent="0.3">
      <c r="A52" s="228"/>
      <c r="B52" s="194"/>
      <c r="C52" s="168" t="s">
        <v>59</v>
      </c>
      <c r="D52" s="293" t="s">
        <v>235</v>
      </c>
      <c r="E52" s="32" t="s">
        <v>58</v>
      </c>
      <c r="F52" s="27" t="s">
        <v>187</v>
      </c>
      <c r="G52" s="12">
        <v>3</v>
      </c>
      <c r="H52" s="7">
        <v>3500</v>
      </c>
      <c r="I52" s="7">
        <f t="shared" si="16"/>
        <v>10500</v>
      </c>
      <c r="J52" s="7"/>
      <c r="K52" s="7">
        <f t="shared" si="17"/>
        <v>10500</v>
      </c>
      <c r="L52" s="7">
        <f t="shared" si="15"/>
        <v>10500</v>
      </c>
      <c r="M52" s="7"/>
      <c r="N52" s="7"/>
      <c r="O52" s="7">
        <v>10500</v>
      </c>
      <c r="P52" s="7"/>
      <c r="Q52" s="9" t="str">
        <f t="shared" si="0"/>
        <v>OK</v>
      </c>
    </row>
    <row r="53" spans="1:18" s="10" customFormat="1" thickBot="1" x14ac:dyDescent="0.35">
      <c r="A53" s="203" t="s">
        <v>60</v>
      </c>
      <c r="B53" s="204"/>
      <c r="C53" s="204"/>
      <c r="D53" s="204"/>
      <c r="E53" s="204"/>
      <c r="F53" s="204"/>
      <c r="G53" s="204"/>
      <c r="H53" s="209"/>
      <c r="I53" s="31">
        <f t="shared" ref="I53:P53" si="18">SUM(I47:I52)</f>
        <v>320000</v>
      </c>
      <c r="J53" s="31">
        <f t="shared" si="18"/>
        <v>0</v>
      </c>
      <c r="K53" s="31">
        <f t="shared" si="18"/>
        <v>320000</v>
      </c>
      <c r="L53" s="31">
        <f t="shared" si="18"/>
        <v>262000</v>
      </c>
      <c r="M53" s="31">
        <f t="shared" si="18"/>
        <v>0</v>
      </c>
      <c r="N53" s="31">
        <f t="shared" si="18"/>
        <v>0</v>
      </c>
      <c r="O53" s="31">
        <f t="shared" si="18"/>
        <v>42000</v>
      </c>
      <c r="P53" s="31">
        <f t="shared" si="18"/>
        <v>220000</v>
      </c>
      <c r="Q53" s="9" t="str">
        <f t="shared" si="0"/>
        <v>OK</v>
      </c>
    </row>
    <row r="54" spans="1:18" s="10" customFormat="1" ht="45.75" customHeight="1" x14ac:dyDescent="0.3">
      <c r="A54" s="229" t="s">
        <v>61</v>
      </c>
      <c r="B54" s="194" t="s">
        <v>166</v>
      </c>
      <c r="C54" s="139" t="s">
        <v>62</v>
      </c>
      <c r="D54" s="294" t="s">
        <v>233</v>
      </c>
      <c r="E54" s="28" t="s">
        <v>53</v>
      </c>
      <c r="F54" s="30" t="s">
        <v>188</v>
      </c>
      <c r="G54" s="21">
        <v>1</v>
      </c>
      <c r="H54" s="90">
        <v>77300</v>
      </c>
      <c r="I54" s="90">
        <v>77300</v>
      </c>
      <c r="J54" s="90"/>
      <c r="K54" s="90">
        <v>77300</v>
      </c>
      <c r="L54" s="90">
        <v>57300</v>
      </c>
      <c r="M54" s="90"/>
      <c r="N54" s="90"/>
      <c r="O54" s="131">
        <v>57300</v>
      </c>
      <c r="P54" s="131"/>
      <c r="Q54" s="9" t="str">
        <f>IF(L54=M54+N54+O54+P54,"OK",M54-N54-O54-P54)</f>
        <v>OK</v>
      </c>
      <c r="R54" s="103"/>
    </row>
    <row r="55" spans="1:18" s="15" customFormat="1" ht="45" customHeight="1" x14ac:dyDescent="0.3">
      <c r="A55" s="230"/>
      <c r="B55" s="194"/>
      <c r="C55" s="140" t="s">
        <v>140</v>
      </c>
      <c r="D55" s="134" t="s">
        <v>207</v>
      </c>
      <c r="E55" s="28" t="s">
        <v>53</v>
      </c>
      <c r="F55" s="30" t="s">
        <v>183</v>
      </c>
      <c r="G55" s="21">
        <v>1</v>
      </c>
      <c r="H55" s="22">
        <v>1000000</v>
      </c>
      <c r="I55" s="22">
        <v>1000000</v>
      </c>
      <c r="J55" s="22"/>
      <c r="K55" s="22">
        <v>1000000</v>
      </c>
      <c r="L55" s="22">
        <v>200000</v>
      </c>
      <c r="M55" s="22"/>
      <c r="N55" s="22"/>
      <c r="O55" s="23"/>
      <c r="P55" s="23">
        <v>200000</v>
      </c>
      <c r="Q55" s="9" t="str">
        <f t="shared" si="0"/>
        <v>OK</v>
      </c>
    </row>
    <row r="56" spans="1:18" s="10" customFormat="1" thickBot="1" x14ac:dyDescent="0.35">
      <c r="A56" s="207" t="s">
        <v>63</v>
      </c>
      <c r="B56" s="208"/>
      <c r="C56" s="208"/>
      <c r="D56" s="208"/>
      <c r="E56" s="208"/>
      <c r="F56" s="208"/>
      <c r="G56" s="208"/>
      <c r="H56" s="226"/>
      <c r="I56" s="16">
        <f>SUM(I54:I55)</f>
        <v>1077300</v>
      </c>
      <c r="J56" s="16">
        <f t="shared" ref="J56:M56" si="19">SUM(J55:J55)</f>
        <v>0</v>
      </c>
      <c r="K56" s="16">
        <f>SUM(K54:K55)</f>
        <v>1077300</v>
      </c>
      <c r="L56" s="16">
        <f>SUM(L54:L55)</f>
        <v>257300</v>
      </c>
      <c r="M56" s="16">
        <f t="shared" si="19"/>
        <v>0</v>
      </c>
      <c r="N56" s="16">
        <f>SUM(N54:N55)</f>
        <v>0</v>
      </c>
      <c r="O56" s="16">
        <f>SUM(O54:O55)</f>
        <v>57300</v>
      </c>
      <c r="P56" s="16">
        <f t="shared" ref="P56" si="20">SUM(P54:P55)</f>
        <v>200000</v>
      </c>
      <c r="Q56" s="9" t="str">
        <f t="shared" si="0"/>
        <v>OK</v>
      </c>
    </row>
    <row r="57" spans="1:18" s="4" customFormat="1" thickBot="1" x14ac:dyDescent="0.35">
      <c r="A57" s="212" t="s">
        <v>64</v>
      </c>
      <c r="B57" s="213"/>
      <c r="C57" s="213"/>
      <c r="D57" s="213"/>
      <c r="E57" s="213"/>
      <c r="F57" s="213"/>
      <c r="G57" s="213"/>
      <c r="H57" s="214"/>
      <c r="I57" s="33">
        <f t="shared" ref="I57:P57" si="21">SUM(I38+I46+I53+I56)</f>
        <v>3361880</v>
      </c>
      <c r="J57" s="33">
        <f t="shared" si="21"/>
        <v>0</v>
      </c>
      <c r="K57" s="33">
        <f t="shared" si="21"/>
        <v>3396240</v>
      </c>
      <c r="L57" s="33">
        <f t="shared" si="21"/>
        <v>2203880</v>
      </c>
      <c r="M57" s="33">
        <f t="shared" si="21"/>
        <v>46000</v>
      </c>
      <c r="N57" s="33">
        <f t="shared" si="21"/>
        <v>272500</v>
      </c>
      <c r="O57" s="33">
        <f t="shared" si="21"/>
        <v>797380</v>
      </c>
      <c r="P57" s="33">
        <f t="shared" si="21"/>
        <v>1088000</v>
      </c>
      <c r="Q57" s="9" t="str">
        <f t="shared" si="0"/>
        <v>OK</v>
      </c>
    </row>
    <row r="58" spans="1:18" s="1" customFormat="1" ht="6" customHeight="1" thickBot="1" x14ac:dyDescent="0.3">
      <c r="A58" s="62"/>
      <c r="B58" s="2"/>
      <c r="C58" s="2"/>
      <c r="D58" s="2"/>
      <c r="E58" s="3"/>
      <c r="F58" s="2"/>
      <c r="G58" s="2"/>
      <c r="H58" s="3"/>
      <c r="I58" s="3"/>
      <c r="J58" s="2"/>
      <c r="K58" s="2"/>
      <c r="L58" s="2"/>
      <c r="M58" s="2"/>
      <c r="N58" s="2"/>
      <c r="O58" s="2"/>
      <c r="P58" s="63"/>
      <c r="Q58" s="9" t="str">
        <f t="shared" si="0"/>
        <v>OK</v>
      </c>
    </row>
    <row r="59" spans="1:18" s="1" customFormat="1" thickBot="1" x14ac:dyDescent="0.3">
      <c r="A59" s="215" t="s">
        <v>65</v>
      </c>
      <c r="B59" s="216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7"/>
      <c r="Q59" s="9" t="str">
        <f t="shared" si="0"/>
        <v>OK</v>
      </c>
    </row>
    <row r="60" spans="1:18" s="1" customFormat="1" ht="55.5" customHeight="1" x14ac:dyDescent="0.25">
      <c r="A60" s="243" t="s">
        <v>66</v>
      </c>
      <c r="B60" s="248" t="s">
        <v>208</v>
      </c>
      <c r="C60" s="139" t="s">
        <v>219</v>
      </c>
      <c r="D60" s="97" t="s">
        <v>226</v>
      </c>
      <c r="E60" s="59" t="s">
        <v>67</v>
      </c>
      <c r="F60" s="71" t="s">
        <v>188</v>
      </c>
      <c r="G60" s="21">
        <v>1</v>
      </c>
      <c r="H60" s="145">
        <v>205000</v>
      </c>
      <c r="I60" s="145">
        <f>G60*H60</f>
        <v>205000</v>
      </c>
      <c r="J60" s="90"/>
      <c r="K60" s="90">
        <v>205000</v>
      </c>
      <c r="L60" s="146">
        <v>165000</v>
      </c>
      <c r="M60" s="146"/>
      <c r="N60" s="146">
        <v>165000</v>
      </c>
      <c r="O60" s="146"/>
      <c r="P60" s="90"/>
      <c r="Q60" s="9" t="str">
        <f t="shared" si="0"/>
        <v>OK</v>
      </c>
      <c r="R60" s="103"/>
    </row>
    <row r="61" spans="1:18" s="1" customFormat="1" ht="30" customHeight="1" x14ac:dyDescent="0.25">
      <c r="A61" s="244"/>
      <c r="B61" s="249"/>
      <c r="C61" s="141" t="s">
        <v>218</v>
      </c>
      <c r="D61" s="95" t="s">
        <v>202</v>
      </c>
      <c r="E61" s="59" t="s">
        <v>24</v>
      </c>
      <c r="F61" s="71" t="s">
        <v>203</v>
      </c>
      <c r="G61" s="21">
        <v>1</v>
      </c>
      <c r="H61" s="145">
        <v>40000</v>
      </c>
      <c r="I61" s="145">
        <f>G61*H61</f>
        <v>40000</v>
      </c>
      <c r="J61" s="90"/>
      <c r="K61" s="90">
        <f>I61</f>
        <v>40000</v>
      </c>
      <c r="L61" s="146">
        <f>K61</f>
        <v>40000</v>
      </c>
      <c r="M61" s="146"/>
      <c r="N61" s="146"/>
      <c r="O61" s="146">
        <v>20000</v>
      </c>
      <c r="P61" s="90">
        <v>20000</v>
      </c>
      <c r="Q61" s="9" t="str">
        <f>IF(L61=M61+N61+O61+P61,"OK",M61-N61-O61-P61)</f>
        <v>OK</v>
      </c>
      <c r="R61" s="103"/>
    </row>
    <row r="62" spans="1:18" s="1" customFormat="1" ht="39" customHeight="1" x14ac:dyDescent="0.25">
      <c r="A62" s="244"/>
      <c r="B62" s="250"/>
      <c r="C62" s="140" t="s">
        <v>141</v>
      </c>
      <c r="D62" s="124" t="s">
        <v>142</v>
      </c>
      <c r="E62" s="59" t="s">
        <v>143</v>
      </c>
      <c r="F62" s="71" t="s">
        <v>188</v>
      </c>
      <c r="G62" s="21">
        <v>3</v>
      </c>
      <c r="H62" s="90">
        <v>40000</v>
      </c>
      <c r="I62" s="90">
        <f>G62*H62</f>
        <v>120000</v>
      </c>
      <c r="J62" s="167"/>
      <c r="K62" s="90">
        <f>I62</f>
        <v>120000</v>
      </c>
      <c r="L62" s="35">
        <f>K62</f>
        <v>120000</v>
      </c>
      <c r="M62" s="35"/>
      <c r="N62" s="35"/>
      <c r="O62" s="35"/>
      <c r="P62" s="22">
        <v>120000</v>
      </c>
      <c r="Q62" s="9" t="str">
        <f t="shared" si="0"/>
        <v>OK</v>
      </c>
    </row>
    <row r="63" spans="1:18" s="34" customFormat="1" ht="13.5" customHeight="1" thickBot="1" x14ac:dyDescent="0.35">
      <c r="A63" s="251" t="s">
        <v>68</v>
      </c>
      <c r="B63" s="237"/>
      <c r="C63" s="237"/>
      <c r="D63" s="237"/>
      <c r="E63" s="237"/>
      <c r="F63" s="237"/>
      <c r="G63" s="237"/>
      <c r="H63" s="238"/>
      <c r="I63" s="31">
        <f>SUM(I60:I62)</f>
        <v>365000</v>
      </c>
      <c r="J63" s="31">
        <f>SUM(J60:J60)</f>
        <v>0</v>
      </c>
      <c r="K63" s="31">
        <f t="shared" ref="K63:P63" si="22">SUM(K60:K62)</f>
        <v>365000</v>
      </c>
      <c r="L63" s="31">
        <f t="shared" si="22"/>
        <v>325000</v>
      </c>
      <c r="M63" s="31">
        <f t="shared" si="22"/>
        <v>0</v>
      </c>
      <c r="N63" s="31">
        <f t="shared" si="22"/>
        <v>165000</v>
      </c>
      <c r="O63" s="31">
        <f t="shared" si="22"/>
        <v>20000</v>
      </c>
      <c r="P63" s="31">
        <f t="shared" si="22"/>
        <v>140000</v>
      </c>
      <c r="Q63" s="9" t="str">
        <f t="shared" si="0"/>
        <v>OK</v>
      </c>
    </row>
    <row r="64" spans="1:18" s="36" customFormat="1" ht="33.75" customHeight="1" x14ac:dyDescent="0.3">
      <c r="A64" s="245" t="s">
        <v>69</v>
      </c>
      <c r="B64" s="232" t="s">
        <v>70</v>
      </c>
      <c r="C64" s="177" t="s">
        <v>71</v>
      </c>
      <c r="D64" s="126" t="s">
        <v>72</v>
      </c>
      <c r="E64" s="59" t="s">
        <v>73</v>
      </c>
      <c r="F64" s="20" t="s">
        <v>183</v>
      </c>
      <c r="G64" s="21" t="s">
        <v>118</v>
      </c>
      <c r="H64" s="22">
        <v>160000</v>
      </c>
      <c r="I64" s="22">
        <v>160000</v>
      </c>
      <c r="J64" s="84"/>
      <c r="K64" s="35">
        <v>160000</v>
      </c>
      <c r="L64" s="35">
        <v>80000</v>
      </c>
      <c r="M64" s="35"/>
      <c r="N64" s="35"/>
      <c r="O64" s="35">
        <v>40000</v>
      </c>
      <c r="P64" s="35">
        <v>40000</v>
      </c>
      <c r="Q64" s="9" t="str">
        <f t="shared" si="0"/>
        <v>OK</v>
      </c>
    </row>
    <row r="65" spans="1:17" s="36" customFormat="1" ht="37.5" customHeight="1" x14ac:dyDescent="0.3">
      <c r="A65" s="246"/>
      <c r="B65" s="233"/>
      <c r="C65" s="141" t="s">
        <v>74</v>
      </c>
      <c r="D65" s="295" t="s">
        <v>209</v>
      </c>
      <c r="E65" s="54" t="s">
        <v>192</v>
      </c>
      <c r="F65" s="174" t="s">
        <v>188</v>
      </c>
      <c r="G65" s="21">
        <v>10</v>
      </c>
      <c r="H65" s="22">
        <v>10000</v>
      </c>
      <c r="I65" s="22">
        <v>100000</v>
      </c>
      <c r="J65" s="84"/>
      <c r="K65" s="35">
        <v>100000</v>
      </c>
      <c r="L65" s="35">
        <v>50000</v>
      </c>
      <c r="M65" s="35"/>
      <c r="N65" s="35"/>
      <c r="O65" s="35">
        <v>25000</v>
      </c>
      <c r="P65" s="35">
        <v>25000</v>
      </c>
      <c r="Q65" s="9" t="str">
        <f t="shared" si="0"/>
        <v>OK</v>
      </c>
    </row>
    <row r="66" spans="1:17" s="38" customFormat="1" ht="33.75" customHeight="1" x14ac:dyDescent="0.3">
      <c r="A66" s="246"/>
      <c r="B66" s="233"/>
      <c r="C66" s="141" t="s">
        <v>75</v>
      </c>
      <c r="D66" s="295" t="s">
        <v>210</v>
      </c>
      <c r="E66" s="52" t="s">
        <v>193</v>
      </c>
      <c r="F66" s="156" t="s">
        <v>118</v>
      </c>
      <c r="G66" s="157">
        <v>1</v>
      </c>
      <c r="H66" s="74">
        <v>300000</v>
      </c>
      <c r="I66" s="69">
        <v>300000</v>
      </c>
      <c r="J66" s="37"/>
      <c r="K66" s="35">
        <v>1000000</v>
      </c>
      <c r="L66" s="37">
        <v>300000</v>
      </c>
      <c r="M66" s="37"/>
      <c r="N66" s="37"/>
      <c r="O66" s="35">
        <v>150000</v>
      </c>
      <c r="P66" s="35">
        <v>150000</v>
      </c>
      <c r="Q66" s="9" t="str">
        <f t="shared" si="0"/>
        <v>OK</v>
      </c>
    </row>
    <row r="67" spans="1:17" s="38" customFormat="1" ht="30" customHeight="1" thickBot="1" x14ac:dyDescent="0.35">
      <c r="A67" s="247"/>
      <c r="B67" s="234"/>
      <c r="C67" s="142" t="s">
        <v>76</v>
      </c>
      <c r="D67" s="118" t="s">
        <v>211</v>
      </c>
      <c r="E67" s="52" t="s">
        <v>77</v>
      </c>
      <c r="F67" s="158" t="s">
        <v>89</v>
      </c>
      <c r="G67" s="146">
        <v>1</v>
      </c>
      <c r="H67" s="159">
        <v>495000</v>
      </c>
      <c r="I67" s="35">
        <v>495000</v>
      </c>
      <c r="J67" s="37"/>
      <c r="K67" s="37">
        <v>495000</v>
      </c>
      <c r="L67" s="37">
        <v>198000</v>
      </c>
      <c r="M67" s="37"/>
      <c r="N67" s="37">
        <f>K67*0.4</f>
        <v>198000</v>
      </c>
      <c r="O67" s="37"/>
      <c r="P67" s="37"/>
      <c r="Q67" s="9" t="s">
        <v>230</v>
      </c>
    </row>
    <row r="68" spans="1:17" ht="15" customHeight="1" thickBot="1" x14ac:dyDescent="0.35">
      <c r="A68" s="235" t="s">
        <v>78</v>
      </c>
      <c r="B68" s="236"/>
      <c r="C68" s="237"/>
      <c r="D68" s="237"/>
      <c r="E68" s="237"/>
      <c r="F68" s="237"/>
      <c r="G68" s="237"/>
      <c r="H68" s="238"/>
      <c r="I68" s="31">
        <f>SUM(I64:I67)</f>
        <v>1055000</v>
      </c>
      <c r="J68" s="86">
        <f>SUM(J67:J67)</f>
        <v>0</v>
      </c>
      <c r="K68" s="87">
        <f t="shared" ref="K68:P68" si="23">SUM(K64:K67)</f>
        <v>1755000</v>
      </c>
      <c r="L68" s="31">
        <f t="shared" si="23"/>
        <v>628000</v>
      </c>
      <c r="M68" s="86">
        <f t="shared" si="23"/>
        <v>0</v>
      </c>
      <c r="N68" s="88">
        <f t="shared" si="23"/>
        <v>198000</v>
      </c>
      <c r="O68" s="88">
        <f t="shared" si="23"/>
        <v>215000</v>
      </c>
      <c r="P68" s="89">
        <f t="shared" si="23"/>
        <v>215000</v>
      </c>
      <c r="Q68" s="9" t="s">
        <v>230</v>
      </c>
    </row>
    <row r="69" spans="1:17" s="36" customFormat="1" ht="49.5" customHeight="1" thickBot="1" x14ac:dyDescent="0.35">
      <c r="A69" s="58" t="s">
        <v>79</v>
      </c>
      <c r="B69" s="85" t="s">
        <v>80</v>
      </c>
      <c r="C69" s="144" t="s">
        <v>81</v>
      </c>
      <c r="D69" s="143" t="s">
        <v>201</v>
      </c>
      <c r="E69" s="59" t="s">
        <v>158</v>
      </c>
      <c r="F69" s="75" t="s">
        <v>118</v>
      </c>
      <c r="G69" s="21">
        <v>1</v>
      </c>
      <c r="H69" s="22">
        <v>300000</v>
      </c>
      <c r="I69" s="22">
        <v>300000</v>
      </c>
      <c r="J69" s="22"/>
      <c r="K69" s="90">
        <v>300000</v>
      </c>
      <c r="L69" s="22">
        <v>300000</v>
      </c>
      <c r="M69" s="22"/>
      <c r="N69" s="22"/>
      <c r="O69" s="22">
        <v>150000</v>
      </c>
      <c r="P69" s="22">
        <v>150000</v>
      </c>
      <c r="Q69" s="9" t="str">
        <f t="shared" si="0"/>
        <v>OK</v>
      </c>
    </row>
    <row r="70" spans="1:17" s="36" customFormat="1" ht="15" thickBot="1" x14ac:dyDescent="0.35">
      <c r="A70" s="235" t="s">
        <v>144</v>
      </c>
      <c r="B70" s="236"/>
      <c r="C70" s="237"/>
      <c r="D70" s="237"/>
      <c r="E70" s="237"/>
      <c r="F70" s="237"/>
      <c r="G70" s="237"/>
      <c r="H70" s="238"/>
      <c r="I70" s="31">
        <f>SUM(I69:I69)</f>
        <v>300000</v>
      </c>
      <c r="J70" s="86">
        <f t="shared" ref="J70:N70" si="24">SUM(J69:J69)</f>
        <v>0</v>
      </c>
      <c r="K70" s="87">
        <f t="shared" si="24"/>
        <v>300000</v>
      </c>
      <c r="L70" s="31">
        <f t="shared" si="24"/>
        <v>300000</v>
      </c>
      <c r="M70" s="86">
        <f t="shared" si="24"/>
        <v>0</v>
      </c>
      <c r="N70" s="88">
        <f t="shared" si="24"/>
        <v>0</v>
      </c>
      <c r="O70" s="88">
        <f>SUM(O69)</f>
        <v>150000</v>
      </c>
      <c r="P70" s="89">
        <f>SUM(P69:P69)</f>
        <v>150000</v>
      </c>
      <c r="Q70" s="9" t="str">
        <f t="shared" si="0"/>
        <v>OK</v>
      </c>
    </row>
    <row r="71" spans="1:17" s="36" customFormat="1" ht="35.25" customHeight="1" thickBot="1" x14ac:dyDescent="0.35">
      <c r="A71" s="58" t="s">
        <v>147</v>
      </c>
      <c r="B71" s="85" t="s">
        <v>148</v>
      </c>
      <c r="C71" s="140" t="s">
        <v>150</v>
      </c>
      <c r="D71" s="298" t="s">
        <v>151</v>
      </c>
      <c r="E71" s="52" t="s">
        <v>149</v>
      </c>
      <c r="F71" s="160" t="s">
        <v>89</v>
      </c>
      <c r="G71" s="13">
        <v>1</v>
      </c>
      <c r="H71" s="69">
        <v>1279995</v>
      </c>
      <c r="I71" s="69">
        <f>G71*H71</f>
        <v>1279995</v>
      </c>
      <c r="J71" s="69"/>
      <c r="K71" s="69">
        <f t="shared" ref="K71" si="25">I71</f>
        <v>1279995</v>
      </c>
      <c r="L71" s="22">
        <f>K71</f>
        <v>1279995</v>
      </c>
      <c r="M71" s="23"/>
      <c r="N71" s="22"/>
      <c r="O71" s="23">
        <v>1279995</v>
      </c>
      <c r="P71" s="23"/>
      <c r="Q71" s="9" t="str">
        <f t="shared" si="0"/>
        <v>OK</v>
      </c>
    </row>
    <row r="72" spans="1:17" s="36" customFormat="1" ht="15" thickBot="1" x14ac:dyDescent="0.35">
      <c r="A72" s="239" t="s">
        <v>152</v>
      </c>
      <c r="B72" s="240"/>
      <c r="C72" s="241"/>
      <c r="D72" s="241"/>
      <c r="E72" s="241"/>
      <c r="F72" s="241"/>
      <c r="G72" s="241"/>
      <c r="H72" s="242"/>
      <c r="I72" s="16">
        <f t="shared" ref="I72:P72" si="26">SUM(I71:I71)</f>
        <v>1279995</v>
      </c>
      <c r="J72" s="17">
        <f t="shared" si="26"/>
        <v>0</v>
      </c>
      <c r="K72" s="39">
        <f t="shared" si="26"/>
        <v>1279995</v>
      </c>
      <c r="L72" s="76">
        <f t="shared" si="26"/>
        <v>1279995</v>
      </c>
      <c r="M72" s="39">
        <f t="shared" si="26"/>
        <v>0</v>
      </c>
      <c r="N72" s="39">
        <f t="shared" si="26"/>
        <v>0</v>
      </c>
      <c r="O72" s="39">
        <f t="shared" si="26"/>
        <v>1279995</v>
      </c>
      <c r="P72" s="40">
        <f t="shared" si="26"/>
        <v>0</v>
      </c>
      <c r="Q72" s="9" t="str">
        <f t="shared" si="0"/>
        <v>OK</v>
      </c>
    </row>
    <row r="73" spans="1:17" s="4" customFormat="1" thickBot="1" x14ac:dyDescent="0.35">
      <c r="A73" s="212" t="s">
        <v>82</v>
      </c>
      <c r="B73" s="213"/>
      <c r="C73" s="213"/>
      <c r="D73" s="213"/>
      <c r="E73" s="213"/>
      <c r="F73" s="213"/>
      <c r="G73" s="213"/>
      <c r="H73" s="214"/>
      <c r="I73" s="33">
        <f>I68+I63+I70+I72</f>
        <v>2999995</v>
      </c>
      <c r="J73" s="33">
        <f>J68+J63</f>
        <v>0</v>
      </c>
      <c r="K73" s="33">
        <f>K68+K63+K70+K72</f>
        <v>3699995</v>
      </c>
      <c r="L73" s="33">
        <f t="shared" ref="L73:P73" si="27">L68+L63+L70+L72</f>
        <v>2532995</v>
      </c>
      <c r="M73" s="33">
        <f>M68+M63+M70+M72</f>
        <v>0</v>
      </c>
      <c r="N73" s="33">
        <f t="shared" si="27"/>
        <v>363000</v>
      </c>
      <c r="O73" s="33">
        <f t="shared" si="27"/>
        <v>1664995</v>
      </c>
      <c r="P73" s="33">
        <f t="shared" si="27"/>
        <v>505000</v>
      </c>
      <c r="Q73" s="9" t="s">
        <v>230</v>
      </c>
    </row>
    <row r="74" spans="1:17" s="1" customFormat="1" ht="6" customHeight="1" thickBot="1" x14ac:dyDescent="0.3">
      <c r="A74" s="62"/>
      <c r="B74" s="2"/>
      <c r="C74" s="2"/>
      <c r="D74" s="2"/>
      <c r="E74" s="3"/>
      <c r="F74" s="2"/>
      <c r="G74" s="2"/>
      <c r="H74" s="3"/>
      <c r="I74" s="3"/>
      <c r="J74" s="2"/>
      <c r="K74" s="2"/>
      <c r="L74" s="2"/>
      <c r="M74" s="2"/>
      <c r="N74" s="2"/>
      <c r="O74" s="2"/>
      <c r="P74" s="63"/>
      <c r="Q74" s="9"/>
    </row>
    <row r="75" spans="1:17" s="4" customFormat="1" thickBot="1" x14ac:dyDescent="0.35">
      <c r="A75" s="215" t="s">
        <v>83</v>
      </c>
      <c r="B75" s="216"/>
      <c r="C75" s="216"/>
      <c r="D75" s="216"/>
      <c r="E75" s="216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7"/>
      <c r="Q75" s="9" t="str">
        <f t="shared" ref="Q75:Q94" si="28">IF(L75=M75+N75+O75+P75,"OK",M75-N75-O75-P75)</f>
        <v>OK</v>
      </c>
    </row>
    <row r="76" spans="1:17" s="10" customFormat="1" ht="51.75" customHeight="1" thickBot="1" x14ac:dyDescent="0.35">
      <c r="A76" s="41" t="s">
        <v>84</v>
      </c>
      <c r="B76" s="91" t="s">
        <v>85</v>
      </c>
      <c r="C76" s="181" t="s">
        <v>86</v>
      </c>
      <c r="D76" s="296" t="s">
        <v>87</v>
      </c>
      <c r="E76" s="59" t="s">
        <v>88</v>
      </c>
      <c r="F76" s="26" t="s">
        <v>89</v>
      </c>
      <c r="G76" s="13">
        <v>1</v>
      </c>
      <c r="H76" s="69">
        <v>1750000</v>
      </c>
      <c r="I76" s="69">
        <f>G76*H76</f>
        <v>1750000</v>
      </c>
      <c r="J76" s="69"/>
      <c r="K76" s="69">
        <f>I76</f>
        <v>1750000</v>
      </c>
      <c r="L76" s="22">
        <f>K76</f>
        <v>1750000</v>
      </c>
      <c r="M76" s="22">
        <f>L76</f>
        <v>1750000</v>
      </c>
      <c r="N76" s="22"/>
      <c r="O76" s="23"/>
      <c r="P76" s="23"/>
      <c r="Q76" s="9" t="str">
        <f t="shared" si="28"/>
        <v>OK</v>
      </c>
    </row>
    <row r="77" spans="1:17" s="4" customFormat="1" thickBot="1" x14ac:dyDescent="0.35">
      <c r="A77" s="207" t="s">
        <v>90</v>
      </c>
      <c r="B77" s="208"/>
      <c r="C77" s="208"/>
      <c r="D77" s="208"/>
      <c r="E77" s="208"/>
      <c r="F77" s="208"/>
      <c r="G77" s="208"/>
      <c r="H77" s="226"/>
      <c r="I77" s="16">
        <f>SUM(I76:I76)</f>
        <v>1750000</v>
      </c>
      <c r="J77" s="16">
        <f>SUM(J76:J76)</f>
        <v>0</v>
      </c>
      <c r="K77" s="16">
        <f>SUM(K76:K76)</f>
        <v>1750000</v>
      </c>
      <c r="L77" s="16">
        <f>SUM(L76:L76)</f>
        <v>1750000</v>
      </c>
      <c r="M77" s="16">
        <f>SUM(M76:M76)</f>
        <v>1750000</v>
      </c>
      <c r="N77" s="39">
        <f>SUM(N76)</f>
        <v>0</v>
      </c>
      <c r="O77" s="39">
        <f>SUM(O76)</f>
        <v>0</v>
      </c>
      <c r="P77" s="40">
        <f>SUM(P76)</f>
        <v>0</v>
      </c>
      <c r="Q77" s="9" t="str">
        <f t="shared" si="28"/>
        <v>OK</v>
      </c>
    </row>
    <row r="78" spans="1:17" s="4" customFormat="1" thickBot="1" x14ac:dyDescent="0.35">
      <c r="A78" s="212" t="s">
        <v>91</v>
      </c>
      <c r="B78" s="213"/>
      <c r="C78" s="213"/>
      <c r="D78" s="213"/>
      <c r="E78" s="213"/>
      <c r="F78" s="213"/>
      <c r="G78" s="213"/>
      <c r="H78" s="214"/>
      <c r="I78" s="33">
        <f>SUM(I76:I76)</f>
        <v>1750000</v>
      </c>
      <c r="J78" s="19">
        <f t="shared" ref="J78:P78" si="29">SUM(J77)</f>
        <v>0</v>
      </c>
      <c r="K78" s="42">
        <f>SUM(K76:K76)</f>
        <v>1750000</v>
      </c>
      <c r="L78" s="33">
        <f t="shared" si="29"/>
        <v>1750000</v>
      </c>
      <c r="M78" s="19">
        <f t="shared" si="29"/>
        <v>1750000</v>
      </c>
      <c r="N78" s="43">
        <f t="shared" si="29"/>
        <v>0</v>
      </c>
      <c r="O78" s="43">
        <f t="shared" si="29"/>
        <v>0</v>
      </c>
      <c r="P78" s="42">
        <f t="shared" si="29"/>
        <v>0</v>
      </c>
      <c r="Q78" s="9" t="str">
        <f t="shared" si="28"/>
        <v>OK</v>
      </c>
    </row>
    <row r="79" spans="1:17" s="1" customFormat="1" ht="6" customHeight="1" thickBot="1" x14ac:dyDescent="0.3">
      <c r="A79" s="62"/>
      <c r="B79" s="2"/>
      <c r="C79" s="2"/>
      <c r="D79" s="2"/>
      <c r="E79" s="3"/>
      <c r="F79" s="2"/>
      <c r="G79" s="2"/>
      <c r="H79" s="3"/>
      <c r="I79" s="3"/>
      <c r="J79" s="2"/>
      <c r="K79" s="2"/>
      <c r="L79" s="2"/>
      <c r="M79" s="2"/>
      <c r="N79" s="2"/>
      <c r="O79" s="2"/>
      <c r="P79" s="63"/>
      <c r="Q79" s="9" t="str">
        <f t="shared" si="28"/>
        <v>OK</v>
      </c>
    </row>
    <row r="80" spans="1:17" s="4" customFormat="1" thickBot="1" x14ac:dyDescent="0.35">
      <c r="A80" s="215" t="s">
        <v>92</v>
      </c>
      <c r="B80" s="216"/>
      <c r="C80" s="216"/>
      <c r="D80" s="216"/>
      <c r="E80" s="216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7"/>
      <c r="Q80" s="9" t="str">
        <f t="shared" si="28"/>
        <v>OK</v>
      </c>
    </row>
    <row r="81" spans="1:17" s="10" customFormat="1" ht="40.5" customHeight="1" thickBot="1" x14ac:dyDescent="0.35">
      <c r="A81" s="58" t="s">
        <v>212</v>
      </c>
      <c r="B81" s="92" t="s">
        <v>95</v>
      </c>
      <c r="C81" s="182" t="s">
        <v>93</v>
      </c>
      <c r="D81" s="297" t="s">
        <v>96</v>
      </c>
      <c r="E81" s="44"/>
      <c r="F81" s="26" t="s">
        <v>94</v>
      </c>
      <c r="G81" s="13">
        <v>1</v>
      </c>
      <c r="H81" s="69">
        <v>763829</v>
      </c>
      <c r="I81" s="22">
        <v>763829</v>
      </c>
      <c r="J81" s="69"/>
      <c r="K81" s="74">
        <v>763830</v>
      </c>
      <c r="L81" s="22">
        <v>161374</v>
      </c>
      <c r="M81" s="22">
        <v>40343.5</v>
      </c>
      <c r="N81" s="22">
        <v>40343.5</v>
      </c>
      <c r="O81" s="22">
        <v>40343.5</v>
      </c>
      <c r="P81" s="22">
        <v>40343.5</v>
      </c>
      <c r="Q81" s="9" t="str">
        <f t="shared" si="28"/>
        <v>OK</v>
      </c>
    </row>
    <row r="82" spans="1:17" s="4" customFormat="1" thickBot="1" x14ac:dyDescent="0.35">
      <c r="A82" s="288" t="s">
        <v>97</v>
      </c>
      <c r="B82" s="289"/>
      <c r="C82" s="290"/>
      <c r="D82" s="290"/>
      <c r="E82" s="290"/>
      <c r="F82" s="290"/>
      <c r="G82" s="290"/>
      <c r="H82" s="291"/>
      <c r="I82" s="31">
        <f t="shared" ref="I82:P82" si="30">SUM(I81:I81)</f>
        <v>763829</v>
      </c>
      <c r="J82" s="31">
        <f t="shared" si="30"/>
        <v>0</v>
      </c>
      <c r="K82" s="31">
        <f t="shared" si="30"/>
        <v>763830</v>
      </c>
      <c r="L82" s="31">
        <f t="shared" si="30"/>
        <v>161374</v>
      </c>
      <c r="M82" s="31">
        <f t="shared" si="30"/>
        <v>40343.5</v>
      </c>
      <c r="N82" s="31">
        <f t="shared" si="30"/>
        <v>40343.5</v>
      </c>
      <c r="O82" s="31">
        <f t="shared" si="30"/>
        <v>40343.5</v>
      </c>
      <c r="P82" s="31">
        <f t="shared" si="30"/>
        <v>40343.5</v>
      </c>
      <c r="Q82" s="9" t="str">
        <f t="shared" si="28"/>
        <v>OK</v>
      </c>
    </row>
    <row r="83" spans="1:17" s="10" customFormat="1" ht="13.8" x14ac:dyDescent="0.3">
      <c r="A83" s="285" t="s">
        <v>98</v>
      </c>
      <c r="B83" s="232" t="s">
        <v>99</v>
      </c>
      <c r="C83" s="142" t="s">
        <v>100</v>
      </c>
      <c r="D83" s="183" t="s">
        <v>101</v>
      </c>
      <c r="E83" s="24"/>
      <c r="F83" s="155" t="s">
        <v>102</v>
      </c>
      <c r="G83" s="12">
        <v>12</v>
      </c>
      <c r="H83" s="7">
        <v>5199</v>
      </c>
      <c r="I83" s="7">
        <f>G83*H83</f>
        <v>62388</v>
      </c>
      <c r="J83" s="100"/>
      <c r="K83" s="7"/>
      <c r="L83" s="7"/>
      <c r="M83" s="7">
        <f>L83/4</f>
        <v>0</v>
      </c>
      <c r="N83" s="7">
        <f>L83/4</f>
        <v>0</v>
      </c>
      <c r="O83" s="7">
        <f>L83/4</f>
        <v>0</v>
      </c>
      <c r="P83" s="7">
        <f>L83/4</f>
        <v>0</v>
      </c>
      <c r="Q83" s="9" t="str">
        <f t="shared" si="28"/>
        <v>OK</v>
      </c>
    </row>
    <row r="84" spans="1:17" s="10" customFormat="1" ht="13.8" x14ac:dyDescent="0.3">
      <c r="A84" s="286"/>
      <c r="B84" s="233"/>
      <c r="C84" s="142" t="s">
        <v>103</v>
      </c>
      <c r="D84" s="97" t="s">
        <v>104</v>
      </c>
      <c r="E84" s="44"/>
      <c r="F84" s="26" t="s">
        <v>102</v>
      </c>
      <c r="G84" s="13">
        <v>12</v>
      </c>
      <c r="H84" s="22">
        <v>3135</v>
      </c>
      <c r="I84" s="69">
        <f>G84*H84</f>
        <v>37620</v>
      </c>
      <c r="J84" s="93"/>
      <c r="K84" s="69">
        <f>H84*12</f>
        <v>37620</v>
      </c>
      <c r="L84" s="22">
        <v>37620</v>
      </c>
      <c r="M84" s="22">
        <f>L84/4</f>
        <v>9405</v>
      </c>
      <c r="N84" s="22">
        <f>L84/4</f>
        <v>9405</v>
      </c>
      <c r="O84" s="22">
        <f>L84/4</f>
        <v>9405</v>
      </c>
      <c r="P84" s="22">
        <f>L84/4</f>
        <v>9405</v>
      </c>
      <c r="Q84" s="9" t="str">
        <f t="shared" si="28"/>
        <v>OK</v>
      </c>
    </row>
    <row r="85" spans="1:17" s="10" customFormat="1" ht="13.8" x14ac:dyDescent="0.3">
      <c r="A85" s="286"/>
      <c r="B85" s="233"/>
      <c r="C85" s="142" t="s">
        <v>105</v>
      </c>
      <c r="D85" s="97" t="s">
        <v>106</v>
      </c>
      <c r="E85" s="44"/>
      <c r="F85" s="26" t="s">
        <v>102</v>
      </c>
      <c r="G85" s="13">
        <v>12</v>
      </c>
      <c r="H85" s="22">
        <v>3135</v>
      </c>
      <c r="I85" s="69">
        <f>G85*H85</f>
        <v>37620</v>
      </c>
      <c r="J85" s="93"/>
      <c r="K85" s="69">
        <f>H85*12</f>
        <v>37620</v>
      </c>
      <c r="L85" s="22">
        <v>37620</v>
      </c>
      <c r="M85" s="22">
        <f>L85/4</f>
        <v>9405</v>
      </c>
      <c r="N85" s="22">
        <f>L85/4</f>
        <v>9405</v>
      </c>
      <c r="O85" s="22">
        <f>L85/4</f>
        <v>9405</v>
      </c>
      <c r="P85" s="22">
        <f>L85/4</f>
        <v>9405</v>
      </c>
      <c r="Q85" s="9" t="str">
        <f t="shared" si="28"/>
        <v>OK</v>
      </c>
    </row>
    <row r="86" spans="1:17" s="10" customFormat="1" ht="13.8" x14ac:dyDescent="0.3">
      <c r="A86" s="286"/>
      <c r="B86" s="233"/>
      <c r="C86" s="142" t="s">
        <v>107</v>
      </c>
      <c r="D86" s="97" t="s">
        <v>108</v>
      </c>
      <c r="E86" s="44"/>
      <c r="F86" s="26" t="s">
        <v>102</v>
      </c>
      <c r="G86" s="13">
        <v>12</v>
      </c>
      <c r="H86" s="22">
        <v>1999</v>
      </c>
      <c r="I86" s="69">
        <v>24000</v>
      </c>
      <c r="J86" s="93"/>
      <c r="K86" s="69">
        <v>24000</v>
      </c>
      <c r="L86" s="22">
        <v>24000</v>
      </c>
      <c r="M86" s="22">
        <f>L86/4</f>
        <v>6000</v>
      </c>
      <c r="N86" s="22">
        <f>L86/4</f>
        <v>6000</v>
      </c>
      <c r="O86" s="22">
        <f>L86/4</f>
        <v>6000</v>
      </c>
      <c r="P86" s="22">
        <f>L86/4</f>
        <v>6000</v>
      </c>
      <c r="Q86" s="9" t="str">
        <f t="shared" si="28"/>
        <v>OK</v>
      </c>
    </row>
    <row r="87" spans="1:17" s="10" customFormat="1" thickBot="1" x14ac:dyDescent="0.35">
      <c r="A87" s="287"/>
      <c r="B87" s="234"/>
      <c r="C87" s="142" t="s">
        <v>109</v>
      </c>
      <c r="D87" s="97" t="s">
        <v>110</v>
      </c>
      <c r="E87" s="44"/>
      <c r="F87" s="26" t="s">
        <v>102</v>
      </c>
      <c r="G87" s="13">
        <v>12</v>
      </c>
      <c r="H87" s="22"/>
      <c r="I87" s="69"/>
      <c r="J87" s="93">
        <v>321096</v>
      </c>
      <c r="K87" s="69"/>
      <c r="L87" s="22"/>
      <c r="M87" s="22">
        <f>L87/4</f>
        <v>0</v>
      </c>
      <c r="N87" s="22">
        <f>L87/4</f>
        <v>0</v>
      </c>
      <c r="O87" s="22">
        <f>L87/4</f>
        <v>0</v>
      </c>
      <c r="P87" s="22">
        <f>L87/4</f>
        <v>0</v>
      </c>
      <c r="Q87" s="9" t="str">
        <f t="shared" si="28"/>
        <v>OK</v>
      </c>
    </row>
    <row r="88" spans="1:17" s="4" customFormat="1" ht="13.8" x14ac:dyDescent="0.3">
      <c r="A88" s="284" t="s">
        <v>111</v>
      </c>
      <c r="B88" s="205"/>
      <c r="C88" s="204"/>
      <c r="D88" s="204"/>
      <c r="E88" s="204"/>
      <c r="F88" s="204"/>
      <c r="G88" s="204"/>
      <c r="H88" s="209"/>
      <c r="I88" s="31">
        <f>SUM(I83:I87)</f>
        <v>161628</v>
      </c>
      <c r="J88" s="86">
        <f t="shared" ref="J88:O88" si="31">SUM(J83:J87)</f>
        <v>321096</v>
      </c>
      <c r="K88" s="87">
        <f t="shared" si="31"/>
        <v>99240</v>
      </c>
      <c r="L88" s="31">
        <f>SUM(L83:L87)</f>
        <v>99240</v>
      </c>
      <c r="M88" s="86">
        <f>SUM(M83:M87)</f>
        <v>24810</v>
      </c>
      <c r="N88" s="88">
        <f t="shared" si="31"/>
        <v>24810</v>
      </c>
      <c r="O88" s="88">
        <f t="shared" si="31"/>
        <v>24810</v>
      </c>
      <c r="P88" s="89">
        <f>SUM(P83:P87)</f>
        <v>24810</v>
      </c>
      <c r="Q88" s="9" t="str">
        <f t="shared" si="28"/>
        <v>OK</v>
      </c>
    </row>
    <row r="89" spans="1:17" s="10" customFormat="1" ht="13.5" customHeight="1" x14ac:dyDescent="0.3">
      <c r="A89" s="280" t="s">
        <v>112</v>
      </c>
      <c r="B89" s="223" t="s">
        <v>113</v>
      </c>
      <c r="C89" s="139" t="s">
        <v>114</v>
      </c>
      <c r="D89" s="97" t="s">
        <v>115</v>
      </c>
      <c r="E89" s="44"/>
      <c r="F89" s="26" t="s">
        <v>94</v>
      </c>
      <c r="G89" s="13">
        <v>1</v>
      </c>
      <c r="H89" s="69">
        <v>56800</v>
      </c>
      <c r="I89" s="69">
        <v>56880</v>
      </c>
      <c r="J89" s="69"/>
      <c r="K89" s="74">
        <f>I89</f>
        <v>56880</v>
      </c>
      <c r="L89" s="22">
        <v>56880</v>
      </c>
      <c r="M89" s="22">
        <f>L89/4</f>
        <v>14220</v>
      </c>
      <c r="N89" s="22">
        <f>L89/4</f>
        <v>14220</v>
      </c>
      <c r="O89" s="22">
        <f>L89/4</f>
        <v>14220</v>
      </c>
      <c r="P89" s="22">
        <f>L89/4</f>
        <v>14220</v>
      </c>
      <c r="Q89" s="9" t="str">
        <f t="shared" si="28"/>
        <v>OK</v>
      </c>
    </row>
    <row r="90" spans="1:17" s="10" customFormat="1" ht="58.5" customHeight="1" x14ac:dyDescent="0.3">
      <c r="A90" s="280"/>
      <c r="B90" s="223"/>
      <c r="C90" s="139" t="s">
        <v>116</v>
      </c>
      <c r="D90" s="118" t="s">
        <v>117</v>
      </c>
      <c r="E90" s="44"/>
      <c r="F90" s="26" t="s">
        <v>118</v>
      </c>
      <c r="G90" s="13">
        <v>1</v>
      </c>
      <c r="H90" s="69">
        <v>35000</v>
      </c>
      <c r="I90" s="69">
        <f>G90*H90</f>
        <v>35000</v>
      </c>
      <c r="J90" s="69"/>
      <c r="K90" s="74">
        <v>96000</v>
      </c>
      <c r="L90" s="22">
        <v>35000</v>
      </c>
      <c r="M90" s="22">
        <f>L90/4</f>
        <v>8750</v>
      </c>
      <c r="N90" s="22">
        <f>L90/4</f>
        <v>8750</v>
      </c>
      <c r="O90" s="22">
        <f>L90/4</f>
        <v>8750</v>
      </c>
      <c r="P90" s="22">
        <f>L90/4</f>
        <v>8750</v>
      </c>
      <c r="Q90" s="9" t="str">
        <f t="shared" si="28"/>
        <v>OK</v>
      </c>
    </row>
    <row r="91" spans="1:17" s="10" customFormat="1" ht="29.25" customHeight="1" x14ac:dyDescent="0.3">
      <c r="A91" s="280"/>
      <c r="B91" s="223"/>
      <c r="C91" s="139" t="s">
        <v>119</v>
      </c>
      <c r="D91" s="118" t="s">
        <v>145</v>
      </c>
      <c r="E91" s="44"/>
      <c r="F91" s="26" t="s">
        <v>118</v>
      </c>
      <c r="G91" s="13">
        <v>1</v>
      </c>
      <c r="H91" s="69">
        <v>25000</v>
      </c>
      <c r="I91" s="69">
        <f>G91*H91</f>
        <v>25000</v>
      </c>
      <c r="J91" s="69"/>
      <c r="K91" s="74">
        <f>I91-J91</f>
        <v>25000</v>
      </c>
      <c r="L91" s="69">
        <v>9555</v>
      </c>
      <c r="M91" s="22"/>
      <c r="N91" s="22">
        <f>L91</f>
        <v>9555</v>
      </c>
      <c r="O91" s="22"/>
      <c r="P91" s="22">
        <v>0</v>
      </c>
      <c r="Q91" s="9" t="str">
        <f t="shared" si="28"/>
        <v>OK</v>
      </c>
    </row>
    <row r="92" spans="1:17" s="10" customFormat="1" ht="28.5" customHeight="1" x14ac:dyDescent="0.3">
      <c r="A92" s="280"/>
      <c r="B92" s="223"/>
      <c r="C92" s="139" t="s">
        <v>129</v>
      </c>
      <c r="D92" s="97" t="s">
        <v>128</v>
      </c>
      <c r="E92" s="44"/>
      <c r="F92" s="26" t="s">
        <v>94</v>
      </c>
      <c r="G92" s="13">
        <v>12</v>
      </c>
      <c r="H92" s="69">
        <v>3417</v>
      </c>
      <c r="I92" s="69">
        <v>27336</v>
      </c>
      <c r="J92" s="69"/>
      <c r="K92" s="74">
        <v>82008</v>
      </c>
      <c r="L92" s="74">
        <v>27336</v>
      </c>
      <c r="M92" s="22">
        <f>L92/4</f>
        <v>6834</v>
      </c>
      <c r="N92" s="22">
        <f>L92/4</f>
        <v>6834</v>
      </c>
      <c r="O92" s="22">
        <f>L92/4</f>
        <v>6834</v>
      </c>
      <c r="P92" s="22">
        <f>L92/4</f>
        <v>6834</v>
      </c>
      <c r="Q92" s="9" t="str">
        <f t="shared" si="28"/>
        <v>OK</v>
      </c>
    </row>
    <row r="93" spans="1:17" s="4" customFormat="1" thickBot="1" x14ac:dyDescent="0.35">
      <c r="A93" s="207" t="s">
        <v>120</v>
      </c>
      <c r="B93" s="208"/>
      <c r="C93" s="208"/>
      <c r="D93" s="208"/>
      <c r="E93" s="208"/>
      <c r="F93" s="208"/>
      <c r="G93" s="208"/>
      <c r="H93" s="226"/>
      <c r="I93" s="67">
        <f>SUM(I89:I92)</f>
        <v>144216</v>
      </c>
      <c r="J93" s="72">
        <f>SUM(J89:J90)</f>
        <v>0</v>
      </c>
      <c r="K93" s="73">
        <f t="shared" ref="K93:P93" si="32">SUM(K89:K92)</f>
        <v>259888</v>
      </c>
      <c r="L93" s="72">
        <f t="shared" si="32"/>
        <v>128771</v>
      </c>
      <c r="M93" s="17">
        <f t="shared" si="32"/>
        <v>29804</v>
      </c>
      <c r="N93" s="17">
        <f t="shared" si="32"/>
        <v>39359</v>
      </c>
      <c r="O93" s="17">
        <f t="shared" si="32"/>
        <v>29804</v>
      </c>
      <c r="P93" s="64">
        <f t="shared" si="32"/>
        <v>29804</v>
      </c>
      <c r="Q93" s="9" t="str">
        <f t="shared" si="28"/>
        <v>OK</v>
      </c>
    </row>
    <row r="94" spans="1:17" s="4" customFormat="1" thickBot="1" x14ac:dyDescent="0.35">
      <c r="A94" s="212" t="s">
        <v>121</v>
      </c>
      <c r="B94" s="213"/>
      <c r="C94" s="213"/>
      <c r="D94" s="213"/>
      <c r="E94" s="213"/>
      <c r="F94" s="213"/>
      <c r="G94" s="213"/>
      <c r="H94" s="214"/>
      <c r="I94" s="33">
        <f t="shared" ref="I94:P94" si="33">+I93+I88+I82</f>
        <v>1069673</v>
      </c>
      <c r="J94" s="68">
        <f t="shared" si="33"/>
        <v>321096</v>
      </c>
      <c r="K94" s="68">
        <f t="shared" si="33"/>
        <v>1122958</v>
      </c>
      <c r="L94" s="68">
        <f t="shared" si="33"/>
        <v>389385</v>
      </c>
      <c r="M94" s="33">
        <f>+M93+M88+M82</f>
        <v>94957.5</v>
      </c>
      <c r="N94" s="33">
        <f t="shared" si="33"/>
        <v>104512.5</v>
      </c>
      <c r="O94" s="33">
        <f>+O93+O88+O82</f>
        <v>94957.5</v>
      </c>
      <c r="P94" s="33">
        <f t="shared" si="33"/>
        <v>94957.5</v>
      </c>
      <c r="Q94" s="9" t="str">
        <f t="shared" si="28"/>
        <v>OK</v>
      </c>
    </row>
    <row r="95" spans="1:17" s="1" customFormat="1" ht="10.5" customHeight="1" thickBot="1" x14ac:dyDescent="0.3">
      <c r="A95" s="62"/>
      <c r="B95" s="2"/>
      <c r="C95" s="2"/>
      <c r="D95" s="2"/>
      <c r="E95" s="3"/>
      <c r="F95" s="2"/>
      <c r="G95" s="2"/>
      <c r="H95" s="3"/>
      <c r="I95" s="3"/>
      <c r="J95" s="2"/>
      <c r="K95" s="2"/>
      <c r="L95" s="2"/>
      <c r="M95" s="2"/>
      <c r="N95" s="2"/>
      <c r="O95" s="2"/>
      <c r="P95" s="63"/>
      <c r="Q95" s="9"/>
    </row>
    <row r="96" spans="1:17" s="4" customFormat="1" ht="17.25" customHeight="1" thickBot="1" x14ac:dyDescent="0.35">
      <c r="A96" s="281" t="s">
        <v>122</v>
      </c>
      <c r="B96" s="282"/>
      <c r="C96" s="282"/>
      <c r="D96" s="282"/>
      <c r="E96" s="282"/>
      <c r="F96" s="282"/>
      <c r="G96" s="282"/>
      <c r="H96" s="283"/>
      <c r="I96" s="45">
        <f t="shared" ref="I96:P96" si="34">I27+I57+I73+I78+I94</f>
        <v>10152278</v>
      </c>
      <c r="J96" s="45">
        <f t="shared" si="34"/>
        <v>321096</v>
      </c>
      <c r="K96" s="45">
        <f t="shared" si="34"/>
        <v>11193689</v>
      </c>
      <c r="L96" s="45">
        <f t="shared" si="34"/>
        <v>7372690</v>
      </c>
      <c r="M96" s="45">
        <f t="shared" si="34"/>
        <v>1953187.5</v>
      </c>
      <c r="N96" s="45">
        <f t="shared" si="34"/>
        <v>895312.5</v>
      </c>
      <c r="O96" s="45">
        <f t="shared" si="34"/>
        <v>2745482.5</v>
      </c>
      <c r="P96" s="45">
        <f t="shared" si="34"/>
        <v>1778707.5</v>
      </c>
      <c r="Q96" s="9"/>
    </row>
    <row r="97" spans="1:18" ht="6" customHeight="1" x14ac:dyDescent="0.3">
      <c r="A97" s="46"/>
      <c r="B97" s="46"/>
      <c r="C97" s="46"/>
      <c r="D97" s="46"/>
      <c r="E97" s="46"/>
    </row>
    <row r="98" spans="1:18" s="48" customFormat="1" ht="13.2" x14ac:dyDescent="0.25">
      <c r="A98" s="47"/>
      <c r="B98" s="56" t="s">
        <v>123</v>
      </c>
      <c r="C98" s="57">
        <v>1.0900000000000001</v>
      </c>
      <c r="D98" s="47"/>
      <c r="E98" s="47"/>
      <c r="I98" s="49"/>
      <c r="J98" s="49"/>
      <c r="K98" s="49"/>
    </row>
    <row r="99" spans="1:18" x14ac:dyDescent="0.3">
      <c r="A99" s="46"/>
      <c r="B99" s="46"/>
      <c r="C99" s="46"/>
      <c r="D99" s="46"/>
      <c r="E99" s="46"/>
      <c r="J99" s="50"/>
      <c r="K99" s="51"/>
      <c r="L99" s="51"/>
      <c r="M99" s="51"/>
      <c r="N99" s="51"/>
    </row>
    <row r="100" spans="1:18" x14ac:dyDescent="0.3">
      <c r="A100" s="46"/>
      <c r="B100" s="46"/>
      <c r="C100" s="46"/>
      <c r="D100" s="46"/>
      <c r="E100" s="46"/>
      <c r="K100" s="51"/>
    </row>
    <row r="101" spans="1:18" x14ac:dyDescent="0.3">
      <c r="A101" s="46"/>
      <c r="B101" s="46"/>
      <c r="C101" s="46"/>
      <c r="D101" s="46"/>
      <c r="E101" s="46"/>
      <c r="K101" s="51"/>
    </row>
    <row r="102" spans="1:18" x14ac:dyDescent="0.3">
      <c r="A102" s="46"/>
      <c r="B102" s="46"/>
      <c r="C102" s="46"/>
      <c r="D102" s="46"/>
      <c r="E102" s="46"/>
      <c r="J102" s="51"/>
    </row>
    <row r="103" spans="1:18" x14ac:dyDescent="0.3">
      <c r="A103" s="46"/>
      <c r="B103" s="46"/>
      <c r="C103" s="46"/>
      <c r="D103" s="46"/>
      <c r="E103" s="46"/>
    </row>
    <row r="104" spans="1:18" x14ac:dyDescent="0.3">
      <c r="A104" s="46"/>
      <c r="B104" s="46"/>
      <c r="C104" s="46"/>
      <c r="D104" s="46"/>
      <c r="E104" s="46"/>
      <c r="R104" s="51"/>
    </row>
    <row r="105" spans="1:18" x14ac:dyDescent="0.3">
      <c r="A105" s="46"/>
      <c r="B105" s="46"/>
      <c r="C105" s="46"/>
      <c r="D105" s="46"/>
      <c r="E105" s="46"/>
    </row>
    <row r="106" spans="1:18" x14ac:dyDescent="0.3">
      <c r="A106" s="46"/>
      <c r="B106" s="46"/>
      <c r="C106" s="46"/>
      <c r="D106" s="46"/>
      <c r="E106" s="46"/>
    </row>
    <row r="107" spans="1:18" x14ac:dyDescent="0.3">
      <c r="A107" s="46"/>
      <c r="B107" s="46"/>
      <c r="C107" s="46"/>
      <c r="D107" s="46"/>
      <c r="E107" s="46"/>
    </row>
    <row r="108" spans="1:18" x14ac:dyDescent="0.3">
      <c r="A108" s="46"/>
      <c r="B108" s="46"/>
      <c r="C108" s="46"/>
      <c r="D108" s="46"/>
      <c r="E108" s="46"/>
    </row>
    <row r="109" spans="1:18" x14ac:dyDescent="0.3">
      <c r="A109" s="46"/>
      <c r="B109" s="46"/>
      <c r="C109" s="46"/>
      <c r="D109" s="46"/>
      <c r="E109" s="46"/>
    </row>
    <row r="110" spans="1:18" x14ac:dyDescent="0.3">
      <c r="A110" s="46"/>
      <c r="B110" s="46"/>
      <c r="C110" s="46"/>
      <c r="D110" s="46"/>
      <c r="E110" s="46"/>
    </row>
    <row r="111" spans="1:18" x14ac:dyDescent="0.3">
      <c r="A111" s="46"/>
      <c r="B111" s="46"/>
      <c r="C111" s="46"/>
      <c r="D111" s="46"/>
      <c r="E111" s="46"/>
    </row>
    <row r="112" spans="1:18" x14ac:dyDescent="0.3">
      <c r="A112" s="46"/>
      <c r="B112" s="46"/>
      <c r="C112" s="46"/>
      <c r="D112" s="46"/>
      <c r="E112" s="46"/>
    </row>
    <row r="113" spans="1:5" x14ac:dyDescent="0.3">
      <c r="A113" s="46"/>
      <c r="B113" s="46"/>
      <c r="C113" s="46"/>
      <c r="D113" s="46"/>
      <c r="E113" s="46"/>
    </row>
    <row r="114" spans="1:5" x14ac:dyDescent="0.3">
      <c r="A114" s="46"/>
      <c r="B114" s="46"/>
      <c r="C114" s="46"/>
      <c r="D114" s="46"/>
      <c r="E114" s="46"/>
    </row>
    <row r="115" spans="1:5" x14ac:dyDescent="0.3">
      <c r="A115" s="46"/>
      <c r="B115" s="46"/>
      <c r="C115" s="46"/>
      <c r="D115" s="46"/>
      <c r="E115" s="46"/>
    </row>
  </sheetData>
  <mergeCells count="73">
    <mergeCell ref="A18:A20"/>
    <mergeCell ref="B18:B20"/>
    <mergeCell ref="A89:A92"/>
    <mergeCell ref="A94:H94"/>
    <mergeCell ref="A96:H96"/>
    <mergeCell ref="A88:H88"/>
    <mergeCell ref="A75:P75"/>
    <mergeCell ref="A77:H77"/>
    <mergeCell ref="A78:H78"/>
    <mergeCell ref="A80:P80"/>
    <mergeCell ref="B89:B92"/>
    <mergeCell ref="A93:H93"/>
    <mergeCell ref="A83:A87"/>
    <mergeCell ref="B83:B87"/>
    <mergeCell ref="A82:H82"/>
    <mergeCell ref="A23:H23"/>
    <mergeCell ref="A2:P2"/>
    <mergeCell ref="J4:J5"/>
    <mergeCell ref="J3:K3"/>
    <mergeCell ref="A9:P9"/>
    <mergeCell ref="I4:I5"/>
    <mergeCell ref="K4:K5"/>
    <mergeCell ref="L3:P3"/>
    <mergeCell ref="G4:G5"/>
    <mergeCell ref="F4:F5"/>
    <mergeCell ref="M4:M5"/>
    <mergeCell ref="N4:N5"/>
    <mergeCell ref="O4:O5"/>
    <mergeCell ref="A4:A5"/>
    <mergeCell ref="B4:B5"/>
    <mergeCell ref="L4:L5"/>
    <mergeCell ref="H4:H5"/>
    <mergeCell ref="A26:H26"/>
    <mergeCell ref="A38:H38"/>
    <mergeCell ref="B31:B37"/>
    <mergeCell ref="A24:A25"/>
    <mergeCell ref="B24:B25"/>
    <mergeCell ref="A73:H73"/>
    <mergeCell ref="A57:H57"/>
    <mergeCell ref="B64:B67"/>
    <mergeCell ref="A68:H68"/>
    <mergeCell ref="A72:H72"/>
    <mergeCell ref="A70:H70"/>
    <mergeCell ref="A60:A62"/>
    <mergeCell ref="A59:P59"/>
    <mergeCell ref="A64:A67"/>
    <mergeCell ref="B60:B62"/>
    <mergeCell ref="A63:H63"/>
    <mergeCell ref="A56:H56"/>
    <mergeCell ref="A31:A37"/>
    <mergeCell ref="A47:A52"/>
    <mergeCell ref="B47:B52"/>
    <mergeCell ref="A53:H53"/>
    <mergeCell ref="A54:A55"/>
    <mergeCell ref="A39:A45"/>
    <mergeCell ref="B39:B45"/>
    <mergeCell ref="A46:H46"/>
    <mergeCell ref="P4:P5"/>
    <mergeCell ref="B54:B55"/>
    <mergeCell ref="D4:D5"/>
    <mergeCell ref="E4:E5"/>
    <mergeCell ref="A3:B3"/>
    <mergeCell ref="C3:I3"/>
    <mergeCell ref="A12:H12"/>
    <mergeCell ref="A17:H17"/>
    <mergeCell ref="A21:H21"/>
    <mergeCell ref="A27:H27"/>
    <mergeCell ref="A29:P29"/>
    <mergeCell ref="A13:A16"/>
    <mergeCell ref="B13:B16"/>
    <mergeCell ref="A10:A11"/>
    <mergeCell ref="B10:B11"/>
    <mergeCell ref="C4:C5"/>
  </mergeCells>
  <phoneticPr fontId="11" type="noConversion"/>
  <printOptions horizontalCentered="1"/>
  <pageMargins left="0.59055118110236227" right="0.39370078740157483" top="0.70866141732283472" bottom="0.59055118110236227" header="0.31496062992125984" footer="0.31496062992125984"/>
  <pageSetup paperSize="9" scale="60" fitToHeight="3" orientation="landscape" horizontalDpi="4294967293" r:id="rId1"/>
  <headerFooter>
    <oddHeader>&amp;L&amp;16PASNAP II&amp;R&amp;16Plan Operativo Anual 2023</oddHeader>
    <oddFooter>&amp;R- &amp;P/&amp;N -</oddFooter>
  </headerFooter>
  <ignoredErrors>
    <ignoredError sqref="I53 K53:L53 M56 J56 I63 J63:L63 I68 J68:L68 I70:I71 K70:L70 J73 J78:K78 J93 I88 M88:P88 N91 I82 M82:P82 K71:L71 J21 I23 K23:L23 L33 K38:L38 I46 K46:L46 N46 I12 K12:L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FD54-FA31-4505-83F8-607C1681873F}">
  <dimension ref="A3:AS31"/>
  <sheetViews>
    <sheetView tabSelected="1" workbookViewId="0">
      <selection activeCell="AG29" sqref="AG29"/>
    </sheetView>
  </sheetViews>
  <sheetFormatPr baseColWidth="10" defaultRowHeight="12" x14ac:dyDescent="0.25"/>
  <cols>
    <col min="1" max="1" width="19.77734375" style="302" customWidth="1"/>
    <col min="2" max="2" width="35.88671875" style="302" customWidth="1"/>
    <col min="3" max="3" width="11.44140625" style="302" customWidth="1"/>
    <col min="4" max="4" width="28.33203125" style="302" customWidth="1"/>
    <col min="5" max="5" width="11.88671875" style="302" customWidth="1"/>
    <col min="6" max="6" width="28" style="302" customWidth="1"/>
    <col min="7" max="7" width="14.109375" style="302" customWidth="1"/>
    <col min="8" max="8" width="17.88671875" style="302" customWidth="1"/>
    <col min="9" max="9" width="11.44140625" style="302" customWidth="1"/>
    <col min="10" max="10" width="13.33203125" style="302" customWidth="1"/>
    <col min="11" max="11" width="11.109375" style="302" customWidth="1"/>
    <col min="12" max="12" width="29.21875" style="302" customWidth="1"/>
    <col min="13" max="13" width="13" style="302" customWidth="1"/>
    <col min="14" max="15" width="17" style="302" customWidth="1"/>
    <col min="16" max="17" width="15.6640625" style="302" customWidth="1"/>
    <col min="18" max="19" width="13.44140625" style="302" customWidth="1"/>
    <col min="20" max="21" width="14.44140625" style="302" customWidth="1"/>
    <col min="22" max="25" width="16.33203125" style="302" customWidth="1"/>
    <col min="26" max="27" width="11.5546875" style="302"/>
    <col min="28" max="28" width="25.77734375" style="302" customWidth="1"/>
    <col min="29" max="29" width="12.21875" style="302" customWidth="1"/>
    <col min="30" max="30" width="23.33203125" style="302" customWidth="1"/>
    <col min="31" max="31" width="11.33203125" style="302" customWidth="1"/>
    <col min="32" max="32" width="23.44140625" style="302" customWidth="1"/>
    <col min="33" max="33" width="11.21875" style="302" customWidth="1"/>
    <col min="34" max="34" width="23.44140625" style="302" customWidth="1"/>
    <col min="35" max="35" width="9.77734375" style="302" customWidth="1"/>
    <col min="36" max="36" width="27.88671875" style="302" customWidth="1"/>
    <col min="37" max="37" width="11.5546875" style="302" customWidth="1"/>
    <col min="38" max="38" width="23.33203125" style="302" customWidth="1"/>
    <col min="39" max="39" width="11" style="302" customWidth="1"/>
    <col min="40" max="40" width="27.33203125" style="302" customWidth="1"/>
    <col min="41" max="41" width="12.33203125" style="302" customWidth="1"/>
    <col min="42" max="16384" width="11.5546875" style="302"/>
  </cols>
  <sheetData>
    <row r="3" spans="1:45" ht="28.8" customHeight="1" x14ac:dyDescent="0.25">
      <c r="A3" s="299" t="s">
        <v>244</v>
      </c>
      <c r="B3" s="300" t="s">
        <v>274</v>
      </c>
      <c r="C3" s="300" t="s">
        <v>281</v>
      </c>
      <c r="D3" s="300" t="s">
        <v>274</v>
      </c>
      <c r="E3" s="300" t="s">
        <v>281</v>
      </c>
      <c r="F3" s="300" t="s">
        <v>274</v>
      </c>
      <c r="G3" s="300" t="s">
        <v>281</v>
      </c>
      <c r="H3" s="300" t="s">
        <v>274</v>
      </c>
      <c r="I3" s="300" t="s">
        <v>281</v>
      </c>
      <c r="J3" s="300" t="s">
        <v>274</v>
      </c>
      <c r="K3" s="300" t="s">
        <v>281</v>
      </c>
      <c r="L3" s="301" t="s">
        <v>183</v>
      </c>
      <c r="M3" s="301" t="s">
        <v>281</v>
      </c>
      <c r="N3" s="301" t="s">
        <v>183</v>
      </c>
      <c r="O3" s="301" t="s">
        <v>281</v>
      </c>
      <c r="P3" s="301" t="s">
        <v>183</v>
      </c>
      <c r="Q3" s="301" t="s">
        <v>281</v>
      </c>
      <c r="R3" s="301" t="s">
        <v>183</v>
      </c>
      <c r="S3" s="301" t="s">
        <v>281</v>
      </c>
      <c r="T3" s="301" t="s">
        <v>183</v>
      </c>
      <c r="U3" s="301" t="s">
        <v>281</v>
      </c>
      <c r="V3" s="301" t="s">
        <v>183</v>
      </c>
      <c r="W3" s="301" t="s">
        <v>281</v>
      </c>
      <c r="X3" s="301" t="s">
        <v>183</v>
      </c>
      <c r="Y3" s="301" t="s">
        <v>281</v>
      </c>
      <c r="Z3" s="301" t="s">
        <v>183</v>
      </c>
      <c r="AA3" s="301" t="s">
        <v>281</v>
      </c>
      <c r="AB3" s="301" t="s">
        <v>217</v>
      </c>
      <c r="AC3" s="301" t="s">
        <v>281</v>
      </c>
      <c r="AD3" s="301" t="s">
        <v>217</v>
      </c>
      <c r="AE3" s="301" t="s">
        <v>281</v>
      </c>
      <c r="AF3" s="301" t="s">
        <v>217</v>
      </c>
      <c r="AG3" s="301" t="s">
        <v>281</v>
      </c>
      <c r="AH3" s="301" t="s">
        <v>217</v>
      </c>
      <c r="AI3" s="301" t="s">
        <v>281</v>
      </c>
      <c r="AJ3" s="301" t="s">
        <v>217</v>
      </c>
      <c r="AK3" s="301" t="s">
        <v>281</v>
      </c>
      <c r="AL3" s="301" t="s">
        <v>217</v>
      </c>
      <c r="AM3" s="301" t="s">
        <v>281</v>
      </c>
      <c r="AN3" s="301" t="s">
        <v>276</v>
      </c>
      <c r="AO3" s="301" t="s">
        <v>281</v>
      </c>
      <c r="AP3" s="301" t="s">
        <v>276</v>
      </c>
      <c r="AQ3" s="301" t="s">
        <v>281</v>
      </c>
      <c r="AR3" s="299" t="s">
        <v>275</v>
      </c>
      <c r="AS3" s="299" t="s">
        <v>245</v>
      </c>
    </row>
    <row r="4" spans="1:45" ht="96.6" x14ac:dyDescent="0.3">
      <c r="A4" s="303" t="s">
        <v>246</v>
      </c>
      <c r="B4" s="304"/>
      <c r="C4" s="304"/>
      <c r="D4" s="304"/>
      <c r="E4" s="304"/>
      <c r="F4" s="304"/>
      <c r="G4" s="304"/>
      <c r="H4" s="304" t="s">
        <v>198</v>
      </c>
      <c r="I4" s="305">
        <v>6000</v>
      </c>
      <c r="J4" s="304" t="s">
        <v>198</v>
      </c>
      <c r="K4" s="305">
        <v>6000</v>
      </c>
      <c r="L4" s="306" t="s">
        <v>278</v>
      </c>
      <c r="M4" s="306"/>
      <c r="N4" s="306"/>
      <c r="O4" s="306"/>
      <c r="P4" s="306"/>
      <c r="Q4" s="306"/>
      <c r="R4" s="306"/>
      <c r="S4" s="306"/>
      <c r="T4" s="306" t="s">
        <v>200</v>
      </c>
      <c r="U4" s="307">
        <v>105000</v>
      </c>
      <c r="V4" s="306" t="s">
        <v>199</v>
      </c>
      <c r="W4" s="307">
        <v>5000</v>
      </c>
      <c r="X4" s="306" t="s">
        <v>72</v>
      </c>
      <c r="Y4" s="307">
        <v>160000</v>
      </c>
      <c r="Z4" s="306" t="s">
        <v>138</v>
      </c>
      <c r="AA4" s="307">
        <v>465</v>
      </c>
      <c r="AB4" s="308"/>
      <c r="AC4" s="308"/>
      <c r="AD4" s="308"/>
      <c r="AE4" s="308"/>
      <c r="AF4" s="308" t="s">
        <v>280</v>
      </c>
      <c r="AG4" s="309">
        <v>205000</v>
      </c>
      <c r="AH4" s="308" t="s">
        <v>164</v>
      </c>
      <c r="AI4" s="309">
        <v>150000</v>
      </c>
      <c r="AJ4" s="308" t="s">
        <v>239</v>
      </c>
      <c r="AK4" s="309">
        <v>60000</v>
      </c>
      <c r="AL4" s="310" t="s">
        <v>206</v>
      </c>
      <c r="AM4" s="311">
        <v>48000</v>
      </c>
      <c r="AN4" s="312" t="s">
        <v>213</v>
      </c>
      <c r="AO4" s="313">
        <v>449000</v>
      </c>
      <c r="AP4" s="312"/>
      <c r="AQ4" s="312"/>
      <c r="AR4" s="299"/>
      <c r="AS4" s="314">
        <v>0.2</v>
      </c>
    </row>
    <row r="5" spans="1:45" ht="96.6" x14ac:dyDescent="0.3">
      <c r="A5" s="303" t="s">
        <v>247</v>
      </c>
      <c r="B5" s="304" t="s">
        <v>176</v>
      </c>
      <c r="C5" s="315">
        <v>400000</v>
      </c>
      <c r="D5" s="304"/>
      <c r="E5" s="304"/>
      <c r="F5" s="304"/>
      <c r="G5" s="304"/>
      <c r="H5" s="304" t="s">
        <v>198</v>
      </c>
      <c r="I5" s="305">
        <v>6000</v>
      </c>
      <c r="J5" s="304" t="s">
        <v>198</v>
      </c>
      <c r="K5" s="305">
        <v>6000</v>
      </c>
      <c r="L5" s="306" t="s">
        <v>278</v>
      </c>
      <c r="M5" s="306"/>
      <c r="N5" s="306" t="s">
        <v>237</v>
      </c>
      <c r="O5" s="307">
        <v>23000</v>
      </c>
      <c r="P5" s="306" t="s">
        <v>196</v>
      </c>
      <c r="Q5" s="307">
        <v>32000</v>
      </c>
      <c r="R5" s="306" t="s">
        <v>236</v>
      </c>
      <c r="S5" s="307">
        <v>5000</v>
      </c>
      <c r="T5" s="306" t="s">
        <v>200</v>
      </c>
      <c r="U5" s="307">
        <v>105000</v>
      </c>
      <c r="V5" s="306" t="s">
        <v>199</v>
      </c>
      <c r="W5" s="307">
        <v>5000</v>
      </c>
      <c r="X5" s="306" t="s">
        <v>72</v>
      </c>
      <c r="Y5" s="307">
        <v>160000</v>
      </c>
      <c r="Z5" s="306" t="s">
        <v>138</v>
      </c>
      <c r="AA5" s="307">
        <v>465</v>
      </c>
      <c r="AB5" s="308"/>
      <c r="AC5" s="308"/>
      <c r="AD5" s="308"/>
      <c r="AE5" s="308"/>
      <c r="AF5" s="308" t="s">
        <v>280</v>
      </c>
      <c r="AG5" s="309">
        <v>205000</v>
      </c>
      <c r="AH5" s="308"/>
      <c r="AI5" s="308"/>
      <c r="AJ5" s="308" t="s">
        <v>239</v>
      </c>
      <c r="AK5" s="309">
        <v>60000</v>
      </c>
      <c r="AL5" s="310" t="s">
        <v>206</v>
      </c>
      <c r="AM5" s="311">
        <v>48000</v>
      </c>
      <c r="AN5" s="312" t="s">
        <v>213</v>
      </c>
      <c r="AO5" s="313">
        <v>449000</v>
      </c>
      <c r="AP5" s="312"/>
      <c r="AQ5" s="312"/>
      <c r="AR5" s="299"/>
      <c r="AS5" s="314">
        <v>0.2</v>
      </c>
    </row>
    <row r="6" spans="1:45" ht="96.6" x14ac:dyDescent="0.3">
      <c r="A6" s="303" t="s">
        <v>248</v>
      </c>
      <c r="B6" s="304"/>
      <c r="C6" s="304"/>
      <c r="D6" s="304"/>
      <c r="E6" s="304"/>
      <c r="F6" s="304"/>
      <c r="G6" s="304"/>
      <c r="H6" s="304" t="s">
        <v>198</v>
      </c>
      <c r="I6" s="305">
        <v>6000</v>
      </c>
      <c r="J6" s="304" t="s">
        <v>198</v>
      </c>
      <c r="K6" s="305">
        <v>6000</v>
      </c>
      <c r="L6" s="306" t="s">
        <v>278</v>
      </c>
      <c r="M6" s="306"/>
      <c r="N6" s="306"/>
      <c r="O6" s="306"/>
      <c r="P6" s="306"/>
      <c r="Q6" s="306"/>
      <c r="R6" s="306" t="s">
        <v>279</v>
      </c>
      <c r="S6" s="307">
        <v>10000</v>
      </c>
      <c r="T6" s="306" t="s">
        <v>200</v>
      </c>
      <c r="U6" s="307">
        <v>105000</v>
      </c>
      <c r="V6" s="306" t="s">
        <v>199</v>
      </c>
      <c r="W6" s="307">
        <v>5000</v>
      </c>
      <c r="X6" s="306" t="s">
        <v>201</v>
      </c>
      <c r="Y6" s="306"/>
      <c r="Z6" s="306" t="s">
        <v>138</v>
      </c>
      <c r="AA6" s="307">
        <v>465</v>
      </c>
      <c r="AB6" s="316" t="s">
        <v>195</v>
      </c>
      <c r="AC6" s="317">
        <v>4000</v>
      </c>
      <c r="AD6" s="309"/>
      <c r="AE6" s="308"/>
      <c r="AF6" s="308"/>
      <c r="AG6" s="308"/>
      <c r="AH6" s="308"/>
      <c r="AI6" s="308"/>
      <c r="AJ6" s="308" t="s">
        <v>239</v>
      </c>
      <c r="AK6" s="309">
        <v>60000</v>
      </c>
      <c r="AL6" s="310" t="s">
        <v>206</v>
      </c>
      <c r="AM6" s="311">
        <v>48000</v>
      </c>
      <c r="AN6" s="312" t="s">
        <v>213</v>
      </c>
      <c r="AO6" s="313">
        <v>449000</v>
      </c>
      <c r="AP6" s="312"/>
      <c r="AQ6" s="312"/>
      <c r="AR6" s="299"/>
      <c r="AS6" s="314">
        <v>0.2</v>
      </c>
    </row>
    <row r="7" spans="1:45" ht="60.6" x14ac:dyDescent="0.3">
      <c r="A7" s="303" t="s">
        <v>249</v>
      </c>
      <c r="B7" s="304"/>
      <c r="C7" s="304"/>
      <c r="D7" s="304"/>
      <c r="E7" s="304"/>
      <c r="F7" s="304"/>
      <c r="G7" s="304"/>
      <c r="H7" s="304"/>
      <c r="I7" s="304"/>
      <c r="J7" s="304"/>
      <c r="K7" s="304"/>
      <c r="L7" s="306"/>
      <c r="M7" s="306"/>
      <c r="N7" s="306"/>
      <c r="O7" s="306"/>
      <c r="P7" s="306"/>
      <c r="Q7" s="306"/>
      <c r="R7" s="306" t="s">
        <v>236</v>
      </c>
      <c r="S7" s="307">
        <v>5000</v>
      </c>
      <c r="T7" s="306"/>
      <c r="U7" s="306"/>
      <c r="V7" s="306"/>
      <c r="W7" s="306"/>
      <c r="X7" s="306"/>
      <c r="Y7" s="306"/>
      <c r="Z7" s="306" t="s">
        <v>138</v>
      </c>
      <c r="AA7" s="307">
        <v>465</v>
      </c>
      <c r="AB7" s="308" t="s">
        <v>215</v>
      </c>
      <c r="AC7" s="309">
        <v>21230</v>
      </c>
      <c r="AD7" s="308"/>
      <c r="AE7" s="308"/>
      <c r="AF7" s="308"/>
      <c r="AG7" s="308"/>
      <c r="AH7" s="308"/>
      <c r="AI7" s="308"/>
      <c r="AJ7" s="308" t="s">
        <v>239</v>
      </c>
      <c r="AK7" s="309">
        <v>60000</v>
      </c>
      <c r="AL7" s="310" t="s">
        <v>206</v>
      </c>
      <c r="AM7" s="311">
        <v>48000</v>
      </c>
      <c r="AN7" s="312"/>
      <c r="AO7" s="312"/>
      <c r="AP7" s="312"/>
      <c r="AQ7" s="312"/>
      <c r="AR7" s="299"/>
      <c r="AS7" s="314">
        <v>0.2</v>
      </c>
    </row>
    <row r="8" spans="1:45" ht="72.599999999999994" x14ac:dyDescent="0.3">
      <c r="A8" s="303" t="s">
        <v>250</v>
      </c>
      <c r="B8" s="304"/>
      <c r="C8" s="304"/>
      <c r="D8" s="304"/>
      <c r="E8" s="304"/>
      <c r="F8" s="304"/>
      <c r="G8" s="304"/>
      <c r="H8" s="304"/>
      <c r="I8" s="304"/>
      <c r="J8" s="304"/>
      <c r="K8" s="304"/>
      <c r="L8" s="306"/>
      <c r="M8" s="306"/>
      <c r="N8" s="306"/>
      <c r="O8" s="306"/>
      <c r="P8" s="306"/>
      <c r="Q8" s="306"/>
      <c r="R8" s="306"/>
      <c r="S8" s="306"/>
      <c r="T8" s="306"/>
      <c r="U8" s="306"/>
      <c r="V8" s="306" t="s">
        <v>199</v>
      </c>
      <c r="W8" s="307">
        <v>5000</v>
      </c>
      <c r="X8" s="306" t="s">
        <v>201</v>
      </c>
      <c r="Y8" s="306"/>
      <c r="Z8" s="306" t="s">
        <v>138</v>
      </c>
      <c r="AA8" s="307">
        <v>465</v>
      </c>
      <c r="AB8" s="308"/>
      <c r="AC8" s="308"/>
      <c r="AD8" s="308"/>
      <c r="AE8" s="308"/>
      <c r="AF8" s="308" t="s">
        <v>142</v>
      </c>
      <c r="AG8" s="309">
        <v>40000</v>
      </c>
      <c r="AH8" s="308"/>
      <c r="AI8" s="308"/>
      <c r="AJ8" s="308" t="s">
        <v>239</v>
      </c>
      <c r="AK8" s="309">
        <v>60000</v>
      </c>
      <c r="AL8" s="310" t="s">
        <v>206</v>
      </c>
      <c r="AM8" s="311">
        <v>48000</v>
      </c>
      <c r="AN8" s="312"/>
      <c r="AO8" s="312"/>
      <c r="AP8" s="312"/>
      <c r="AQ8" s="312"/>
      <c r="AR8" s="299"/>
      <c r="AS8" s="314">
        <v>0.2</v>
      </c>
    </row>
    <row r="9" spans="1:45" ht="84.6" x14ac:dyDescent="0.3">
      <c r="A9" s="303" t="s">
        <v>251</v>
      </c>
      <c r="B9" s="304"/>
      <c r="C9" s="304"/>
      <c r="D9" s="304"/>
      <c r="E9" s="304"/>
      <c r="F9" s="304"/>
      <c r="G9" s="304"/>
      <c r="H9" s="304"/>
      <c r="I9" s="304"/>
      <c r="J9" s="304"/>
      <c r="K9" s="304"/>
      <c r="L9" s="306"/>
      <c r="M9" s="306"/>
      <c r="N9" s="306"/>
      <c r="O9" s="306"/>
      <c r="P9" s="306"/>
      <c r="Q9" s="306"/>
      <c r="R9" s="306"/>
      <c r="S9" s="306"/>
      <c r="T9" s="306" t="s">
        <v>200</v>
      </c>
      <c r="U9" s="307">
        <v>105000</v>
      </c>
      <c r="V9" s="306" t="s">
        <v>199</v>
      </c>
      <c r="W9" s="307">
        <v>5000</v>
      </c>
      <c r="X9" s="306" t="s">
        <v>201</v>
      </c>
      <c r="Y9" s="306"/>
      <c r="Z9" s="306" t="s">
        <v>138</v>
      </c>
      <c r="AA9" s="307">
        <v>465</v>
      </c>
      <c r="AB9" s="308"/>
      <c r="AC9" s="308"/>
      <c r="AD9" s="308"/>
      <c r="AE9" s="308"/>
      <c r="AF9" s="308" t="s">
        <v>142</v>
      </c>
      <c r="AG9" s="309">
        <v>40000</v>
      </c>
      <c r="AH9" s="308"/>
      <c r="AI9" s="308"/>
      <c r="AJ9" s="308" t="s">
        <v>239</v>
      </c>
      <c r="AK9" s="309">
        <v>60000</v>
      </c>
      <c r="AL9" s="310" t="s">
        <v>206</v>
      </c>
      <c r="AM9" s="311">
        <v>48000</v>
      </c>
      <c r="AN9" s="312"/>
      <c r="AO9" s="312"/>
      <c r="AP9" s="312"/>
      <c r="AQ9" s="312"/>
      <c r="AR9" s="299"/>
      <c r="AS9" s="314">
        <v>0.2</v>
      </c>
    </row>
    <row r="10" spans="1:45" ht="48.6" x14ac:dyDescent="0.3">
      <c r="A10" s="303" t="s">
        <v>252</v>
      </c>
      <c r="B10" s="304"/>
      <c r="C10" s="304"/>
      <c r="D10" s="304"/>
      <c r="E10" s="304"/>
      <c r="F10" s="304"/>
      <c r="G10" s="304"/>
      <c r="H10" s="304"/>
      <c r="I10" s="304"/>
      <c r="J10" s="304"/>
      <c r="K10" s="304"/>
      <c r="L10" s="306"/>
      <c r="M10" s="306"/>
      <c r="N10" s="306"/>
      <c r="O10" s="306"/>
      <c r="P10" s="306"/>
      <c r="Q10" s="306"/>
      <c r="R10" s="306"/>
      <c r="S10" s="306"/>
      <c r="T10" s="306"/>
      <c r="U10" s="306"/>
      <c r="V10" s="306"/>
      <c r="W10" s="306"/>
      <c r="X10" s="306"/>
      <c r="Y10" s="306"/>
      <c r="Z10" s="306" t="s">
        <v>138</v>
      </c>
      <c r="AA10" s="307">
        <v>465</v>
      </c>
      <c r="AB10" s="308"/>
      <c r="AC10" s="308"/>
      <c r="AD10" s="308"/>
      <c r="AE10" s="308"/>
      <c r="AF10" s="308"/>
      <c r="AG10" s="308"/>
      <c r="AH10" s="308"/>
      <c r="AI10" s="308"/>
      <c r="AJ10" s="308"/>
      <c r="AK10" s="308"/>
      <c r="AL10" s="310" t="s">
        <v>206</v>
      </c>
      <c r="AM10" s="311">
        <v>48000</v>
      </c>
      <c r="AN10" s="312"/>
      <c r="AO10" s="312"/>
      <c r="AP10" s="312"/>
      <c r="AQ10" s="312"/>
      <c r="AR10" s="299"/>
      <c r="AS10" s="314">
        <v>0.2</v>
      </c>
    </row>
    <row r="11" spans="1:45" ht="48.6" x14ac:dyDescent="0.3">
      <c r="A11" s="303" t="s">
        <v>253</v>
      </c>
      <c r="B11" s="304"/>
      <c r="C11" s="304"/>
      <c r="D11" s="304"/>
      <c r="E11" s="304"/>
      <c r="F11" s="304"/>
      <c r="G11" s="304"/>
      <c r="H11" s="304"/>
      <c r="I11" s="304"/>
      <c r="J11" s="304"/>
      <c r="K11" s="304"/>
      <c r="L11" s="306"/>
      <c r="M11" s="306"/>
      <c r="N11" s="306"/>
      <c r="O11" s="306"/>
      <c r="P11" s="306"/>
      <c r="Q11" s="306"/>
      <c r="R11" s="306"/>
      <c r="S11" s="306"/>
      <c r="T11" s="306"/>
      <c r="U11" s="306"/>
      <c r="V11" s="306"/>
      <c r="W11" s="306"/>
      <c r="X11" s="306"/>
      <c r="Y11" s="306"/>
      <c r="Z11" s="306" t="s">
        <v>138</v>
      </c>
      <c r="AA11" s="307">
        <v>465</v>
      </c>
      <c r="AB11" s="308"/>
      <c r="AC11" s="308"/>
      <c r="AD11" s="308"/>
      <c r="AE11" s="308"/>
      <c r="AF11" s="308"/>
      <c r="AG11" s="308"/>
      <c r="AH11" s="308"/>
      <c r="AI11" s="308"/>
      <c r="AJ11" s="308"/>
      <c r="AK11" s="308"/>
      <c r="AL11" s="310" t="s">
        <v>206</v>
      </c>
      <c r="AM11" s="311">
        <v>48000</v>
      </c>
      <c r="AN11" s="312"/>
      <c r="AO11" s="312"/>
      <c r="AP11" s="312"/>
      <c r="AQ11" s="312"/>
      <c r="AR11" s="299"/>
      <c r="AS11" s="314">
        <v>0.2</v>
      </c>
    </row>
    <row r="12" spans="1:45" ht="84.6" x14ac:dyDescent="0.3">
      <c r="A12" s="303" t="s">
        <v>254</v>
      </c>
      <c r="B12" s="304" t="s">
        <v>165</v>
      </c>
      <c r="C12" s="318">
        <v>200000</v>
      </c>
      <c r="D12" s="304"/>
      <c r="E12" s="304"/>
      <c r="F12" s="304"/>
      <c r="G12" s="304"/>
      <c r="H12" s="304" t="s">
        <v>198</v>
      </c>
      <c r="I12" s="305">
        <v>6000</v>
      </c>
      <c r="J12" s="304" t="s">
        <v>198</v>
      </c>
      <c r="K12" s="305">
        <v>6000</v>
      </c>
      <c r="L12" s="306" t="s">
        <v>194</v>
      </c>
      <c r="M12" s="306"/>
      <c r="N12" s="306" t="s">
        <v>197</v>
      </c>
      <c r="O12" s="306"/>
      <c r="P12" s="306" t="s">
        <v>196</v>
      </c>
      <c r="Q12" s="307">
        <v>32000</v>
      </c>
      <c r="R12" s="306" t="s">
        <v>177</v>
      </c>
      <c r="S12" s="307">
        <v>17000</v>
      </c>
      <c r="T12" s="306" t="s">
        <v>200</v>
      </c>
      <c r="U12" s="307">
        <v>105000</v>
      </c>
      <c r="V12" s="306"/>
      <c r="W12" s="306"/>
      <c r="X12" s="306"/>
      <c r="Y12" s="306"/>
      <c r="Z12" s="306" t="s">
        <v>138</v>
      </c>
      <c r="AA12" s="307">
        <v>465</v>
      </c>
      <c r="AB12" s="308"/>
      <c r="AC12" s="308"/>
      <c r="AD12" s="308"/>
      <c r="AE12" s="308"/>
      <c r="AF12" s="308"/>
      <c r="AG12" s="308"/>
      <c r="AH12" s="308" t="s">
        <v>164</v>
      </c>
      <c r="AI12" s="309">
        <v>150000</v>
      </c>
      <c r="AJ12" s="308" t="s">
        <v>239</v>
      </c>
      <c r="AK12" s="309">
        <v>60000</v>
      </c>
      <c r="AL12" s="310" t="s">
        <v>206</v>
      </c>
      <c r="AM12" s="311">
        <v>48000</v>
      </c>
      <c r="AN12" s="312"/>
      <c r="AO12" s="312"/>
      <c r="AP12" s="312"/>
      <c r="AQ12" s="312"/>
      <c r="AR12" s="299"/>
      <c r="AS12" s="314">
        <v>0.2</v>
      </c>
    </row>
    <row r="13" spans="1:45" ht="48.6" x14ac:dyDescent="0.3">
      <c r="A13" s="303" t="s">
        <v>255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4"/>
      <c r="L13" s="306"/>
      <c r="M13" s="306"/>
      <c r="N13" s="306"/>
      <c r="O13" s="306"/>
      <c r="P13" s="306"/>
      <c r="Q13" s="306"/>
      <c r="R13" s="306"/>
      <c r="S13" s="306"/>
      <c r="T13" s="306"/>
      <c r="U13" s="306"/>
      <c r="V13" s="306"/>
      <c r="W13" s="306"/>
      <c r="X13" s="306"/>
      <c r="Y13" s="306"/>
      <c r="Z13" s="306" t="s">
        <v>138</v>
      </c>
      <c r="AA13" s="307">
        <v>465</v>
      </c>
      <c r="AB13" s="308"/>
      <c r="AC13" s="308"/>
      <c r="AD13" s="308"/>
      <c r="AE13" s="308"/>
      <c r="AF13" s="308"/>
      <c r="AG13" s="308"/>
      <c r="AH13" s="308"/>
      <c r="AI13" s="308"/>
      <c r="AJ13" s="308"/>
      <c r="AK13" s="308"/>
      <c r="AL13" s="310" t="s">
        <v>206</v>
      </c>
      <c r="AM13" s="311">
        <v>48000</v>
      </c>
      <c r="AN13" s="312"/>
      <c r="AO13" s="312"/>
      <c r="AP13" s="312"/>
      <c r="AQ13" s="312"/>
      <c r="AR13" s="299"/>
      <c r="AS13" s="314">
        <v>0.2</v>
      </c>
    </row>
    <row r="14" spans="1:45" ht="48.6" x14ac:dyDescent="0.3">
      <c r="A14" s="303" t="s">
        <v>256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4"/>
      <c r="L14" s="306"/>
      <c r="M14" s="306"/>
      <c r="N14" s="306"/>
      <c r="O14" s="306"/>
      <c r="P14" s="306"/>
      <c r="Q14" s="306"/>
      <c r="R14" s="306"/>
      <c r="S14" s="306"/>
      <c r="T14" s="306"/>
      <c r="U14" s="306"/>
      <c r="V14" s="306"/>
      <c r="W14" s="306"/>
      <c r="X14" s="306"/>
      <c r="Y14" s="306"/>
      <c r="Z14" s="306" t="s">
        <v>138</v>
      </c>
      <c r="AA14" s="307">
        <v>465</v>
      </c>
      <c r="AB14" s="308"/>
      <c r="AC14" s="308"/>
      <c r="AD14" s="308"/>
      <c r="AE14" s="308"/>
      <c r="AF14" s="308"/>
      <c r="AG14" s="308"/>
      <c r="AH14" s="308"/>
      <c r="AI14" s="308"/>
      <c r="AJ14" s="308"/>
      <c r="AK14" s="308"/>
      <c r="AL14" s="310" t="s">
        <v>206</v>
      </c>
      <c r="AM14" s="311">
        <v>48000</v>
      </c>
      <c r="AN14" s="312"/>
      <c r="AO14" s="312"/>
      <c r="AP14" s="312"/>
      <c r="AQ14" s="312"/>
      <c r="AR14" s="299"/>
      <c r="AS14" s="314">
        <v>0.2</v>
      </c>
    </row>
    <row r="15" spans="1:45" ht="48.6" x14ac:dyDescent="0.3">
      <c r="A15" s="303" t="s">
        <v>257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4"/>
      <c r="L15" s="306"/>
      <c r="M15" s="306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 t="s">
        <v>138</v>
      </c>
      <c r="AA15" s="307">
        <v>465</v>
      </c>
      <c r="AB15" s="308"/>
      <c r="AC15" s="308"/>
      <c r="AD15" s="308"/>
      <c r="AE15" s="308"/>
      <c r="AF15" s="308"/>
      <c r="AG15" s="308"/>
      <c r="AH15" s="308"/>
      <c r="AI15" s="308"/>
      <c r="AJ15" s="308"/>
      <c r="AK15" s="308"/>
      <c r="AL15" s="310" t="s">
        <v>206</v>
      </c>
      <c r="AM15" s="311">
        <v>48000</v>
      </c>
      <c r="AN15" s="312"/>
      <c r="AO15" s="312"/>
      <c r="AP15" s="312"/>
      <c r="AQ15" s="312"/>
      <c r="AR15" s="299"/>
      <c r="AS15" s="314">
        <v>0.2</v>
      </c>
    </row>
    <row r="16" spans="1:45" ht="48.6" x14ac:dyDescent="0.3">
      <c r="A16" s="303" t="s">
        <v>258</v>
      </c>
      <c r="B16" s="304"/>
      <c r="C16" s="304"/>
      <c r="D16" s="304"/>
      <c r="E16" s="304"/>
      <c r="F16" s="304"/>
      <c r="G16" s="304"/>
      <c r="H16" s="304"/>
      <c r="I16" s="304"/>
      <c r="J16" s="304"/>
      <c r="K16" s="304"/>
      <c r="L16" s="306"/>
      <c r="M16" s="306"/>
      <c r="N16" s="306"/>
      <c r="O16" s="306"/>
      <c r="P16" s="306"/>
      <c r="Q16" s="306"/>
      <c r="R16" s="306"/>
      <c r="S16" s="306"/>
      <c r="T16" s="306"/>
      <c r="U16" s="306"/>
      <c r="V16" s="306"/>
      <c r="W16" s="306"/>
      <c r="X16" s="306"/>
      <c r="Y16" s="306"/>
      <c r="Z16" s="306" t="s">
        <v>138</v>
      </c>
      <c r="AA16" s="307">
        <v>465</v>
      </c>
      <c r="AB16" s="308"/>
      <c r="AC16" s="308"/>
      <c r="AD16" s="308"/>
      <c r="AE16" s="308"/>
      <c r="AF16" s="308"/>
      <c r="AG16" s="308"/>
      <c r="AH16" s="308"/>
      <c r="AI16" s="308"/>
      <c r="AJ16" s="308"/>
      <c r="AK16" s="308"/>
      <c r="AL16" s="310" t="s">
        <v>206</v>
      </c>
      <c r="AM16" s="311">
        <v>48000</v>
      </c>
      <c r="AN16" s="312"/>
      <c r="AO16" s="312"/>
      <c r="AP16" s="312"/>
      <c r="AQ16" s="312"/>
      <c r="AR16" s="299"/>
      <c r="AS16" s="314">
        <v>0.2</v>
      </c>
    </row>
    <row r="17" spans="1:45" ht="48.6" x14ac:dyDescent="0.3">
      <c r="A17" s="303" t="s">
        <v>259</v>
      </c>
      <c r="B17" s="304"/>
      <c r="C17" s="304"/>
      <c r="D17" s="304"/>
      <c r="E17" s="304"/>
      <c r="F17" s="304"/>
      <c r="G17" s="304"/>
      <c r="H17" s="304"/>
      <c r="I17" s="304"/>
      <c r="J17" s="304"/>
      <c r="K17" s="304"/>
      <c r="L17" s="306"/>
      <c r="M17" s="306"/>
      <c r="N17" s="306"/>
      <c r="O17" s="306"/>
      <c r="P17" s="306"/>
      <c r="Q17" s="306"/>
      <c r="R17" s="306"/>
      <c r="S17" s="306"/>
      <c r="T17" s="306"/>
      <c r="U17" s="306"/>
      <c r="V17" s="306"/>
      <c r="W17" s="306"/>
      <c r="X17" s="306"/>
      <c r="Y17" s="306"/>
      <c r="Z17" s="306" t="s">
        <v>138</v>
      </c>
      <c r="AA17" s="307">
        <v>465</v>
      </c>
      <c r="AB17" s="308"/>
      <c r="AC17" s="308"/>
      <c r="AD17" s="308"/>
      <c r="AE17" s="308"/>
      <c r="AF17" s="308"/>
      <c r="AG17" s="308"/>
      <c r="AH17" s="308"/>
      <c r="AI17" s="308"/>
      <c r="AJ17" s="308"/>
      <c r="AK17" s="308"/>
      <c r="AL17" s="310" t="s">
        <v>206</v>
      </c>
      <c r="AM17" s="311">
        <v>48000</v>
      </c>
      <c r="AN17" s="312"/>
      <c r="AO17" s="312"/>
      <c r="AP17" s="312"/>
      <c r="AQ17" s="312"/>
      <c r="AR17" s="299"/>
      <c r="AS17" s="314">
        <v>0.2</v>
      </c>
    </row>
    <row r="18" spans="1:45" ht="48.6" x14ac:dyDescent="0.3">
      <c r="A18" s="303" t="s">
        <v>260</v>
      </c>
      <c r="B18" s="304"/>
      <c r="C18" s="304"/>
      <c r="D18" s="304"/>
      <c r="E18" s="304"/>
      <c r="F18" s="304"/>
      <c r="G18" s="304"/>
      <c r="H18" s="304"/>
      <c r="I18" s="304"/>
      <c r="J18" s="304"/>
      <c r="K18" s="304"/>
      <c r="L18" s="306"/>
      <c r="M18" s="306"/>
      <c r="N18" s="306"/>
      <c r="O18" s="306"/>
      <c r="P18" s="306"/>
      <c r="Q18" s="306"/>
      <c r="R18" s="306"/>
      <c r="S18" s="306"/>
      <c r="T18" s="306"/>
      <c r="U18" s="306"/>
      <c r="V18" s="306"/>
      <c r="W18" s="306"/>
      <c r="X18" s="306"/>
      <c r="Y18" s="306"/>
      <c r="Z18" s="306" t="s">
        <v>138</v>
      </c>
      <c r="AA18" s="307">
        <v>465</v>
      </c>
      <c r="AB18" s="308"/>
      <c r="AC18" s="308"/>
      <c r="AD18" s="308"/>
      <c r="AE18" s="308"/>
      <c r="AF18" s="308"/>
      <c r="AG18" s="308"/>
      <c r="AH18" s="308"/>
      <c r="AI18" s="308"/>
      <c r="AJ18" s="308"/>
      <c r="AK18" s="308"/>
      <c r="AL18" s="310" t="s">
        <v>206</v>
      </c>
      <c r="AM18" s="311">
        <v>48000</v>
      </c>
      <c r="AN18" s="312"/>
      <c r="AO18" s="312"/>
      <c r="AP18" s="312"/>
      <c r="AQ18" s="312"/>
      <c r="AR18" s="299"/>
      <c r="AS18" s="314">
        <v>0.2</v>
      </c>
    </row>
    <row r="19" spans="1:45" ht="120.6" x14ac:dyDescent="0.3">
      <c r="A19" s="303" t="s">
        <v>261</v>
      </c>
      <c r="B19" s="304" t="s">
        <v>162</v>
      </c>
      <c r="C19" s="305">
        <v>8000</v>
      </c>
      <c r="D19" s="304" t="s">
        <v>163</v>
      </c>
      <c r="E19" s="305">
        <v>370000</v>
      </c>
      <c r="F19" s="304" t="s">
        <v>277</v>
      </c>
      <c r="G19" s="305">
        <v>400000</v>
      </c>
      <c r="H19" s="304" t="s">
        <v>198</v>
      </c>
      <c r="I19" s="305">
        <v>6000</v>
      </c>
      <c r="J19" s="304" t="s">
        <v>198</v>
      </c>
      <c r="K19" s="305">
        <v>6000</v>
      </c>
      <c r="L19" s="306" t="s">
        <v>227</v>
      </c>
      <c r="M19" s="306"/>
      <c r="N19" s="306"/>
      <c r="O19" s="306"/>
      <c r="P19" s="306" t="s">
        <v>196</v>
      </c>
      <c r="Q19" s="307">
        <v>32000</v>
      </c>
      <c r="R19" s="306" t="s">
        <v>177</v>
      </c>
      <c r="S19" s="307">
        <v>8500</v>
      </c>
      <c r="T19" s="306" t="s">
        <v>200</v>
      </c>
      <c r="U19" s="307">
        <v>105000</v>
      </c>
      <c r="V19" s="306" t="s">
        <v>199</v>
      </c>
      <c r="W19" s="307">
        <v>5000</v>
      </c>
      <c r="X19" s="306" t="s">
        <v>72</v>
      </c>
      <c r="Y19" s="307">
        <v>160000</v>
      </c>
      <c r="Z19" s="306" t="s">
        <v>138</v>
      </c>
      <c r="AA19" s="307">
        <v>465</v>
      </c>
      <c r="AB19" s="308" t="s">
        <v>215</v>
      </c>
      <c r="AC19" s="309">
        <v>21230</v>
      </c>
      <c r="AD19" s="308" t="s">
        <v>228</v>
      </c>
      <c r="AE19" s="309">
        <v>10000</v>
      </c>
      <c r="AF19" s="308" t="s">
        <v>280</v>
      </c>
      <c r="AG19" s="309">
        <v>205000</v>
      </c>
      <c r="AH19" s="308"/>
      <c r="AI19" s="308"/>
      <c r="AJ19" s="308" t="s">
        <v>239</v>
      </c>
      <c r="AK19" s="309">
        <v>60000</v>
      </c>
      <c r="AL19" s="310" t="s">
        <v>206</v>
      </c>
      <c r="AM19" s="311">
        <v>48000</v>
      </c>
      <c r="AN19" s="312" t="s">
        <v>213</v>
      </c>
      <c r="AO19" s="313">
        <v>449000</v>
      </c>
      <c r="AP19" s="312" t="s">
        <v>211</v>
      </c>
      <c r="AQ19" s="313">
        <v>495000</v>
      </c>
      <c r="AR19" s="299"/>
      <c r="AS19" s="314">
        <v>0.2</v>
      </c>
    </row>
    <row r="20" spans="1:45" ht="48.6" x14ac:dyDescent="0.3">
      <c r="A20" s="303" t="s">
        <v>262</v>
      </c>
      <c r="B20" s="304"/>
      <c r="C20" s="304"/>
      <c r="D20" s="304"/>
      <c r="E20" s="304"/>
      <c r="F20" s="304"/>
      <c r="G20" s="304"/>
      <c r="H20" s="304"/>
      <c r="I20" s="304"/>
      <c r="J20" s="304"/>
      <c r="K20" s="304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6"/>
      <c r="Y20" s="306"/>
      <c r="Z20" s="306" t="s">
        <v>138</v>
      </c>
      <c r="AA20" s="307">
        <v>465</v>
      </c>
      <c r="AB20" s="308"/>
      <c r="AC20" s="308"/>
      <c r="AD20" s="308"/>
      <c r="AE20" s="308"/>
      <c r="AF20" s="308"/>
      <c r="AG20" s="308"/>
      <c r="AH20" s="308"/>
      <c r="AI20" s="308"/>
      <c r="AJ20" s="308"/>
      <c r="AK20" s="308"/>
      <c r="AL20" s="310" t="s">
        <v>206</v>
      </c>
      <c r="AM20" s="311">
        <v>48000</v>
      </c>
      <c r="AN20" s="312"/>
      <c r="AO20" s="312"/>
      <c r="AP20" s="312"/>
      <c r="AQ20" s="312"/>
      <c r="AR20" s="299"/>
      <c r="AS20" s="314">
        <v>0.2</v>
      </c>
    </row>
    <row r="21" spans="1:45" ht="48.6" x14ac:dyDescent="0.3">
      <c r="A21" s="303" t="s">
        <v>263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6"/>
      <c r="Y21" s="306"/>
      <c r="Z21" s="306" t="s">
        <v>138</v>
      </c>
      <c r="AA21" s="307">
        <v>465</v>
      </c>
      <c r="AB21" s="308"/>
      <c r="AC21" s="308"/>
      <c r="AD21" s="308"/>
      <c r="AE21" s="308"/>
      <c r="AF21" s="308"/>
      <c r="AG21" s="308"/>
      <c r="AH21" s="308"/>
      <c r="AI21" s="308"/>
      <c r="AJ21" s="308"/>
      <c r="AK21" s="308"/>
      <c r="AL21" s="310" t="s">
        <v>206</v>
      </c>
      <c r="AM21" s="311">
        <v>48000</v>
      </c>
      <c r="AN21" s="312"/>
      <c r="AO21" s="312"/>
      <c r="AP21" s="312"/>
      <c r="AQ21" s="312"/>
      <c r="AR21" s="299"/>
      <c r="AS21" s="314">
        <v>0.2</v>
      </c>
    </row>
    <row r="22" spans="1:45" ht="48.6" x14ac:dyDescent="0.3">
      <c r="A22" s="303" t="s">
        <v>264</v>
      </c>
      <c r="B22" s="304"/>
      <c r="C22" s="304"/>
      <c r="D22" s="304"/>
      <c r="E22" s="304"/>
      <c r="F22" s="304"/>
      <c r="G22" s="304"/>
      <c r="H22" s="304"/>
      <c r="I22" s="304"/>
      <c r="J22" s="304"/>
      <c r="K22" s="304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6"/>
      <c r="Y22" s="306"/>
      <c r="Z22" s="306" t="s">
        <v>138</v>
      </c>
      <c r="AA22" s="307">
        <v>465</v>
      </c>
      <c r="AB22" s="308"/>
      <c r="AC22" s="308"/>
      <c r="AD22" s="308"/>
      <c r="AE22" s="308"/>
      <c r="AF22" s="308"/>
      <c r="AG22" s="308"/>
      <c r="AH22" s="308"/>
      <c r="AI22" s="308"/>
      <c r="AJ22" s="308"/>
      <c r="AK22" s="308"/>
      <c r="AL22" s="310" t="s">
        <v>206</v>
      </c>
      <c r="AM22" s="311">
        <v>48000</v>
      </c>
      <c r="AN22" s="312"/>
      <c r="AO22" s="312"/>
      <c r="AP22" s="312"/>
      <c r="AQ22" s="312"/>
      <c r="AR22" s="299"/>
      <c r="AS22" s="314">
        <v>0.2</v>
      </c>
    </row>
    <row r="23" spans="1:45" ht="48.6" x14ac:dyDescent="0.3">
      <c r="A23" s="303" t="s">
        <v>265</v>
      </c>
      <c r="B23" s="304"/>
      <c r="C23" s="304"/>
      <c r="D23" s="304"/>
      <c r="E23" s="304"/>
      <c r="F23" s="304"/>
      <c r="G23" s="304"/>
      <c r="H23" s="304"/>
      <c r="I23" s="304"/>
      <c r="J23" s="304"/>
      <c r="K23" s="304"/>
      <c r="L23" s="306"/>
      <c r="M23" s="306"/>
      <c r="N23" s="306"/>
      <c r="O23" s="306"/>
      <c r="P23" s="306"/>
      <c r="Q23" s="306"/>
      <c r="R23" s="306"/>
      <c r="S23" s="306"/>
      <c r="T23" s="306"/>
      <c r="U23" s="306"/>
      <c r="V23" s="306"/>
      <c r="W23" s="306"/>
      <c r="X23" s="306"/>
      <c r="Y23" s="306"/>
      <c r="Z23" s="306" t="s">
        <v>138</v>
      </c>
      <c r="AA23" s="307">
        <v>465</v>
      </c>
      <c r="AB23" s="308"/>
      <c r="AC23" s="308"/>
      <c r="AD23" s="308"/>
      <c r="AE23" s="308"/>
      <c r="AF23" s="308"/>
      <c r="AG23" s="308"/>
      <c r="AH23" s="308"/>
      <c r="AI23" s="308"/>
      <c r="AJ23" s="308" t="s">
        <v>239</v>
      </c>
      <c r="AK23" s="309">
        <v>60000</v>
      </c>
      <c r="AL23" s="310" t="s">
        <v>206</v>
      </c>
      <c r="AM23" s="311">
        <v>48000</v>
      </c>
      <c r="AN23" s="312"/>
      <c r="AO23" s="312"/>
      <c r="AP23" s="312"/>
      <c r="AQ23" s="312"/>
      <c r="AR23" s="299"/>
      <c r="AS23" s="314">
        <v>0.2</v>
      </c>
    </row>
    <row r="24" spans="1:45" ht="108.6" x14ac:dyDescent="0.3">
      <c r="A24" s="303" t="s">
        <v>266</v>
      </c>
      <c r="B24" s="304"/>
      <c r="C24" s="304"/>
      <c r="D24" s="304"/>
      <c r="E24" s="304"/>
      <c r="F24" s="304"/>
      <c r="G24" s="304"/>
      <c r="H24" s="304" t="s">
        <v>198</v>
      </c>
      <c r="I24" s="305">
        <v>6000</v>
      </c>
      <c r="J24" s="304" t="s">
        <v>198</v>
      </c>
      <c r="K24" s="305">
        <v>6000</v>
      </c>
      <c r="L24" s="306" t="s">
        <v>278</v>
      </c>
      <c r="M24" s="306"/>
      <c r="N24" s="306"/>
      <c r="O24" s="306"/>
      <c r="P24" s="306"/>
      <c r="Q24" s="306"/>
      <c r="R24" s="306" t="s">
        <v>177</v>
      </c>
      <c r="S24" s="307">
        <v>8500</v>
      </c>
      <c r="T24" s="306" t="s">
        <v>200</v>
      </c>
      <c r="U24" s="307">
        <v>105000</v>
      </c>
      <c r="V24" s="306" t="s">
        <v>199</v>
      </c>
      <c r="W24" s="307">
        <v>5000</v>
      </c>
      <c r="X24" s="306" t="s">
        <v>72</v>
      </c>
      <c r="Y24" s="307">
        <v>160000</v>
      </c>
      <c r="Z24" s="306" t="s">
        <v>138</v>
      </c>
      <c r="AA24" s="307">
        <v>465</v>
      </c>
      <c r="AB24" s="308" t="s">
        <v>215</v>
      </c>
      <c r="AC24" s="309">
        <v>21230</v>
      </c>
      <c r="AD24" s="316" t="s">
        <v>171</v>
      </c>
      <c r="AE24" s="317">
        <v>40000</v>
      </c>
      <c r="AF24" s="308" t="s">
        <v>202</v>
      </c>
      <c r="AG24" s="308"/>
      <c r="AH24" s="308" t="s">
        <v>164</v>
      </c>
      <c r="AI24" s="309">
        <v>150000</v>
      </c>
      <c r="AJ24" s="308" t="s">
        <v>239</v>
      </c>
      <c r="AK24" s="309">
        <v>60000</v>
      </c>
      <c r="AL24" s="310" t="s">
        <v>206</v>
      </c>
      <c r="AM24" s="311">
        <v>48000</v>
      </c>
      <c r="AN24" s="312" t="s">
        <v>213</v>
      </c>
      <c r="AO24" s="313">
        <v>449000</v>
      </c>
      <c r="AP24" s="312" t="s">
        <v>211</v>
      </c>
      <c r="AQ24" s="313">
        <v>495000</v>
      </c>
      <c r="AR24" s="299"/>
      <c r="AS24" s="314">
        <v>0.2</v>
      </c>
    </row>
    <row r="25" spans="1:45" ht="48.6" x14ac:dyDescent="0.3">
      <c r="A25" s="303" t="s">
        <v>267</v>
      </c>
      <c r="B25" s="304"/>
      <c r="C25" s="304"/>
      <c r="D25" s="304"/>
      <c r="E25" s="304"/>
      <c r="F25" s="304"/>
      <c r="G25" s="304"/>
      <c r="H25" s="304"/>
      <c r="I25" s="304"/>
      <c r="J25" s="304"/>
      <c r="K25" s="304"/>
      <c r="L25" s="306"/>
      <c r="M25" s="306"/>
      <c r="N25" s="306"/>
      <c r="O25" s="306"/>
      <c r="P25" s="306"/>
      <c r="Q25" s="306"/>
      <c r="R25" s="306"/>
      <c r="S25" s="306"/>
      <c r="T25" s="306"/>
      <c r="U25" s="306"/>
      <c r="V25" s="306"/>
      <c r="W25" s="306"/>
      <c r="X25" s="306"/>
      <c r="Y25" s="306"/>
      <c r="Z25" s="306" t="s">
        <v>138</v>
      </c>
      <c r="AA25" s="307">
        <v>465</v>
      </c>
      <c r="AB25" s="308"/>
      <c r="AC25" s="308"/>
      <c r="AD25" s="308"/>
      <c r="AE25" s="308"/>
      <c r="AF25" s="308"/>
      <c r="AG25" s="308"/>
      <c r="AH25" s="308"/>
      <c r="AI25" s="308"/>
      <c r="AJ25" s="308"/>
      <c r="AK25" s="308"/>
      <c r="AL25" s="310" t="s">
        <v>206</v>
      </c>
      <c r="AM25" s="311">
        <v>48000</v>
      </c>
      <c r="AN25" s="312"/>
      <c r="AO25" s="312"/>
      <c r="AP25" s="312"/>
      <c r="AQ25" s="312"/>
      <c r="AR25" s="299"/>
      <c r="AS25" s="314">
        <v>0.2</v>
      </c>
    </row>
    <row r="26" spans="1:45" ht="48.6" x14ac:dyDescent="0.3">
      <c r="A26" s="303" t="s">
        <v>268</v>
      </c>
      <c r="B26" s="304"/>
      <c r="C26" s="304"/>
      <c r="D26" s="304"/>
      <c r="E26" s="304"/>
      <c r="F26" s="304"/>
      <c r="G26" s="304"/>
      <c r="H26" s="304"/>
      <c r="I26" s="304"/>
      <c r="J26" s="304" t="s">
        <v>198</v>
      </c>
      <c r="K26" s="304"/>
      <c r="L26" s="306"/>
      <c r="M26" s="306"/>
      <c r="N26" s="306"/>
      <c r="O26" s="306"/>
      <c r="P26" s="306"/>
      <c r="Q26" s="306"/>
      <c r="R26" s="306"/>
      <c r="S26" s="306"/>
      <c r="T26" s="306"/>
      <c r="U26" s="306"/>
      <c r="V26" s="306"/>
      <c r="W26" s="306"/>
      <c r="X26" s="306"/>
      <c r="Y26" s="306"/>
      <c r="Z26" s="306" t="s">
        <v>138</v>
      </c>
      <c r="AA26" s="307">
        <v>465</v>
      </c>
      <c r="AB26" s="308"/>
      <c r="AC26" s="308"/>
      <c r="AD26" s="308"/>
      <c r="AE26" s="308"/>
      <c r="AF26" s="308"/>
      <c r="AG26" s="308"/>
      <c r="AH26" s="308"/>
      <c r="AI26" s="308"/>
      <c r="AJ26" s="308"/>
      <c r="AK26" s="308"/>
      <c r="AL26" s="310" t="s">
        <v>206</v>
      </c>
      <c r="AM26" s="311">
        <v>48000</v>
      </c>
      <c r="AN26" s="312"/>
      <c r="AO26" s="312"/>
      <c r="AP26" s="312"/>
      <c r="AQ26" s="312"/>
      <c r="AR26" s="299"/>
      <c r="AS26" s="314">
        <v>0.2</v>
      </c>
    </row>
    <row r="27" spans="1:45" ht="48.6" x14ac:dyDescent="0.3">
      <c r="A27" s="303" t="s">
        <v>269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6"/>
      <c r="M27" s="306"/>
      <c r="N27" s="306"/>
      <c r="O27" s="306"/>
      <c r="P27" s="306"/>
      <c r="Q27" s="306"/>
      <c r="R27" s="306"/>
      <c r="S27" s="306"/>
      <c r="T27" s="306"/>
      <c r="U27" s="306"/>
      <c r="V27" s="306"/>
      <c r="W27" s="306"/>
      <c r="X27" s="306"/>
      <c r="Y27" s="306"/>
      <c r="Z27" s="306" t="s">
        <v>138</v>
      </c>
      <c r="AA27" s="307">
        <v>465</v>
      </c>
      <c r="AB27" s="308"/>
      <c r="AC27" s="308"/>
      <c r="AD27" s="308"/>
      <c r="AE27" s="308"/>
      <c r="AF27" s="308"/>
      <c r="AG27" s="308"/>
      <c r="AH27" s="308"/>
      <c r="AI27" s="308"/>
      <c r="AJ27" s="308" t="s">
        <v>239</v>
      </c>
      <c r="AK27" s="309">
        <v>60000</v>
      </c>
      <c r="AL27" s="310" t="s">
        <v>206</v>
      </c>
      <c r="AM27" s="311">
        <v>48000</v>
      </c>
      <c r="AN27" s="312"/>
      <c r="AO27" s="312"/>
      <c r="AP27" s="312"/>
      <c r="AQ27" s="312"/>
      <c r="AR27" s="299"/>
      <c r="AS27" s="314">
        <v>0.2</v>
      </c>
    </row>
    <row r="28" spans="1:45" ht="120.6" x14ac:dyDescent="0.3">
      <c r="A28" s="303" t="s">
        <v>270</v>
      </c>
      <c r="B28" s="304"/>
      <c r="C28" s="304"/>
      <c r="D28" s="304"/>
      <c r="E28" s="304"/>
      <c r="F28" s="304"/>
      <c r="G28" s="304"/>
      <c r="H28" s="304" t="s">
        <v>198</v>
      </c>
      <c r="I28" s="305">
        <v>6000</v>
      </c>
      <c r="J28" s="304" t="s">
        <v>198</v>
      </c>
      <c r="K28" s="305">
        <v>6000</v>
      </c>
      <c r="L28" s="306" t="s">
        <v>278</v>
      </c>
      <c r="M28" s="306"/>
      <c r="N28" s="306" t="s">
        <v>237</v>
      </c>
      <c r="O28" s="307">
        <v>23000</v>
      </c>
      <c r="P28" s="306"/>
      <c r="Q28" s="306"/>
      <c r="R28" s="306" t="s">
        <v>236</v>
      </c>
      <c r="S28" s="307">
        <v>5000</v>
      </c>
      <c r="T28" s="306"/>
      <c r="U28" s="306"/>
      <c r="V28" s="306" t="s">
        <v>241</v>
      </c>
      <c r="W28" s="307">
        <v>30500</v>
      </c>
      <c r="X28" s="306" t="s">
        <v>201</v>
      </c>
      <c r="Y28" s="306"/>
      <c r="Z28" s="306" t="s">
        <v>138</v>
      </c>
      <c r="AA28" s="307">
        <v>465</v>
      </c>
      <c r="AB28" s="316" t="s">
        <v>168</v>
      </c>
      <c r="AC28" s="317">
        <v>100000</v>
      </c>
      <c r="AD28" s="308" t="s">
        <v>228</v>
      </c>
      <c r="AE28" s="309">
        <v>10000</v>
      </c>
      <c r="AF28" s="308" t="s">
        <v>161</v>
      </c>
      <c r="AG28" s="309">
        <v>53000</v>
      </c>
      <c r="AH28" s="308" t="s">
        <v>142</v>
      </c>
      <c r="AI28" s="309">
        <v>40000</v>
      </c>
      <c r="AJ28" s="308" t="s">
        <v>239</v>
      </c>
      <c r="AK28" s="309">
        <v>60000</v>
      </c>
      <c r="AL28" s="310" t="s">
        <v>206</v>
      </c>
      <c r="AM28" s="311">
        <v>48000</v>
      </c>
      <c r="AN28" s="312"/>
      <c r="AO28" s="312"/>
      <c r="AP28" s="312"/>
      <c r="AQ28" s="312"/>
      <c r="AR28" s="299"/>
      <c r="AS28" s="314">
        <v>0.2</v>
      </c>
    </row>
    <row r="29" spans="1:45" ht="48.6" x14ac:dyDescent="0.3">
      <c r="A29" s="303" t="s">
        <v>271</v>
      </c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6"/>
      <c r="M29" s="306"/>
      <c r="N29" s="306"/>
      <c r="O29" s="306"/>
      <c r="P29" s="306"/>
      <c r="Q29" s="306"/>
      <c r="R29" s="306"/>
      <c r="S29" s="306"/>
      <c r="T29" s="306"/>
      <c r="U29" s="306"/>
      <c r="V29" s="306"/>
      <c r="W29" s="306"/>
      <c r="X29" s="306"/>
      <c r="Y29" s="306"/>
      <c r="Z29" s="306" t="s">
        <v>138</v>
      </c>
      <c r="AA29" s="307">
        <v>465</v>
      </c>
      <c r="AB29" s="308"/>
      <c r="AC29" s="308"/>
      <c r="AD29" s="308"/>
      <c r="AE29" s="308"/>
      <c r="AF29" s="308"/>
      <c r="AG29" s="308"/>
      <c r="AH29" s="308"/>
      <c r="AI29" s="308"/>
      <c r="AJ29" s="308" t="s">
        <v>239</v>
      </c>
      <c r="AK29" s="309">
        <v>60000</v>
      </c>
      <c r="AL29" s="310" t="s">
        <v>206</v>
      </c>
      <c r="AM29" s="311">
        <v>48000</v>
      </c>
      <c r="AN29" s="312"/>
      <c r="AO29" s="312"/>
      <c r="AP29" s="312"/>
      <c r="AQ29" s="312"/>
      <c r="AR29" s="299"/>
      <c r="AS29" s="314">
        <v>0.2</v>
      </c>
    </row>
    <row r="30" spans="1:45" ht="48.6" x14ac:dyDescent="0.3">
      <c r="A30" s="303" t="s">
        <v>272</v>
      </c>
      <c r="B30" s="304"/>
      <c r="C30" s="304"/>
      <c r="D30" s="304"/>
      <c r="E30" s="304"/>
      <c r="F30" s="304"/>
      <c r="G30" s="304"/>
      <c r="H30" s="304"/>
      <c r="I30" s="304"/>
      <c r="J30" s="304"/>
      <c r="K30" s="304"/>
      <c r="L30" s="306"/>
      <c r="M30" s="306"/>
      <c r="N30" s="306"/>
      <c r="O30" s="306"/>
      <c r="P30" s="306"/>
      <c r="Q30" s="306"/>
      <c r="R30" s="306"/>
      <c r="S30" s="306"/>
      <c r="T30" s="306"/>
      <c r="U30" s="306"/>
      <c r="V30" s="306"/>
      <c r="W30" s="306"/>
      <c r="X30" s="306"/>
      <c r="Y30" s="306"/>
      <c r="Z30" s="306" t="s">
        <v>138</v>
      </c>
      <c r="AA30" s="307">
        <v>465</v>
      </c>
      <c r="AB30" s="308"/>
      <c r="AC30" s="308"/>
      <c r="AD30" s="308"/>
      <c r="AE30" s="308"/>
      <c r="AF30" s="308"/>
      <c r="AG30" s="308"/>
      <c r="AH30" s="308"/>
      <c r="AI30" s="308"/>
      <c r="AJ30" s="308"/>
      <c r="AK30" s="308"/>
      <c r="AL30" s="310" t="s">
        <v>206</v>
      </c>
      <c r="AM30" s="311">
        <v>48000</v>
      </c>
      <c r="AN30" s="312"/>
      <c r="AO30" s="312"/>
      <c r="AP30" s="312"/>
      <c r="AQ30" s="312"/>
      <c r="AR30" s="299"/>
      <c r="AS30" s="314">
        <v>0.2</v>
      </c>
    </row>
    <row r="31" spans="1:45" ht="48.6" x14ac:dyDescent="0.3">
      <c r="A31" s="303" t="s">
        <v>273</v>
      </c>
      <c r="B31" s="304"/>
      <c r="C31" s="304"/>
      <c r="D31" s="304"/>
      <c r="E31" s="304"/>
      <c r="F31" s="304"/>
      <c r="G31" s="304"/>
      <c r="H31" s="304"/>
      <c r="I31" s="304"/>
      <c r="J31" s="304"/>
      <c r="K31" s="304"/>
      <c r="L31" s="306"/>
      <c r="M31" s="306"/>
      <c r="N31" s="306"/>
      <c r="O31" s="306"/>
      <c r="P31" s="306"/>
      <c r="Q31" s="306"/>
      <c r="R31" s="306"/>
      <c r="S31" s="306"/>
      <c r="T31" s="306"/>
      <c r="U31" s="306"/>
      <c r="V31" s="306"/>
      <c r="W31" s="306"/>
      <c r="X31" s="306"/>
      <c r="Y31" s="306"/>
      <c r="Z31" s="306" t="s">
        <v>138</v>
      </c>
      <c r="AA31" s="307">
        <v>465</v>
      </c>
      <c r="AB31" s="308"/>
      <c r="AC31" s="308"/>
      <c r="AD31" s="308"/>
      <c r="AE31" s="308"/>
      <c r="AF31" s="308"/>
      <c r="AG31" s="308"/>
      <c r="AH31" s="308"/>
      <c r="AI31" s="308"/>
      <c r="AJ31" s="308"/>
      <c r="AK31" s="308"/>
      <c r="AL31" s="310" t="s">
        <v>206</v>
      </c>
      <c r="AM31" s="311">
        <v>48000</v>
      </c>
      <c r="AN31" s="312"/>
      <c r="AO31" s="312"/>
      <c r="AP31" s="312"/>
      <c r="AQ31" s="312"/>
      <c r="AR31" s="299"/>
      <c r="AS31" s="314">
        <v>0.2</v>
      </c>
    </row>
  </sheetData>
  <autoFilter ref="A3:AS31" xr:uid="{A17FFD54-FA31-4505-83F8-607C1681873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POA PASNAP II 2025</vt:lpstr>
      <vt:lpstr>Hoja2</vt:lpstr>
      <vt:lpstr>'POA PASNAP II 2025'!Área_de_impresión</vt:lpstr>
      <vt:lpstr>'POA PASNAP II 2025'!Títulos_a_imprimir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Montenegro</dc:creator>
  <cp:lastModifiedBy>dtimae</cp:lastModifiedBy>
  <dcterms:created xsi:type="dcterms:W3CDTF">2024-03-09T16:02:40Z</dcterms:created>
  <dcterms:modified xsi:type="dcterms:W3CDTF">2025-04-09T15:30:01Z</dcterms:modified>
</cp:coreProperties>
</file>