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timae\Documents\GitHub\PASNAP\www\"/>
    </mc:Choice>
  </mc:AlternateContent>
  <xr:revisionPtr revIDLastSave="0" documentId="13_ncr:1_{2C74EE97-F734-4916-87D9-55400DFAEE5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OA PASNAP II 2025" sheetId="1" r:id="rId1"/>
    <sheet name="POA Páramo 2025" sheetId="3" r:id="rId2"/>
  </sheets>
  <definedNames>
    <definedName name="_xlnm.Print_Area" localSheetId="0">'POA PASNAP II 2025'!$A$3:$P$98</definedName>
    <definedName name="_xlnm.Print_Titles" localSheetId="0">'POA PASNAP II 2025'!$3:$5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1" i="3" l="1"/>
  <c r="K81" i="3"/>
  <c r="P80" i="3"/>
  <c r="P79" i="3"/>
  <c r="O79" i="3"/>
  <c r="O80" i="3" s="1"/>
  <c r="N79" i="3"/>
  <c r="N80" i="3" s="1"/>
  <c r="M79" i="3"/>
  <c r="L79" i="3"/>
  <c r="J79" i="3"/>
  <c r="Q78" i="3"/>
  <c r="I78" i="3"/>
  <c r="Q77" i="3"/>
  <c r="I77" i="3"/>
  <c r="K77" i="3" s="1"/>
  <c r="Q76" i="3"/>
  <c r="I76" i="3"/>
  <c r="K76" i="3" s="1"/>
  <c r="K79" i="3" s="1"/>
  <c r="P75" i="3"/>
  <c r="O75" i="3"/>
  <c r="N75" i="3"/>
  <c r="J75" i="3"/>
  <c r="J80" i="3" s="1"/>
  <c r="I75" i="3"/>
  <c r="Q74" i="3"/>
  <c r="Q73" i="3"/>
  <c r="K73" i="3"/>
  <c r="K75" i="3" s="1"/>
  <c r="I73" i="3"/>
  <c r="Q72" i="3"/>
  <c r="K72" i="3"/>
  <c r="I72" i="3"/>
  <c r="Q71" i="3"/>
  <c r="K71" i="3"/>
  <c r="I71" i="3"/>
  <c r="K70" i="3"/>
  <c r="L70" i="3" s="1"/>
  <c r="I70" i="3"/>
  <c r="P69" i="3"/>
  <c r="O69" i="3"/>
  <c r="N69" i="3"/>
  <c r="M69" i="3"/>
  <c r="L69" i="3"/>
  <c r="Q69" i="3" s="1"/>
  <c r="J69" i="3"/>
  <c r="Q68" i="3"/>
  <c r="I68" i="3"/>
  <c r="I69" i="3" s="1"/>
  <c r="Q67" i="3"/>
  <c r="O66" i="3"/>
  <c r="M66" i="3"/>
  <c r="L66" i="3"/>
  <c r="J66" i="3"/>
  <c r="P65" i="3"/>
  <c r="P66" i="3" s="1"/>
  <c r="O65" i="3"/>
  <c r="N65" i="3"/>
  <c r="N66" i="3" s="1"/>
  <c r="M65" i="3"/>
  <c r="L65" i="3"/>
  <c r="J65" i="3"/>
  <c r="Q64" i="3"/>
  <c r="I64" i="3"/>
  <c r="K64" i="3" s="1"/>
  <c r="K65" i="3" s="1"/>
  <c r="K66" i="3" s="1"/>
  <c r="Q63" i="3"/>
  <c r="P61" i="3"/>
  <c r="P62" i="3" s="1"/>
  <c r="O61" i="3"/>
  <c r="O62" i="3" s="1"/>
  <c r="N61" i="3"/>
  <c r="Q61" i="3" s="1"/>
  <c r="M61" i="3"/>
  <c r="L61" i="3"/>
  <c r="L62" i="3" s="1"/>
  <c r="J61" i="3"/>
  <c r="Q60" i="3"/>
  <c r="I60" i="3"/>
  <c r="Q59" i="3"/>
  <c r="I59" i="3"/>
  <c r="Q58" i="3"/>
  <c r="I58" i="3"/>
  <c r="I61" i="3" s="1"/>
  <c r="I62" i="3" s="1"/>
  <c r="Q57" i="3"/>
  <c r="L57" i="3"/>
  <c r="K57" i="3"/>
  <c r="K61" i="3" s="1"/>
  <c r="K62" i="3" s="1"/>
  <c r="I57" i="3"/>
  <c r="P56" i="3"/>
  <c r="O56" i="3"/>
  <c r="N56" i="3"/>
  <c r="M56" i="3"/>
  <c r="M62" i="3" s="1"/>
  <c r="L56" i="3"/>
  <c r="Q56" i="3" s="1"/>
  <c r="K56" i="3"/>
  <c r="J56" i="3"/>
  <c r="J62" i="3" s="1"/>
  <c r="I56" i="3"/>
  <c r="Q55" i="3"/>
  <c r="I55" i="3"/>
  <c r="Q54" i="3"/>
  <c r="P52" i="3"/>
  <c r="N52" i="3"/>
  <c r="M52" i="3"/>
  <c r="K52" i="3"/>
  <c r="J52" i="3"/>
  <c r="Q51" i="3"/>
  <c r="I51" i="3"/>
  <c r="I52" i="3" s="1"/>
  <c r="Q50" i="3"/>
  <c r="I50" i="3"/>
  <c r="I49" i="3"/>
  <c r="L49" i="3" s="1"/>
  <c r="Q48" i="3"/>
  <c r="P47" i="3"/>
  <c r="O47" i="3"/>
  <c r="N47" i="3"/>
  <c r="M47" i="3"/>
  <c r="M53" i="3" s="1"/>
  <c r="L47" i="3"/>
  <c r="Q47" i="3" s="1"/>
  <c r="K47" i="3"/>
  <c r="J47" i="3"/>
  <c r="Q46" i="3"/>
  <c r="I46" i="3"/>
  <c r="I47" i="3" s="1"/>
  <c r="Q45" i="3"/>
  <c r="M44" i="3"/>
  <c r="J44" i="3"/>
  <c r="P43" i="3"/>
  <c r="O43" i="3"/>
  <c r="N43" i="3"/>
  <c r="M43" i="3"/>
  <c r="L43" i="3"/>
  <c r="Q43" i="3" s="1"/>
  <c r="I43" i="3"/>
  <c r="H43" i="3"/>
  <c r="Q42" i="3"/>
  <c r="I42" i="3"/>
  <c r="I41" i="3"/>
  <c r="I40" i="3"/>
  <c r="K40" i="3" s="1"/>
  <c r="Q39" i="3"/>
  <c r="I39" i="3"/>
  <c r="K39" i="3" s="1"/>
  <c r="K43" i="3" s="1"/>
  <c r="P38" i="3"/>
  <c r="P44" i="3" s="1"/>
  <c r="O38" i="3"/>
  <c r="O44" i="3" s="1"/>
  <c r="N38" i="3"/>
  <c r="Q38" i="3" s="1"/>
  <c r="M38" i="3"/>
  <c r="L38" i="3"/>
  <c r="H38" i="3"/>
  <c r="Q37" i="3"/>
  <c r="I37" i="3"/>
  <c r="K37" i="3" s="1"/>
  <c r="Q36" i="3"/>
  <c r="I36" i="3"/>
  <c r="K36" i="3" s="1"/>
  <c r="Q35" i="3"/>
  <c r="I35" i="3"/>
  <c r="K35" i="3" s="1"/>
  <c r="Q34" i="3"/>
  <c r="I34" i="3"/>
  <c r="K34" i="3" s="1"/>
  <c r="Q33" i="3"/>
  <c r="I33" i="3"/>
  <c r="K33" i="3" s="1"/>
  <c r="Q32" i="3"/>
  <c r="I32" i="3"/>
  <c r="K32" i="3" s="1"/>
  <c r="Q31" i="3"/>
  <c r="I31" i="3"/>
  <c r="K31" i="3" s="1"/>
  <c r="Q30" i="3"/>
  <c r="I30" i="3"/>
  <c r="K30" i="3" s="1"/>
  <c r="Q29" i="3"/>
  <c r="I29" i="3"/>
  <c r="K29" i="3" s="1"/>
  <c r="Q28" i="3"/>
  <c r="I28" i="3"/>
  <c r="K28" i="3" s="1"/>
  <c r="Q27" i="3"/>
  <c r="I27" i="3"/>
  <c r="K27" i="3" s="1"/>
  <c r="Q26" i="3"/>
  <c r="I26" i="3"/>
  <c r="I38" i="3" s="1"/>
  <c r="P25" i="3"/>
  <c r="O25" i="3"/>
  <c r="N25" i="3"/>
  <c r="M25" i="3"/>
  <c r="J25" i="3"/>
  <c r="H25" i="3"/>
  <c r="L24" i="3"/>
  <c r="Q24" i="3" s="1"/>
  <c r="I24" i="3"/>
  <c r="K24" i="3" s="1"/>
  <c r="L23" i="3"/>
  <c r="Q23" i="3" s="1"/>
  <c r="I23" i="3"/>
  <c r="I25" i="3" s="1"/>
  <c r="K22" i="3"/>
  <c r="L22" i="3" s="1"/>
  <c r="I22" i="3"/>
  <c r="Q21" i="3"/>
  <c r="P20" i="3"/>
  <c r="O20" i="3"/>
  <c r="N20" i="3"/>
  <c r="M20" i="3"/>
  <c r="L20" i="3"/>
  <c r="Q20" i="3" s="1"/>
  <c r="J20" i="3"/>
  <c r="J53" i="3" s="1"/>
  <c r="Q19" i="3"/>
  <c r="L19" i="3"/>
  <c r="I19" i="3"/>
  <c r="K19" i="3" s="1"/>
  <c r="Q18" i="3"/>
  <c r="I18" i="3"/>
  <c r="L17" i="3"/>
  <c r="Q17" i="3" s="1"/>
  <c r="I17" i="3"/>
  <c r="K17" i="3" s="1"/>
  <c r="Q16" i="3"/>
  <c r="L16" i="3"/>
  <c r="K16" i="3"/>
  <c r="I16" i="3"/>
  <c r="L15" i="3"/>
  <c r="Q15" i="3" s="1"/>
  <c r="I15" i="3"/>
  <c r="K15" i="3" s="1"/>
  <c r="I14" i="3"/>
  <c r="I20" i="3" s="1"/>
  <c r="P53" i="3" l="1"/>
  <c r="Q66" i="3"/>
  <c r="J82" i="3"/>
  <c r="N53" i="3"/>
  <c r="Q62" i="3"/>
  <c r="O49" i="3"/>
  <c r="O52" i="3" s="1"/>
  <c r="O53" i="3" s="1"/>
  <c r="O82" i="3" s="1"/>
  <c r="L52" i="3"/>
  <c r="Q70" i="3"/>
  <c r="L75" i="3"/>
  <c r="M70" i="3"/>
  <c r="M75" i="3" s="1"/>
  <c r="M80" i="3"/>
  <c r="M82" i="3" s="1"/>
  <c r="P82" i="3"/>
  <c r="Q22" i="3"/>
  <c r="L25" i="3"/>
  <c r="I44" i="3"/>
  <c r="I53" i="3" s="1"/>
  <c r="K14" i="3"/>
  <c r="K20" i="3" s="1"/>
  <c r="Q79" i="3"/>
  <c r="K26" i="3"/>
  <c r="K38" i="3" s="1"/>
  <c r="I79" i="3"/>
  <c r="I80" i="3" s="1"/>
  <c r="Q65" i="3"/>
  <c r="N44" i="3"/>
  <c r="I65" i="3"/>
  <c r="I66" i="3" s="1"/>
  <c r="N62" i="3"/>
  <c r="N82" i="3" s="1"/>
  <c r="K68" i="3"/>
  <c r="K69" i="3" s="1"/>
  <c r="K80" i="3" s="1"/>
  <c r="K82" i="3" s="1"/>
  <c r="K23" i="3"/>
  <c r="K25" i="3" s="1"/>
  <c r="K44" i="3" s="1"/>
  <c r="K53" i="3" s="1"/>
  <c r="Q52" i="3" l="1"/>
  <c r="Q49" i="3"/>
  <c r="Q25" i="3"/>
  <c r="L44" i="3"/>
  <c r="Q44" i="3" s="1"/>
  <c r="I82" i="3"/>
  <c r="Q75" i="3"/>
  <c r="L80" i="3"/>
  <c r="Q80" i="3" l="1"/>
  <c r="L82" i="3"/>
  <c r="L53" i="3"/>
  <c r="Q53" i="3" s="1"/>
  <c r="K44" i="1" l="1"/>
  <c r="L44" i="1" s="1"/>
  <c r="Q44" i="1" s="1"/>
  <c r="I15" i="1"/>
  <c r="I14" i="1"/>
  <c r="J93" i="1" l="1"/>
  <c r="I83" i="1"/>
  <c r="I42" i="1"/>
  <c r="Q42" i="1"/>
  <c r="O17" i="1"/>
  <c r="J12" i="1"/>
  <c r="M12" i="1"/>
  <c r="P12" i="1"/>
  <c r="I84" i="1"/>
  <c r="I50" i="1"/>
  <c r="P35" i="1"/>
  <c r="O35" i="1"/>
  <c r="N35" i="1"/>
  <c r="N67" i="1"/>
  <c r="I16" i="1" l="1"/>
  <c r="Q75" i="1" l="1"/>
  <c r="Q79" i="1"/>
  <c r="Q80" i="1"/>
  <c r="Q19" i="1"/>
  <c r="Q28" i="1"/>
  <c r="Q29" i="1"/>
  <c r="Q58" i="1"/>
  <c r="Q59" i="1"/>
  <c r="Q10" i="1"/>
  <c r="I61" i="1" l="1"/>
  <c r="K61" i="1" s="1"/>
  <c r="L61" i="1" s="1"/>
  <c r="Q61" i="1" s="1"/>
  <c r="M26" i="1"/>
  <c r="N26" i="1"/>
  <c r="J26" i="1"/>
  <c r="J17" i="1" l="1"/>
  <c r="Q24" i="1"/>
  <c r="I25" i="1"/>
  <c r="Q25" i="1" s="1"/>
  <c r="I13" i="1" l="1"/>
  <c r="I11" i="1"/>
  <c r="K11" i="1" l="1"/>
  <c r="K13" i="1"/>
  <c r="K45" i="1"/>
  <c r="L45" i="1" s="1"/>
  <c r="J72" i="1"/>
  <c r="I71" i="1"/>
  <c r="K71" i="1" s="1"/>
  <c r="K72" i="1" s="1"/>
  <c r="L11" i="1" l="1"/>
  <c r="L12" i="1" s="1"/>
  <c r="K12" i="1"/>
  <c r="Q45" i="1"/>
  <c r="L13" i="1"/>
  <c r="Q13" i="1" s="1"/>
  <c r="L71" i="1"/>
  <c r="I72" i="1"/>
  <c r="O72" i="1"/>
  <c r="N72" i="1"/>
  <c r="P72" i="1"/>
  <c r="N11" i="1" l="1"/>
  <c r="O11" i="1"/>
  <c r="O12" i="1" s="1"/>
  <c r="L72" i="1"/>
  <c r="M72" i="1"/>
  <c r="Q11" i="1" l="1"/>
  <c r="N12" i="1"/>
  <c r="Q71" i="1"/>
  <c r="Q72" i="1"/>
  <c r="Q15" i="1"/>
  <c r="Q14" i="1"/>
  <c r="N21" i="1"/>
  <c r="M20" i="1"/>
  <c r="Q20" i="1" s="1"/>
  <c r="M17" i="1"/>
  <c r="I62" i="1"/>
  <c r="K62" i="1" s="1"/>
  <c r="I47" i="1"/>
  <c r="L62" i="1" l="1"/>
  <c r="P63" i="1"/>
  <c r="N56" i="1"/>
  <c r="M21" i="1"/>
  <c r="O63" i="1"/>
  <c r="Q62" i="1" l="1"/>
  <c r="Q54" i="1"/>
  <c r="I19" i="1"/>
  <c r="K21" i="1" l="1"/>
  <c r="O26" i="1"/>
  <c r="P26" i="1" l="1"/>
  <c r="I31" i="1"/>
  <c r="N31" i="1" l="1"/>
  <c r="Q31" i="1" s="1"/>
  <c r="M70" i="1"/>
  <c r="J70" i="1"/>
  <c r="M38" i="1" l="1"/>
  <c r="J82" i="1"/>
  <c r="J77" i="1"/>
  <c r="J63" i="1"/>
  <c r="J56" i="1"/>
  <c r="M56" i="1"/>
  <c r="J53" i="1"/>
  <c r="M53" i="1"/>
  <c r="P53" i="1"/>
  <c r="J46" i="1"/>
  <c r="P46" i="1"/>
  <c r="J38" i="1"/>
  <c r="J23" i="1"/>
  <c r="M23" i="1"/>
  <c r="O23" i="1"/>
  <c r="P23" i="1"/>
  <c r="J21" i="1"/>
  <c r="P21" i="1"/>
  <c r="I91" i="1" l="1"/>
  <c r="K91" i="1" s="1"/>
  <c r="I90" i="1"/>
  <c r="K89" i="1"/>
  <c r="J88" i="1"/>
  <c r="P86" i="1"/>
  <c r="O86" i="1"/>
  <c r="N86" i="1"/>
  <c r="M86" i="1"/>
  <c r="P85" i="1"/>
  <c r="O85" i="1"/>
  <c r="N85" i="1"/>
  <c r="M85" i="1"/>
  <c r="K85" i="1"/>
  <c r="I85" i="1"/>
  <c r="P84" i="1"/>
  <c r="O84" i="1"/>
  <c r="N84" i="1"/>
  <c r="M84" i="1"/>
  <c r="K84" i="1"/>
  <c r="P83" i="1"/>
  <c r="O83" i="1"/>
  <c r="N83" i="1"/>
  <c r="M83" i="1"/>
  <c r="P77" i="1"/>
  <c r="P78" i="1" s="1"/>
  <c r="O77" i="1"/>
  <c r="O78" i="1" s="1"/>
  <c r="N77" i="1"/>
  <c r="N78" i="1" s="1"/>
  <c r="J78" i="1"/>
  <c r="I76" i="1"/>
  <c r="J68" i="1"/>
  <c r="J73" i="1" s="1"/>
  <c r="Q66" i="1"/>
  <c r="I60" i="1"/>
  <c r="I63" i="1" s="1"/>
  <c r="I56" i="1"/>
  <c r="I52" i="1"/>
  <c r="K52" i="1" s="1"/>
  <c r="L52" i="1" s="1"/>
  <c r="Q52" i="1" s="1"/>
  <c r="I51" i="1"/>
  <c r="K51" i="1" s="1"/>
  <c r="L51" i="1" s="1"/>
  <c r="Q51" i="1" s="1"/>
  <c r="L50" i="1"/>
  <c r="Q50" i="1" s="1"/>
  <c r="I49" i="1"/>
  <c r="L48" i="1"/>
  <c r="I43" i="1"/>
  <c r="K43" i="1" s="1"/>
  <c r="L43" i="1" s="1"/>
  <c r="I41" i="1"/>
  <c r="K41" i="1" s="1"/>
  <c r="L41" i="1" s="1"/>
  <c r="I40" i="1"/>
  <c r="K40" i="1" s="1"/>
  <c r="L40" i="1" s="1"/>
  <c r="I39" i="1"/>
  <c r="K39" i="1" s="1"/>
  <c r="L39" i="1" s="1"/>
  <c r="Q37" i="1"/>
  <c r="L36" i="1"/>
  <c r="I36" i="1"/>
  <c r="Q35" i="1"/>
  <c r="Q34" i="1"/>
  <c r="I33" i="1"/>
  <c r="I32" i="1"/>
  <c r="K32" i="1" s="1"/>
  <c r="I30" i="1"/>
  <c r="I26" i="1"/>
  <c r="L18" i="1"/>
  <c r="I18" i="1"/>
  <c r="I21" i="1" s="1"/>
  <c r="I10" i="1"/>
  <c r="I12" i="1" s="1"/>
  <c r="O32" i="1" l="1"/>
  <c r="N32" i="1"/>
  <c r="P32" i="1"/>
  <c r="Q85" i="1"/>
  <c r="Q84" i="1"/>
  <c r="O41" i="1"/>
  <c r="Q41" i="1" s="1"/>
  <c r="Q49" i="1"/>
  <c r="P36" i="1"/>
  <c r="Q36" i="1" s="1"/>
  <c r="N91" i="1"/>
  <c r="Q91" i="1" s="1"/>
  <c r="Q48" i="1"/>
  <c r="Q83" i="1"/>
  <c r="Q86" i="1"/>
  <c r="Q43" i="1"/>
  <c r="L21" i="1"/>
  <c r="M40" i="1"/>
  <c r="Q40" i="1" s="1"/>
  <c r="I17" i="1"/>
  <c r="I38" i="1"/>
  <c r="I88" i="1"/>
  <c r="P90" i="1"/>
  <c r="O90" i="1"/>
  <c r="N90" i="1"/>
  <c r="M90" i="1"/>
  <c r="O89" i="1"/>
  <c r="N89" i="1"/>
  <c r="M89" i="1"/>
  <c r="P89" i="1"/>
  <c r="I78" i="1"/>
  <c r="I77" i="1"/>
  <c r="I70" i="1"/>
  <c r="M92" i="1"/>
  <c r="P92" i="1"/>
  <c r="O92" i="1"/>
  <c r="N92" i="1"/>
  <c r="I53" i="1"/>
  <c r="K68" i="1"/>
  <c r="I68" i="1"/>
  <c r="J94" i="1"/>
  <c r="I93" i="1"/>
  <c r="I82" i="1"/>
  <c r="L16" i="1"/>
  <c r="L17" i="1" s="1"/>
  <c r="K16" i="1"/>
  <c r="M27" i="1"/>
  <c r="K93" i="1"/>
  <c r="L93" i="1"/>
  <c r="J27" i="1"/>
  <c r="K30" i="1"/>
  <c r="I46" i="1"/>
  <c r="I23" i="1"/>
  <c r="K76" i="1"/>
  <c r="L76" i="1" s="1"/>
  <c r="K88" i="1"/>
  <c r="J57" i="1"/>
  <c r="K53" i="1"/>
  <c r="Q18" i="1"/>
  <c r="L33" i="1"/>
  <c r="K33" i="1"/>
  <c r="Q32" i="1" l="1"/>
  <c r="O33" i="1"/>
  <c r="O38" i="1" s="1"/>
  <c r="N33" i="1"/>
  <c r="N38" i="1" s="1"/>
  <c r="P33" i="1"/>
  <c r="P38" i="1" s="1"/>
  <c r="O46" i="1"/>
  <c r="Q90" i="1"/>
  <c r="M46" i="1"/>
  <c r="M57" i="1" s="1"/>
  <c r="I73" i="1"/>
  <c r="Q65" i="1"/>
  <c r="Q89" i="1"/>
  <c r="Q92" i="1"/>
  <c r="Q39" i="1"/>
  <c r="L77" i="1"/>
  <c r="K17" i="1"/>
  <c r="I57" i="1"/>
  <c r="O93" i="1"/>
  <c r="O21" i="1"/>
  <c r="Q21" i="1" s="1"/>
  <c r="M93" i="1"/>
  <c r="P17" i="1"/>
  <c r="P27" i="1" s="1"/>
  <c r="N68" i="1"/>
  <c r="Q16" i="1"/>
  <c r="P93" i="1"/>
  <c r="K56" i="1"/>
  <c r="P87" i="1"/>
  <c r="P88" i="1" s="1"/>
  <c r="L88" i="1"/>
  <c r="O87" i="1"/>
  <c r="O88" i="1" s="1"/>
  <c r="N87" i="1"/>
  <c r="N88" i="1" s="1"/>
  <c r="M87" i="1"/>
  <c r="M68" i="1"/>
  <c r="O53" i="1"/>
  <c r="N93" i="1"/>
  <c r="K82" i="1"/>
  <c r="K94" i="1" s="1"/>
  <c r="P70" i="1"/>
  <c r="O70" i="1"/>
  <c r="K63" i="1"/>
  <c r="N63" i="1"/>
  <c r="K26" i="1"/>
  <c r="L70" i="1"/>
  <c r="K70" i="1"/>
  <c r="I94" i="1"/>
  <c r="J96" i="1"/>
  <c r="K78" i="1"/>
  <c r="K77" i="1"/>
  <c r="L30" i="1"/>
  <c r="Q30" i="1" s="1"/>
  <c r="K38" i="1"/>
  <c r="K46" i="1"/>
  <c r="I27" i="1"/>
  <c r="K23" i="1"/>
  <c r="M76" i="1"/>
  <c r="Q76" i="1" s="1"/>
  <c r="Q33" i="1" l="1"/>
  <c r="Q93" i="1"/>
  <c r="I96" i="1"/>
  <c r="Q69" i="1"/>
  <c r="L56" i="1"/>
  <c r="Q55" i="1"/>
  <c r="L68" i="1"/>
  <c r="M88" i="1"/>
  <c r="Q88" i="1" s="1"/>
  <c r="Q87" i="1"/>
  <c r="L63" i="1"/>
  <c r="Q60" i="1"/>
  <c r="P68" i="1"/>
  <c r="P73" i="1" s="1"/>
  <c r="K73" i="1"/>
  <c r="O56" i="1"/>
  <c r="P56" i="1"/>
  <c r="P57" i="1" s="1"/>
  <c r="L38" i="1"/>
  <c r="Q38" i="1" s="1"/>
  <c r="L26" i="1"/>
  <c r="Q26" i="1" s="1"/>
  <c r="O27" i="1"/>
  <c r="O68" i="1"/>
  <c r="N17" i="1"/>
  <c r="L53" i="1"/>
  <c r="Q47" i="1"/>
  <c r="N70" i="1"/>
  <c r="Q70" i="1" s="1"/>
  <c r="M63" i="1"/>
  <c r="M73" i="1" s="1"/>
  <c r="Q12" i="1"/>
  <c r="O82" i="1"/>
  <c r="O94" i="1" s="1"/>
  <c r="P82" i="1"/>
  <c r="N82" i="1"/>
  <c r="N94" i="1" s="1"/>
  <c r="L82" i="1"/>
  <c r="K57" i="1"/>
  <c r="M77" i="1"/>
  <c r="Q77" i="1" s="1"/>
  <c r="N46" i="1"/>
  <c r="L46" i="1"/>
  <c r="K27" i="1"/>
  <c r="N22" i="1"/>
  <c r="Q22" i="1" s="1"/>
  <c r="L23" i="1"/>
  <c r="L78" i="1"/>
  <c r="Q46" i="1" l="1"/>
  <c r="Q17" i="1"/>
  <c r="L73" i="1"/>
  <c r="Q81" i="1"/>
  <c r="L94" i="1"/>
  <c r="Q64" i="1"/>
  <c r="Q63" i="1"/>
  <c r="Q56" i="1"/>
  <c r="N73" i="1"/>
  <c r="P94" i="1"/>
  <c r="P96" i="1" s="1"/>
  <c r="O73" i="1"/>
  <c r="O57" i="1"/>
  <c r="M78" i="1"/>
  <c r="Q78" i="1" s="1"/>
  <c r="N53" i="1"/>
  <c r="Q53" i="1" s="1"/>
  <c r="M82" i="1"/>
  <c r="Q82" i="1" s="1"/>
  <c r="L27" i="1"/>
  <c r="N23" i="1"/>
  <c r="Q23" i="1" s="1"/>
  <c r="K96" i="1"/>
  <c r="L57" i="1"/>
  <c r="O96" i="1" l="1"/>
  <c r="L96" i="1"/>
  <c r="N57" i="1"/>
  <c r="Q57" i="1" s="1"/>
  <c r="N27" i="1"/>
  <c r="Q27" i="1" s="1"/>
  <c r="M94" i="1"/>
  <c r="Q94" i="1" s="1"/>
  <c r="N96" i="1" l="1"/>
  <c r="M96" i="1"/>
</calcChain>
</file>

<file path=xl/sharedStrings.xml><?xml version="1.0" encoding="utf-8"?>
<sst xmlns="http://schemas.openxmlformats.org/spreadsheetml/2006/main" count="551" uniqueCount="374">
  <si>
    <t xml:space="preserve">Medidas </t>
  </si>
  <si>
    <t>Costos (EUR)</t>
  </si>
  <si>
    <t>Cronograma de gastos del aporte KfW (EUR)</t>
  </si>
  <si>
    <t>Código</t>
  </si>
  <si>
    <t>Medida</t>
  </si>
  <si>
    <t>Objeto de inversión</t>
  </si>
  <si>
    <t>Áreas de Intervención</t>
  </si>
  <si>
    <t>Unidad</t>
  </si>
  <si>
    <t>Cantidad</t>
  </si>
  <si>
    <t>Costo Unitario</t>
  </si>
  <si>
    <t>Costo Total</t>
  </si>
  <si>
    <t>MAATE</t>
  </si>
  <si>
    <t>KfW</t>
  </si>
  <si>
    <t>I</t>
  </si>
  <si>
    <t>II</t>
  </si>
  <si>
    <t>III</t>
  </si>
  <si>
    <t>IV</t>
  </si>
  <si>
    <t>COMPONENTE I : Fortalecimiento de la gestión de las áreas protegidas marino-costeras</t>
  </si>
  <si>
    <t>1.01</t>
  </si>
  <si>
    <t>Pacoche</t>
  </si>
  <si>
    <t>Elaboración y actualización de instrumentos de gestión para las APMC</t>
  </si>
  <si>
    <t>Total Instrumentos de Gestión</t>
  </si>
  <si>
    <t>1.02</t>
  </si>
  <si>
    <t xml:space="preserve">Construcción de Infraestructura Administrativa </t>
  </si>
  <si>
    <t>Churute</t>
  </si>
  <si>
    <t>Machalilla</t>
  </si>
  <si>
    <t>Total Infraestructura administrativa</t>
  </si>
  <si>
    <t>1.03</t>
  </si>
  <si>
    <t>Total Equipamiento y mobiliario de oficina</t>
  </si>
  <si>
    <t>1.04</t>
  </si>
  <si>
    <t>1.04.01</t>
  </si>
  <si>
    <t>1.05</t>
  </si>
  <si>
    <t xml:space="preserve">Elaboración e implementación del plan de capacitación </t>
  </si>
  <si>
    <t>Total Capacitación</t>
  </si>
  <si>
    <t>Total Componente I</t>
  </si>
  <si>
    <t>2.01</t>
  </si>
  <si>
    <t>Actualización de Planes de Control y Vigilancia</t>
  </si>
  <si>
    <t>2.01.01</t>
  </si>
  <si>
    <t>SNAP</t>
  </si>
  <si>
    <t>Muisne</t>
  </si>
  <si>
    <t>2.02.06</t>
  </si>
  <si>
    <t>2.02.03</t>
  </si>
  <si>
    <t>2.02.08</t>
  </si>
  <si>
    <t>Total Infraestructura Control</t>
  </si>
  <si>
    <t>Dotación de equipos y materiales para control y vigilancia</t>
  </si>
  <si>
    <t>2.03.02</t>
  </si>
  <si>
    <t>2.03.03</t>
  </si>
  <si>
    <t>2.03.06</t>
  </si>
  <si>
    <t>2.03.08</t>
  </si>
  <si>
    <t>Total Equipamiento Control y Vigilancia</t>
  </si>
  <si>
    <t>2.04</t>
  </si>
  <si>
    <t>Implementación de Sistemas de control y vigilancia eficientes</t>
  </si>
  <si>
    <t>2.04.01</t>
  </si>
  <si>
    <t>AMCP</t>
  </si>
  <si>
    <t>2.04.04</t>
  </si>
  <si>
    <t>2.04.05</t>
  </si>
  <si>
    <t>2.04.06</t>
  </si>
  <si>
    <t>2.04.07a</t>
  </si>
  <si>
    <t>PASNAP-DAPOFC</t>
  </si>
  <si>
    <t>2.04.07b</t>
  </si>
  <si>
    <t>Total Sistema de control y vigilancia eficientes</t>
  </si>
  <si>
    <t>2.05</t>
  </si>
  <si>
    <t>2.05.01</t>
  </si>
  <si>
    <t>Total Radiocomunicación</t>
  </si>
  <si>
    <t>Total Componente II</t>
  </si>
  <si>
    <t>COMPONENTE III: Fomento a las prácticas de uso de manera sostenible</t>
  </si>
  <si>
    <t>3.01</t>
  </si>
  <si>
    <t>Cayapas Mataje, Muisne, Arenillas</t>
  </si>
  <si>
    <t>Total Planes de Ordenamiento Pesquero</t>
  </si>
  <si>
    <t>3.02</t>
  </si>
  <si>
    <t>Prácticas sostenibles del uso del Manglar</t>
  </si>
  <si>
    <t>3.02.01</t>
  </si>
  <si>
    <t>Implementación de planes de ordenamiento pesquero en el Manglar</t>
  </si>
  <si>
    <t xml:space="preserve">Cayapas Mataje, Muisne, Churute 
Arenillas </t>
  </si>
  <si>
    <t>3.02.02</t>
  </si>
  <si>
    <t>3.02.03</t>
  </si>
  <si>
    <t>3.02.04</t>
  </si>
  <si>
    <t>Cayapas Mataje, Churute</t>
  </si>
  <si>
    <t>Total Practicas Sostenibles del Manglar</t>
  </si>
  <si>
    <t>3.03</t>
  </si>
  <si>
    <t>Prácticas sostenibles del uso del Mar</t>
  </si>
  <si>
    <t>3.03.02</t>
  </si>
  <si>
    <t>Total Componente III</t>
  </si>
  <si>
    <t>COMPONENTE IV: Sostenibilidad Financiera</t>
  </si>
  <si>
    <t>4.01</t>
  </si>
  <si>
    <t>Apoyo a la sostenibilidad financiera de las áreas</t>
  </si>
  <si>
    <t>4.01.01</t>
  </si>
  <si>
    <t xml:space="preserve">Capitalización del Fondo de Áreas Protegidas </t>
  </si>
  <si>
    <t>Cayapas Mataje, Muisne, Churute, Arenillas</t>
  </si>
  <si>
    <t>Convenio</t>
  </si>
  <si>
    <t>Total Dotación FAP</t>
  </si>
  <si>
    <t>Total Componente IV</t>
  </si>
  <si>
    <t>Gestión del Programa</t>
  </si>
  <si>
    <t>5.01.01</t>
  </si>
  <si>
    <t xml:space="preserve">Contrato </t>
  </si>
  <si>
    <t>Consultoría de Apoyo y Seguimiento</t>
  </si>
  <si>
    <t>Consultora de Apoyo y Seguimiento</t>
  </si>
  <si>
    <t>Total Consultoria CAS</t>
  </si>
  <si>
    <t>5.02</t>
  </si>
  <si>
    <t>Personal</t>
  </si>
  <si>
    <t>5.02.01</t>
  </si>
  <si>
    <t>Gerente del Programa</t>
  </si>
  <si>
    <t>Mes</t>
  </si>
  <si>
    <t>5.02.02</t>
  </si>
  <si>
    <t>Especialista Financiero</t>
  </si>
  <si>
    <t>5.02.03</t>
  </si>
  <si>
    <t>Especialista en Compras Públicas</t>
  </si>
  <si>
    <t>5.02.04</t>
  </si>
  <si>
    <t>Transporte y viajes (viaticos)</t>
  </si>
  <si>
    <t>5.02.05</t>
  </si>
  <si>
    <t>Personal técnico del Programa</t>
  </si>
  <si>
    <t>Total Personal Unidad de Gestión</t>
  </si>
  <si>
    <t>5.03</t>
  </si>
  <si>
    <t>Funcionamiento de la Unidad de Gestión del Programa</t>
  </si>
  <si>
    <t>5.03.01</t>
  </si>
  <si>
    <t>Fee FIAS</t>
  </si>
  <si>
    <t>5.03.02</t>
  </si>
  <si>
    <t>Equipamiento y operación de oficina (tonners y mantentenimiento de impresora, equipos de computo, logistica de viaje, mantenimiento de vehículos, combustible, pasajes,etc.)</t>
  </si>
  <si>
    <t>Global</t>
  </si>
  <si>
    <t>5.03.03</t>
  </si>
  <si>
    <t>Total Funcionamiento Unidad de Gestión</t>
  </si>
  <si>
    <t>Total Gestión del Proyecto</t>
  </si>
  <si>
    <t xml:space="preserve">GRAN Total </t>
  </si>
  <si>
    <t>T/C EUR - USD</t>
  </si>
  <si>
    <t>Cayapas-Mataje, Muisne, Pacoche, Churute, Arenillas</t>
  </si>
  <si>
    <t>Cayapas-Mataje</t>
  </si>
  <si>
    <t xml:space="preserve">Cayapas-Mataje </t>
  </si>
  <si>
    <t>Cayapas-Mataje, Muisne,
Santa Elena, El Pelado, Machalilla</t>
  </si>
  <si>
    <t>Arriendo oficina PASNAP Y Páramos</t>
  </si>
  <si>
    <t>5.03.05</t>
  </si>
  <si>
    <t>Cayapas Mataje</t>
  </si>
  <si>
    <t>1.02.04</t>
  </si>
  <si>
    <t>Santa Elena</t>
  </si>
  <si>
    <t xml:space="preserve">Elaboración e implementación de Planes de Monitoreo de la Biodiversidad </t>
  </si>
  <si>
    <t>2.02.01</t>
  </si>
  <si>
    <t>2.02.09</t>
  </si>
  <si>
    <t>2.03.04</t>
  </si>
  <si>
    <t>2.03.09</t>
  </si>
  <si>
    <t>Dotación de uniformes</t>
  </si>
  <si>
    <t>18 AMCP</t>
  </si>
  <si>
    <t>2.05.02</t>
  </si>
  <si>
    <t>3.01.02</t>
  </si>
  <si>
    <t>Elaboración de planes de ordenamiento pesquero de mar</t>
  </si>
  <si>
    <t>Machalilla / Cantagallo
El Pelado / Bajo Copé
Santa Elena</t>
  </si>
  <si>
    <t>Total Practicas Sostenibles del Uso del Mar</t>
  </si>
  <si>
    <t>Auditoria PASNAP II 2024</t>
  </si>
  <si>
    <t>Machalilla, Churute, Cayapas-Mataje</t>
  </si>
  <si>
    <t>3.04</t>
  </si>
  <si>
    <t>Socio Manglar</t>
  </si>
  <si>
    <t xml:space="preserve">Cayapas Mataje, Muisne, Churute, Arenillas </t>
  </si>
  <si>
    <t>3.04.02</t>
  </si>
  <si>
    <t>Financiamiento de socios nuevos en el marco de la iniciativa socio manglar</t>
  </si>
  <si>
    <t>Total Socio Manglar</t>
  </si>
  <si>
    <t>Churute; Arenillas, Machalilla</t>
  </si>
  <si>
    <t>Cayapas-Mataje, Muisne, Machalilla</t>
  </si>
  <si>
    <t>Cayapas Mataje, Muisne, Pacoche, Churute, Arenillas
Machalilla/Cantagallo
El Pelado/Bajo Copé</t>
  </si>
  <si>
    <t>Cayapas Mataje, Muisne, Pacoche, Churute, Arenillas
Machalilla, Bajo Copé</t>
  </si>
  <si>
    <t>Cayapas Mataje, Muisne, Pacoche, Churute, Arenillas
Machalilla</t>
  </si>
  <si>
    <t>Pacoche, Santa Elena
Machalilla / Cantagallo
El Pelado / Bajo Copé</t>
  </si>
  <si>
    <t>2.02</t>
  </si>
  <si>
    <t>2.03</t>
  </si>
  <si>
    <t>Construcción de cerramiento para el Centro de Rescate de Fauna Marina del PN Machalilla, ubicado en Salango</t>
  </si>
  <si>
    <t>Estudio de mecánica de suelos para la Reserva Ecológica Manglares Cayapas-Mataje</t>
  </si>
  <si>
    <t>Construcción de guardianía para la Reserva Ecológica Manglares Cayapas-Mataje, ubicada en San Lorenzo</t>
  </si>
  <si>
    <t>Delimitación y demarcación de AP en zonas terrestres</t>
  </si>
  <si>
    <t>Adecuación de guardianía del PN Machalilla, ubicada en la Isla de La Plata</t>
  </si>
  <si>
    <t xml:space="preserve">Implementación de Sistemas de Radiocomunicación </t>
  </si>
  <si>
    <t>1.01.02b</t>
  </si>
  <si>
    <t>Ampliación de la sede administrativa de la RPFMC Puntilla de Santa Elena</t>
  </si>
  <si>
    <t>1.02.03a</t>
  </si>
  <si>
    <t>1.02.03b</t>
  </si>
  <si>
    <t>Readecuación de sede administrativa para la RE Manglares Churute</t>
  </si>
  <si>
    <t>1.01.01</t>
  </si>
  <si>
    <t>1.02.01</t>
  </si>
  <si>
    <t>2.02.02a</t>
  </si>
  <si>
    <t>2.02.02b</t>
  </si>
  <si>
    <t>Construcción de guardianía y muelle para el RVSM Río Muisne en el sector de Portete</t>
  </si>
  <si>
    <t>Dotación de GPS de precisión para delimitación</t>
  </si>
  <si>
    <t>Implementación de un sistema simplificado de alerta temprana de afectaciones al manglar y a otras formaciones de bosque en las AMCP</t>
  </si>
  <si>
    <t>Cayapas-Mataje, Churute y El Pelado</t>
  </si>
  <si>
    <t>Santa Elena y Cayapas-Mataje</t>
  </si>
  <si>
    <t>Documento</t>
  </si>
  <si>
    <t>Obra</t>
  </si>
  <si>
    <t>Bienes</t>
  </si>
  <si>
    <t>Dotación de motocicletas (8)</t>
  </si>
  <si>
    <t>Muisne, Pacoche, Arenillas, Churute y Santa Elena</t>
  </si>
  <si>
    <t>Santa Elena y Muisne</t>
  </si>
  <si>
    <t>Capacitación</t>
  </si>
  <si>
    <t>Documentos</t>
  </si>
  <si>
    <t>1.05.01b</t>
  </si>
  <si>
    <t>1.05.01a</t>
  </si>
  <si>
    <t>Capacitación y acompañamiento inicial a técnicos o guardaparques en el manejo de cada una de las tecnologías de vigilancia remota y la interpretación de los resultados</t>
  </si>
  <si>
    <t>Muisne, Churute, Cayapas-Mataje, Arenillas</t>
  </si>
  <si>
    <t>Muisne, Churute, Arenillas y Cayapas-Mataje</t>
  </si>
  <si>
    <t>Implementación de un sistema de energía solar para la guardianía de la Isla de la Plata del PN Machalilla</t>
  </si>
  <si>
    <t>Estudio de suelo para la construcción de la sede administrativa del RVSMC Pacoche</t>
  </si>
  <si>
    <t>Dotación de embarcaciones</t>
  </si>
  <si>
    <t>Adquisición de equipo de Rayos X para el Centro de Rescate de Fauna Marina del PN Machalilla ubicado en Salango</t>
  </si>
  <si>
    <t>Implementación de señalética informativa para varias AP</t>
  </si>
  <si>
    <t>Equipamiento de oficinas para vigilancia remota</t>
  </si>
  <si>
    <t>Equipamiento de las lanchas de vigilancia en mar abierto con dispositivos de detección de barcos por radar</t>
  </si>
  <si>
    <t>Equipamiento (artes de pesca, dispositivos electrónicos de identificación de embarcaciones, entre otros)</t>
  </si>
  <si>
    <t>Actualización del plan de ordenamiento pesquero de la REM Churute</t>
  </si>
  <si>
    <t>Documento/Insumos</t>
  </si>
  <si>
    <t>COMPONENTE II: Apoyo a la gestión de Control y Vigilancia de las AMCP</t>
  </si>
  <si>
    <t>Construcción o adecuación de Infraestructura para Control y Vigilancia</t>
  </si>
  <si>
    <t>Elaboración del Plan Nacional de Formación para la Conservación de las Áreas Protegidas del Ecuador</t>
  </si>
  <si>
    <t>Implementación de sistemas de radiocomunicación digital en áreas marino-costeras protegidas</t>
  </si>
  <si>
    <t>Planes de ordenamiento pesquero (manglar y mar)</t>
  </si>
  <si>
    <t>Apoyo a las Asociaciones para la solicitud/ renovación de sus Acuerdo de Uso Sostenible y Custodia del Ecosistema Manglar (AUSCEM)</t>
  </si>
  <si>
    <t>Apoyo a las asociaciones para la implementación de sus planes de manejo (AUSCEM)</t>
  </si>
  <si>
    <t>Implementación de bioemprendimientos relacionados al ecosistema manglar (Convenio Heifer)</t>
  </si>
  <si>
    <t>5.01</t>
  </si>
  <si>
    <t>Priorización de los valores de conservación, elaboración y validación de metodologías para su monitoreo, capacitación y acompañamiento para su implementación e implementación de un sistema de información (Convenio INABIO)</t>
  </si>
  <si>
    <t>Elaboración de lineamientos para el desarrollo del Programa de Control y Vigilancia e instructivo para la elaboración de los respectivos planes técnicos aplicables al Sistema Nacional de Áreas Protegidas</t>
  </si>
  <si>
    <t>Actualización de los planes de manejo para la Reserva Ecológica Manglares Cayapas-Mataje, Reserva Ecológica Manglares Churute y Reserva Marina El Pelado</t>
  </si>
  <si>
    <t>Mejoramiento del equipamiento y mobiliario de oficina</t>
  </si>
  <si>
    <t>Consultoría</t>
  </si>
  <si>
    <t>3.01.01b</t>
  </si>
  <si>
    <t>3.01.01a</t>
  </si>
  <si>
    <t>Arrastre 2024 en ejecución</t>
  </si>
  <si>
    <t>Arrastre 2024 por ejecutar</t>
  </si>
  <si>
    <t>Nuevo 2025</t>
  </si>
  <si>
    <t>1.03.01b</t>
  </si>
  <si>
    <t>1.03.01a</t>
  </si>
  <si>
    <t>1.03.01c</t>
  </si>
  <si>
    <t>Elaboración de tres planes de ordenamiento pesquero con la participación de los actores locales para las áreas protegidas marino costeras: Reserva Ecológica Manglares Cayapas Mataje, Refugio de Vida Silvestre Manglar Estuario del Río Muisne y Reserva Ecológica Arenillas</t>
  </si>
  <si>
    <t>Adquisición de equipos y mobiliarios de oficina para sedes y guardianías existentes</t>
  </si>
  <si>
    <t>Actualización del Plan de Manejo de Visitantes de la Reserva de Producción de Fauna Marino-Costera Puntilla de Santa Elena y elaboración del Plan de Manejo de Visitantes de la Reserva Ecológica Manglares Cayapas-Mataje (PMV) (Instrumentos técnicos de gestión)</t>
  </si>
  <si>
    <t>Cayapas-Mataje, Muisne, Pacoche, Churute, Arenillas, Machalilla y Santa Elena</t>
  </si>
  <si>
    <t>OK</t>
  </si>
  <si>
    <r>
      <t>Construcción de guardianía, baterías sanitarías, senderos</t>
    </r>
    <r>
      <rPr>
        <b/>
        <sz val="10"/>
        <color theme="1"/>
        <rFont val="Arial Narrow"/>
        <family val="2"/>
      </rPr>
      <t xml:space="preserve"> </t>
    </r>
    <r>
      <rPr>
        <sz val="10"/>
        <color theme="1"/>
        <rFont val="Arial Narrow"/>
        <family val="2"/>
      </rPr>
      <t>y casetas de sombra Cayapas-Mataje, ubicada en Majagual, cantón Eloy Alfaro</t>
    </r>
  </si>
  <si>
    <t>Muisne (1), Pacoche (2), Santa Elena (1), El Pelado</t>
  </si>
  <si>
    <t>Actualización de estudio de factibilidad e ingeniería para la implementación de sistemas de radiocomunicación digital en Áreas Marino-Costeras Protegidas</t>
  </si>
  <si>
    <t>Adquisición de pasajes aéreos para intercambio de experiencias de la gestión del control y vigilancia en áreas protegidas entre Colombia y Ecuador</t>
  </si>
  <si>
    <t>Viáticos para el intercambio de experiencias de la gestión del control y vigilancia en áreas protegidas entre Colombia y Ecuador</t>
  </si>
  <si>
    <t xml:space="preserve">Dotación de Drones </t>
  </si>
  <si>
    <t xml:space="preserve">Dotación de UTV </t>
  </si>
  <si>
    <t>Financiamiento (EUR) Total del POG</t>
  </si>
  <si>
    <t>Implementación de un plan de capacitación diferenciado para personal vinculado a las áreas protegidas.</t>
  </si>
  <si>
    <t>2.03.10</t>
  </si>
  <si>
    <t>Dotación Zodiac (embarcación neumática y semirrígida)</t>
  </si>
  <si>
    <t>San Elena</t>
  </si>
  <si>
    <r>
      <t xml:space="preserve">Ministerio del Ambiente, Agua y Transición Ecológica - KfW 
Programa de Apoyo al Sistema Nacional de Áreas Protegidas - fase II (PASNAP II) BMZ 2017.6893.6
</t>
    </r>
    <r>
      <rPr>
        <b/>
        <sz val="11"/>
        <color theme="1"/>
        <rFont val="Arial Narrow"/>
        <family val="2"/>
      </rPr>
      <t>Plan Operativo Anual (POA) 2025</t>
    </r>
  </si>
  <si>
    <r>
      <t xml:space="preserve">Ministerio del Ambiente, Agua y Transición Ecológica - KfW 
</t>
    </r>
    <r>
      <rPr>
        <sz val="10"/>
        <color theme="1"/>
        <rFont val="Arial"/>
        <family val="2"/>
      </rPr>
      <t xml:space="preserve">Programa Nacional de la Gestión de la Biodiversidad y Recursos Hídricos (Páramo) - Ecuador
</t>
    </r>
    <r>
      <rPr>
        <b/>
        <sz val="11"/>
        <color theme="1"/>
        <rFont val="Arial"/>
        <family val="2"/>
      </rPr>
      <t>Plan Operativo Anual (POA) 2025</t>
    </r>
  </si>
  <si>
    <t>Objetos nuevos 2025</t>
  </si>
  <si>
    <t>Objetos de arrastre 2024 en ejecución</t>
  </si>
  <si>
    <t>Objetos de arrastre 2024 por ejecutar</t>
  </si>
  <si>
    <t>Financiamiento (EUR)</t>
  </si>
  <si>
    <t>Año</t>
  </si>
  <si>
    <t>Trimestre</t>
  </si>
  <si>
    <t>Áreas de Intervención 2025</t>
  </si>
  <si>
    <t>KfW TOTAL POG</t>
  </si>
  <si>
    <t>COMPONENTE I : MANEJO EFECTIVO DE ÁREAS PROTEGIDAS (AP) PRIORIZADAS EN ECOSISTEMAS DE MONTAÑA</t>
  </si>
  <si>
    <t>Fortalecimiento de la Dirección de Áreas Protegidas y Otras Formas de Conservación para una gestión efectiva de las áreas protegidas</t>
  </si>
  <si>
    <t>Fortalecimiento de la DAPOFC para una gestión efectiva de las AP</t>
  </si>
  <si>
    <t>1.01.03</t>
  </si>
  <si>
    <t>Capacitación para la aplicación de la herramienta Gobernómetro en el Sistema Nacional de Áreas Protegidas</t>
  </si>
  <si>
    <t>Nacional</t>
  </si>
  <si>
    <t>Servicios</t>
  </si>
  <si>
    <t>1.01.04</t>
  </si>
  <si>
    <t xml:space="preserve">Desarrollo de las fichas de los indicadores del Plan Estrategico </t>
  </si>
  <si>
    <t>1.01.05</t>
  </si>
  <si>
    <t>Actualización de la Estrategía de Sostenibilidad Financiera y analisis de brechas de financiamiento</t>
  </si>
  <si>
    <t>1.01.06</t>
  </si>
  <si>
    <t>Análisis de percepción de actores locales del Subsistema Estatal del SNAP</t>
  </si>
  <si>
    <t>1.01.07</t>
  </si>
  <si>
    <t xml:space="preserve">Fortalecimiento de capacidades (implementación de los programas de manejo; gestión de conflicos; gestión de áreas protegidas, liderazgo, etc.) </t>
  </si>
  <si>
    <t>DAPOFC</t>
  </si>
  <si>
    <t>1.01.08</t>
  </si>
  <si>
    <t>Equipamiento (muebles, equipos informáticos con licencias)</t>
  </si>
  <si>
    <t>Total Fortalecimiento DAPOFC</t>
  </si>
  <si>
    <t>Fortalecimiento de la gestión efectiva de AP priorizadas</t>
  </si>
  <si>
    <t>Elaboración de instrumentos para el manejo y gestión de las AP</t>
  </si>
  <si>
    <t>Actualización de los planes de manejo para el PN Sangay y la RPF Chimborazo</t>
  </si>
  <si>
    <t>Sangay y Chimborazo</t>
  </si>
  <si>
    <t>1.02.02</t>
  </si>
  <si>
    <t>Actualización de los lineamientos para la elaboración del Plan de Manejo de Visitantes (PMV)</t>
  </si>
  <si>
    <t>1.02.10</t>
  </si>
  <si>
    <t xml:space="preserve">Evaluación y actualización de los sistemas de radiocomunicación implementados en AP priorizadas </t>
  </si>
  <si>
    <t>Ilinizas; Cotacachi Cayapas; Cayambe Coca; Chimborazo; Sangay</t>
  </si>
  <si>
    <t>Sub total</t>
  </si>
  <si>
    <t>Construcción de infraestructura administrativa y operativa</t>
  </si>
  <si>
    <t>1.02.11</t>
  </si>
  <si>
    <t>Construcción de oficinas administrativas y guardianía y readecuación de bodega en el sector de Pilongo de la Reserva Ecológica Los Ilinizas Zona Alta</t>
  </si>
  <si>
    <t>Ilinizas ZA</t>
  </si>
  <si>
    <t>1.02.13</t>
  </si>
  <si>
    <t>Adquisición de garitas para control y vigilancia en el ingreso hacia el Volcán Corazón y en el sector de Samilpamba (parroquia Tanicuchí) de la RE Los Ilinizas Zona Alta</t>
  </si>
  <si>
    <t>1.02.14</t>
  </si>
  <si>
    <t>Construcción de un puesto de control y vigilancia en el sector de Cununyacu de la RE Los Ilinizas Zona Alta</t>
  </si>
  <si>
    <t>1.02.17</t>
  </si>
  <si>
    <t>Repotenciación del sistema de paneles solares fotovoltaicos ubicados en los refugios Hnos. Carrel y Whymper de la RPF Chimborazo</t>
  </si>
  <si>
    <t>Chimborazo</t>
  </si>
  <si>
    <t>Bienes/Servicio</t>
  </si>
  <si>
    <t>1.02.18</t>
  </si>
  <si>
    <t>Adecuación de los parqueaderos del Centro de Servicios Turísticos ubicados en "El Arenal" de la RPF Chimborazo</t>
  </si>
  <si>
    <t>1.02.19</t>
  </si>
  <si>
    <t>Readecuación de las instalaciones turísticas de los refugios de alta montaña Hrnos. Carrel y Whimper y mejoramiento de parqueadero del refugio Carrel de la RPF Chimborazo</t>
  </si>
  <si>
    <t>1.02.25</t>
  </si>
  <si>
    <t>Readecuación de la guardianía ubicada en el sector de "Alao" y reconstrucción del taller de mantenimiento del PN Sangay Zona Alta</t>
  </si>
  <si>
    <t>Sangay ZA</t>
  </si>
  <si>
    <t>1.02.26</t>
  </si>
  <si>
    <t>Construcción de guardianía ubicada en el sector de "Monay" del PN Sangay Zona Sur</t>
  </si>
  <si>
    <t>Sangay ZS</t>
  </si>
  <si>
    <t>1.02.34</t>
  </si>
  <si>
    <t>Construcción de puesto de control antes de llegar al sector de "El Arenal" y adecuación de senderos hacia el refugio del PN Cayambe-Coca Zona Alta</t>
  </si>
  <si>
    <t>Cayambe-Coca ZA</t>
  </si>
  <si>
    <t>1.02.35</t>
  </si>
  <si>
    <t>Adecuación de la guardianía ubicada en el sector de "Piemonte" del PN Cayambe-Coca Zona Alta</t>
  </si>
  <si>
    <t>1.02.37</t>
  </si>
  <si>
    <t>Readecuación del Centro de Interpretación ubicado en el sector de la laguna de Cuicocha del PN Cotacachi-Cayapas Zona Alta</t>
  </si>
  <si>
    <t>Cotacachi-Cayapas ZA</t>
  </si>
  <si>
    <t>1.02.38</t>
  </si>
  <si>
    <t>Construcción de la guardianía ubicada en el sector de "León Febres Cordero" del PN Cotacachi-Cayapas</t>
  </si>
  <si>
    <t>Cotacachi-Cayapas</t>
  </si>
  <si>
    <t>Provisión de equipamiento para un Control y Vigilancia efectivo</t>
  </si>
  <si>
    <t>1.02.42</t>
  </si>
  <si>
    <t xml:space="preserve"> Adquisición de camionetas 4x4 para AP priorizadas</t>
  </si>
  <si>
    <t>Ilinizas, Cotacachi-Cayapas, Cayambe-Coca, Chimborazo, Sangay</t>
  </si>
  <si>
    <t>1.02.43</t>
  </si>
  <si>
    <t>Adquisición de motos para AP priorizadas</t>
  </si>
  <si>
    <t>1.02.44</t>
  </si>
  <si>
    <t>Equipamiento (Sistemas de radiocomunicación, GPS, drones, cámaras fotográficas, computadoras, laptops, entre otros)</t>
  </si>
  <si>
    <t>Fortalecimiento de capacidades</t>
  </si>
  <si>
    <t>1.02.45</t>
  </si>
  <si>
    <t>Implementación del Programa Aula Verde (capacitación en gestión de áreas protegidas, programas de manejo, manejo de plataformas informaticas para la implementación de programas de C&amp;V, gestión de conflicos, entre otros)</t>
  </si>
  <si>
    <t>Total Fortalecimiento de la gestión de AP´s</t>
  </si>
  <si>
    <t>Monitoreo de biodiversidad</t>
  </si>
  <si>
    <t>1.03.01</t>
  </si>
  <si>
    <t>Ecosistemas Páramo priorizados</t>
  </si>
  <si>
    <t>Total Monitoreo de Biodiversidad</t>
  </si>
  <si>
    <t>Gestión de incendios</t>
  </si>
  <si>
    <t>Gestión de Incendios</t>
  </si>
  <si>
    <t>Fortalecimiento capacidades Manejo Integral del Fuego - MIF</t>
  </si>
  <si>
    <t>1.04.02</t>
  </si>
  <si>
    <t>Diseño de un Sistema de Alerta Temprana para el Manejo Integral del Fuego</t>
  </si>
  <si>
    <t>1.04.03</t>
  </si>
  <si>
    <t>Adquisición de implementos para la gestión del fuego</t>
  </si>
  <si>
    <t>Total Gestión de Incendios</t>
  </si>
  <si>
    <t>COMPONENTE II: ESTABLECER Y FORTALECER MECANISMOS EFICACES PARA LA CONSERVACIÓN DE LA BIODIVERSIDAD Y LOS RECURSOS HÍDRICOS EN ECOSISTEMAS DE MONTAÑA</t>
  </si>
  <si>
    <t>Elaboración de documentos de gestión para áreas de conservación</t>
  </si>
  <si>
    <t>Elaboración de planes técnicos de manejo participativo para tres (3) Bosques y Vegetación Protectora</t>
  </si>
  <si>
    <t>BVP priorizados (Pichincha y Azuay)</t>
  </si>
  <si>
    <t>Total Documentos de Gestión</t>
  </si>
  <si>
    <t>Implementación de planes de manejo y modelos de gestión</t>
  </si>
  <si>
    <t>Apoyo al Fondo para la Protección del Agua (FONAG) para a la conservación y sensibilización ambiental en el Bosque Protector Flanco Oriental y Cinturón Verde de Quito (convenio interinstitucional con FONAG)</t>
  </si>
  <si>
    <t>Flanco Oriental y Cinturón Verde de Quito</t>
  </si>
  <si>
    <t>Apoyo a la implementación de los planes de manejo de las APH Huambaló-La Moya, Teligote y San Jorge de Patate (convenio interinstitucional con el GAD Provincial de Tungurahua)</t>
  </si>
  <si>
    <t>APH Huambaló La Moya, Teligote y San Jorge de Patate</t>
  </si>
  <si>
    <t>2.02.04</t>
  </si>
  <si>
    <t>Apoyo a la implementación del plan de manejo integral para la conservación de la subcuenca del Río Machángara e implementación de acciones para la conservación de ecosistemas representados en BVP de la cuenca del Río Paute (convenio interinstitucional con el Comité de Conservación de la subcuenca del Río Machángara y FONAPA)</t>
  </si>
  <si>
    <t>Subcuenca del Río Machángara y Cuenca del Río Paute (15 AP del interior)</t>
  </si>
  <si>
    <t>Implementación de modelos de gestión de los BVP</t>
  </si>
  <si>
    <t>BVP priorizados (Pichincha)</t>
  </si>
  <si>
    <t>Consultorías/Servicio</t>
  </si>
  <si>
    <t>Total implementación de planes de manejo</t>
  </si>
  <si>
    <t>COMPONENTE III: Desarrollar mecanismos de financiamiento para la conservación de ecosistemas de montaña y sus recursos hídricos.</t>
  </si>
  <si>
    <t>Desarrollar mecanismos de financiamiento para la conservación de ecosistemas de montaña y sus recursos hídricos</t>
  </si>
  <si>
    <t>3.01.01</t>
  </si>
  <si>
    <t>Apoyo al incentivo BAN Ecuador para actividades productivas sostenibles</t>
  </si>
  <si>
    <t>Áreas priorizadas del Programa</t>
  </si>
  <si>
    <t>Total Mecanismos de Financiamiento</t>
  </si>
  <si>
    <t>GESTIÓN DEL PROGRAMA</t>
  </si>
  <si>
    <t>Contrato</t>
  </si>
  <si>
    <t>Coordinador Técnico de Programa</t>
  </si>
  <si>
    <t>Especilaista Técnico</t>
  </si>
  <si>
    <t>5.02.06</t>
  </si>
  <si>
    <t>5.02.07</t>
  </si>
  <si>
    <t xml:space="preserve">Servicio de Administración de Fondos (Fee) </t>
  </si>
  <si>
    <t>Eventos, reuniones, talleres</t>
  </si>
  <si>
    <t>Total Gestión del Programa</t>
  </si>
  <si>
    <t>6.01</t>
  </si>
  <si>
    <t>Imprevistos</t>
  </si>
  <si>
    <t>6.01.01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</si>
</sst>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$&quot;* #,##0.00_ ;_ &quot;$&quot;* \-#,##0.00_ ;_ &quot;$&quot;* &quot;-&quot;??_ ;_ @_ "/>
    <numFmt numFmtId="164" formatCode="_-&quot;$&quot;* #,##0.00_-;\-&quot;$&quot;* #,##0.00_-;_-&quot;$&quot;* &quot;-&quot;??_-;_-@_-"/>
    <numFmt numFmtId="165" formatCode="_-[$€-2]\ * #,##0.00_-;\-[$€-2]\ * #,##0.00_-;_-[$€-2]\ * &quot;-&quot;??_-;_-@_-"/>
    <numFmt numFmtId="166" formatCode="_-* #,##0_€_-;\-* #,##0_€_-;_-* &quot;-&quot;_€_-;_-@_-"/>
    <numFmt numFmtId="167" formatCode="#,##0.00_ ;\-#,##0.00\ "/>
    <numFmt numFmtId="168" formatCode="#,##0_ ;\-#,##0\ 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10"/>
      <color rgb="FF000000"/>
      <name val="Arial Narrow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0"/>
      <color rgb="FFFF0000"/>
      <name val="Arial Narrow"/>
      <family val="2"/>
    </font>
    <font>
      <sz val="10"/>
      <color rgb="FFE40000"/>
      <name val="Arial Narrow"/>
      <family val="2"/>
    </font>
    <font>
      <b/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Arial Black"/>
      <family val="2"/>
    </font>
    <font>
      <b/>
      <sz val="11"/>
      <color theme="1"/>
      <name val="Arial"/>
      <family val="2"/>
    </font>
    <font>
      <b/>
      <sz val="11"/>
      <color rgb="FFC30000"/>
      <name val="Arial Narrow"/>
      <family val="2"/>
    </font>
    <font>
      <sz val="10"/>
      <color rgb="FFC30000"/>
      <name val="Arial Narrow"/>
      <family val="2"/>
    </font>
    <font>
      <b/>
      <sz val="10"/>
      <color rgb="FFC30000"/>
      <name val="Arial Narrow"/>
      <family val="2"/>
    </font>
    <font>
      <sz val="10"/>
      <color rgb="FFC00000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0">
    <xf numFmtId="0" fontId="0" fillId="0" borderId="0" xfId="0"/>
    <xf numFmtId="0" fontId="3" fillId="0" borderId="0" xfId="0" applyFont="1"/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3" borderId="20" xfId="1" applyNumberFormat="1" applyFont="1" applyFill="1" applyBorder="1" applyAlignment="1">
      <alignment horizontal="left" vertical="center" wrapText="1"/>
    </xf>
    <xf numFmtId="0" fontId="4" fillId="0" borderId="20" xfId="1" applyNumberFormat="1" applyFont="1" applyFill="1" applyBorder="1" applyAlignment="1">
      <alignment horizontal="center" vertical="center"/>
    </xf>
    <xf numFmtId="166" fontId="4" fillId="0" borderId="20" xfId="1" applyNumberFormat="1" applyFont="1" applyFill="1" applyBorder="1" applyAlignment="1">
      <alignment vertical="center"/>
    </xf>
    <xf numFmtId="166" fontId="4" fillId="0" borderId="20" xfId="0" applyNumberFormat="1" applyFont="1" applyBorder="1" applyAlignment="1">
      <alignment vertical="center"/>
    </xf>
    <xf numFmtId="3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65" fontId="4" fillId="0" borderId="20" xfId="1" applyNumberFormat="1" applyFont="1" applyFill="1" applyBorder="1" applyAlignment="1">
      <alignment horizontal="center" vertical="center"/>
    </xf>
    <xf numFmtId="166" fontId="4" fillId="0" borderId="20" xfId="1" applyNumberFormat="1" applyFont="1" applyFill="1" applyBorder="1" applyAlignment="1">
      <alignment horizontal="right" vertical="center"/>
    </xf>
    <xf numFmtId="166" fontId="4" fillId="0" borderId="20" xfId="1" applyNumberFormat="1" applyFont="1" applyBorder="1" applyAlignment="1">
      <alignment horizontal="right" vertical="center"/>
    </xf>
    <xf numFmtId="3" fontId="4" fillId="3" borderId="0" xfId="0" applyNumberFormat="1" applyFont="1" applyFill="1" applyAlignment="1">
      <alignment vertical="center"/>
    </xf>
    <xf numFmtId="0" fontId="4" fillId="3" borderId="0" xfId="0" applyFont="1" applyFill="1" applyAlignment="1">
      <alignment vertical="center"/>
    </xf>
    <xf numFmtId="166" fontId="4" fillId="4" borderId="14" xfId="1" applyNumberFormat="1" applyFont="1" applyFill="1" applyBorder="1" applyAlignment="1">
      <alignment vertical="center"/>
    </xf>
    <xf numFmtId="166" fontId="4" fillId="4" borderId="15" xfId="1" applyNumberFormat="1" applyFont="1" applyFill="1" applyBorder="1" applyAlignment="1">
      <alignment vertical="center"/>
    </xf>
    <xf numFmtId="166" fontId="6" fillId="4" borderId="12" xfId="1" applyNumberFormat="1" applyFont="1" applyFill="1" applyBorder="1" applyAlignment="1">
      <alignment vertical="center"/>
    </xf>
    <xf numFmtId="166" fontId="3" fillId="5" borderId="33" xfId="1" applyNumberFormat="1" applyFont="1" applyFill="1" applyBorder="1" applyAlignment="1">
      <alignment horizontal="right" vertical="center"/>
    </xf>
    <xf numFmtId="0" fontId="4" fillId="3" borderId="20" xfId="1" applyNumberFormat="1" applyFont="1" applyFill="1" applyBorder="1" applyAlignment="1">
      <alignment horizontal="center" vertical="center"/>
    </xf>
    <xf numFmtId="166" fontId="4" fillId="3" borderId="20" xfId="1" applyNumberFormat="1" applyFont="1" applyFill="1" applyBorder="1" applyAlignment="1">
      <alignment horizontal="right" vertical="center"/>
    </xf>
    <xf numFmtId="166" fontId="4" fillId="3" borderId="20" xfId="1" applyNumberFormat="1" applyFont="1" applyFill="1" applyBorder="1" applyAlignment="1">
      <alignment vertical="center"/>
    </xf>
    <xf numFmtId="166" fontId="4" fillId="3" borderId="20" xfId="0" applyNumberFormat="1" applyFont="1" applyFill="1" applyBorder="1" applyAlignment="1">
      <alignment vertical="center"/>
    </xf>
    <xf numFmtId="0" fontId="4" fillId="3" borderId="20" xfId="1" applyNumberFormat="1" applyFont="1" applyFill="1" applyBorder="1" applyAlignment="1">
      <alignment horizontal="center" vertical="center" wrapText="1"/>
    </xf>
    <xf numFmtId="0" fontId="4" fillId="0" borderId="20" xfId="1" applyNumberFormat="1" applyFont="1" applyFill="1" applyBorder="1" applyAlignment="1">
      <alignment horizontal="center" vertical="center" wrapText="1"/>
    </xf>
    <xf numFmtId="0" fontId="4" fillId="0" borderId="20" xfId="1" applyNumberFormat="1" applyFont="1" applyBorder="1" applyAlignment="1">
      <alignment horizontal="center" vertical="center"/>
    </xf>
    <xf numFmtId="3" fontId="7" fillId="0" borderId="20" xfId="0" applyNumberFormat="1" applyFont="1" applyBorder="1" applyAlignment="1">
      <alignment horizontal="center" vertical="center"/>
    </xf>
    <xf numFmtId="3" fontId="4" fillId="3" borderId="20" xfId="1" applyNumberFormat="1" applyFont="1" applyFill="1" applyBorder="1" applyAlignment="1">
      <alignment vertical="center" wrapText="1"/>
    </xf>
    <xf numFmtId="3" fontId="4" fillId="3" borderId="20" xfId="1" applyNumberFormat="1" applyFont="1" applyFill="1" applyBorder="1" applyAlignment="1">
      <alignment horizontal="center" vertical="center"/>
    </xf>
    <xf numFmtId="3" fontId="7" fillId="3" borderId="20" xfId="0" applyNumberFormat="1" applyFont="1" applyFill="1" applyBorder="1" applyAlignment="1">
      <alignment horizontal="center" vertical="center"/>
    </xf>
    <xf numFmtId="166" fontId="4" fillId="4" borderId="40" xfId="1" applyNumberFormat="1" applyFont="1" applyFill="1" applyBorder="1" applyAlignment="1">
      <alignment vertical="center"/>
    </xf>
    <xf numFmtId="3" fontId="4" fillId="0" borderId="20" xfId="1" applyNumberFormat="1" applyFont="1" applyFill="1" applyBorder="1" applyAlignment="1">
      <alignment vertical="center" wrapText="1"/>
    </xf>
    <xf numFmtId="166" fontId="3" fillId="5" borderId="32" xfId="1" applyNumberFormat="1" applyFont="1" applyFill="1" applyBorder="1" applyAlignment="1">
      <alignment horizontal="right" vertical="center"/>
    </xf>
    <xf numFmtId="0" fontId="9" fillId="0" borderId="0" xfId="0" applyFont="1"/>
    <xf numFmtId="3" fontId="4" fillId="3" borderId="20" xfId="1" applyNumberFormat="1" applyFont="1" applyFill="1" applyBorder="1" applyAlignment="1">
      <alignment horizontal="right" vertical="center" indent="1"/>
    </xf>
    <xf numFmtId="0" fontId="0" fillId="3" borderId="0" xfId="0" applyFill="1"/>
    <xf numFmtId="3" fontId="4" fillId="0" borderId="20" xfId="1" applyNumberFormat="1" applyFont="1" applyBorder="1" applyAlignment="1">
      <alignment horizontal="right" vertical="center" indent="1"/>
    </xf>
    <xf numFmtId="0" fontId="4" fillId="0" borderId="0" xfId="0" applyFont="1"/>
    <xf numFmtId="166" fontId="4" fillId="4" borderId="12" xfId="1" applyNumberFormat="1" applyFont="1" applyFill="1" applyBorder="1" applyAlignment="1">
      <alignment vertical="center"/>
    </xf>
    <xf numFmtId="166" fontId="4" fillId="4" borderId="11" xfId="1" applyNumberFormat="1" applyFont="1" applyFill="1" applyBorder="1" applyAlignment="1">
      <alignment vertical="center"/>
    </xf>
    <xf numFmtId="0" fontId="4" fillId="0" borderId="33" xfId="1" applyNumberFormat="1" applyFont="1" applyBorder="1" applyAlignment="1">
      <alignment horizontal="center" vertical="center" wrapText="1"/>
    </xf>
    <xf numFmtId="166" fontId="3" fillId="5" borderId="34" xfId="1" applyNumberFormat="1" applyFont="1" applyFill="1" applyBorder="1" applyAlignment="1">
      <alignment horizontal="right" vertical="center"/>
    </xf>
    <xf numFmtId="166" fontId="3" fillId="5" borderId="36" xfId="1" applyNumberFormat="1" applyFont="1" applyFill="1" applyBorder="1" applyAlignment="1">
      <alignment horizontal="right" vertical="center"/>
    </xf>
    <xf numFmtId="0" fontId="4" fillId="0" borderId="20" xfId="1" applyNumberFormat="1" applyFont="1" applyBorder="1" applyAlignment="1">
      <alignment horizontal="center" vertical="center" wrapText="1"/>
    </xf>
    <xf numFmtId="166" fontId="2" fillId="2" borderId="32" xfId="1" applyNumberFormat="1" applyFont="1" applyFill="1" applyBorder="1" applyAlignment="1">
      <alignment horizontal="right" vertical="center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/>
    <xf numFmtId="3" fontId="10" fillId="0" borderId="0" xfId="0" applyNumberFormat="1" applyFont="1"/>
    <xf numFmtId="3" fontId="0" fillId="0" borderId="0" xfId="0" applyNumberFormat="1"/>
    <xf numFmtId="166" fontId="0" fillId="0" borderId="0" xfId="0" applyNumberFormat="1"/>
    <xf numFmtId="0" fontId="6" fillId="0" borderId="20" xfId="1" applyNumberFormat="1" applyFont="1" applyBorder="1" applyAlignment="1">
      <alignment horizontal="left" vertical="center" wrapText="1"/>
    </xf>
    <xf numFmtId="0" fontId="6" fillId="0" borderId="20" xfId="1" applyNumberFormat="1" applyFont="1" applyFill="1" applyBorder="1" applyAlignment="1">
      <alignment horizontal="left" vertical="center" wrapText="1"/>
    </xf>
    <xf numFmtId="0" fontId="6" fillId="3" borderId="20" xfId="1" applyNumberFormat="1" applyFont="1" applyFill="1" applyBorder="1" applyAlignment="1">
      <alignment horizontal="left" vertical="center" wrapText="1"/>
    </xf>
    <xf numFmtId="165" fontId="4" fillId="3" borderId="1" xfId="1" applyNumberFormat="1" applyFont="1" applyFill="1" applyBorder="1" applyAlignment="1">
      <alignment horizontal="center" vertical="center"/>
    </xf>
    <xf numFmtId="0" fontId="10" fillId="7" borderId="0" xfId="0" applyFont="1" applyFill="1" applyAlignment="1">
      <alignment horizontal="right" wrapText="1"/>
    </xf>
    <xf numFmtId="0" fontId="10" fillId="7" borderId="0" xfId="0" applyFont="1" applyFill="1" applyAlignment="1">
      <alignment wrapText="1"/>
    </xf>
    <xf numFmtId="0" fontId="4" fillId="0" borderId="10" xfId="1" applyNumberFormat="1" applyFont="1" applyBorder="1" applyAlignment="1">
      <alignment horizontal="center" vertical="center" wrapText="1"/>
    </xf>
    <xf numFmtId="0" fontId="6" fillId="3" borderId="20" xfId="1" applyNumberFormat="1" applyFont="1" applyFill="1" applyBorder="1" applyAlignment="1">
      <alignment vertical="center" wrapText="1"/>
    </xf>
    <xf numFmtId="0" fontId="4" fillId="3" borderId="20" xfId="0" applyFont="1" applyFill="1" applyBorder="1" applyAlignment="1">
      <alignment vertical="center"/>
    </xf>
    <xf numFmtId="166" fontId="4" fillId="0" borderId="0" xfId="0" applyNumberFormat="1" applyFont="1" applyAlignment="1">
      <alignment vertical="center"/>
    </xf>
    <xf numFmtId="0" fontId="2" fillId="0" borderId="31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166" fontId="4" fillId="4" borderId="29" xfId="1" applyNumberFormat="1" applyFont="1" applyFill="1" applyBorder="1" applyAlignment="1">
      <alignment vertical="center"/>
    </xf>
    <xf numFmtId="165" fontId="4" fillId="0" borderId="20" xfId="1" applyNumberFormat="1" applyFont="1" applyBorder="1" applyAlignment="1">
      <alignment horizontal="center" vertical="center"/>
    </xf>
    <xf numFmtId="166" fontId="4" fillId="4" borderId="9" xfId="1" applyNumberFormat="1" applyFont="1" applyFill="1" applyBorder="1" applyAlignment="1">
      <alignment vertical="center"/>
    </xf>
    <xf numFmtId="166" fontId="4" fillId="4" borderId="31" xfId="1" applyNumberFormat="1" applyFont="1" applyFill="1" applyBorder="1" applyAlignment="1">
      <alignment vertical="center"/>
    </xf>
    <xf numFmtId="166" fontId="3" fillId="5" borderId="14" xfId="1" applyNumberFormat="1" applyFont="1" applyFill="1" applyBorder="1" applyAlignment="1">
      <alignment horizontal="right" vertical="center"/>
    </xf>
    <xf numFmtId="166" fontId="4" fillId="0" borderId="20" xfId="1" applyNumberFormat="1" applyFont="1" applyBorder="1" applyAlignment="1">
      <alignment vertical="center"/>
    </xf>
    <xf numFmtId="3" fontId="4" fillId="0" borderId="20" xfId="1" applyNumberFormat="1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166" fontId="4" fillId="4" borderId="37" xfId="1" applyNumberFormat="1" applyFont="1" applyFill="1" applyBorder="1" applyAlignment="1">
      <alignment vertical="center"/>
    </xf>
    <xf numFmtId="166" fontId="6" fillId="4" borderId="37" xfId="1" applyNumberFormat="1" applyFont="1" applyFill="1" applyBorder="1" applyAlignment="1">
      <alignment vertical="center"/>
    </xf>
    <xf numFmtId="166" fontId="6" fillId="0" borderId="20" xfId="1" applyNumberFormat="1" applyFont="1" applyBorder="1" applyAlignment="1">
      <alignment vertical="center"/>
    </xf>
    <xf numFmtId="165" fontId="4" fillId="3" borderId="20" xfId="1" applyNumberFormat="1" applyFont="1" applyFill="1" applyBorder="1" applyAlignment="1">
      <alignment horizontal="center" vertical="center" wrapText="1"/>
    </xf>
    <xf numFmtId="166" fontId="4" fillId="4" borderId="10" xfId="1" applyNumberFormat="1" applyFont="1" applyFill="1" applyBorder="1" applyAlignment="1">
      <alignment vertical="center"/>
    </xf>
    <xf numFmtId="0" fontId="6" fillId="0" borderId="20" xfId="1" applyNumberFormat="1" applyFont="1" applyBorder="1" applyAlignment="1">
      <alignment vertical="center" wrapText="1"/>
    </xf>
    <xf numFmtId="3" fontId="6" fillId="0" borderId="20" xfId="1" applyNumberFormat="1" applyFont="1" applyBorder="1" applyAlignment="1">
      <alignment horizontal="left" vertical="center" wrapText="1"/>
    </xf>
    <xf numFmtId="3" fontId="6" fillId="0" borderId="20" xfId="1" applyNumberFormat="1" applyFont="1" applyFill="1" applyBorder="1" applyAlignment="1">
      <alignment horizontal="left" vertical="center" wrapText="1"/>
    </xf>
    <xf numFmtId="3" fontId="6" fillId="3" borderId="20" xfId="1" applyNumberFormat="1" applyFont="1" applyFill="1" applyBorder="1" applyAlignment="1">
      <alignment horizontal="left" vertical="center" wrapText="1"/>
    </xf>
    <xf numFmtId="3" fontId="6" fillId="0" borderId="20" xfId="1" applyNumberFormat="1" applyFont="1" applyFill="1" applyBorder="1" applyAlignment="1">
      <alignment vertical="center" wrapText="1"/>
    </xf>
    <xf numFmtId="3" fontId="6" fillId="3" borderId="20" xfId="1" applyNumberFormat="1" applyFont="1" applyFill="1" applyBorder="1" applyAlignment="1">
      <alignment vertical="center" wrapText="1"/>
    </xf>
    <xf numFmtId="167" fontId="4" fillId="3" borderId="20" xfId="1" applyNumberFormat="1" applyFont="1" applyFill="1" applyBorder="1" applyAlignment="1">
      <alignment vertical="center"/>
    </xf>
    <xf numFmtId="0" fontId="0" fillId="3" borderId="20" xfId="0" applyFill="1" applyBorder="1"/>
    <xf numFmtId="0" fontId="4" fillId="0" borderId="13" xfId="1" applyNumberFormat="1" applyFont="1" applyBorder="1" applyAlignment="1">
      <alignment horizontal="left" vertical="center" wrapText="1"/>
    </xf>
    <xf numFmtId="166" fontId="4" fillId="4" borderId="28" xfId="1" applyNumberFormat="1" applyFont="1" applyFill="1" applyBorder="1" applyAlignment="1">
      <alignment vertical="center"/>
    </xf>
    <xf numFmtId="166" fontId="6" fillId="4" borderId="44" xfId="1" applyNumberFormat="1" applyFont="1" applyFill="1" applyBorder="1" applyAlignment="1">
      <alignment vertical="center"/>
    </xf>
    <xf numFmtId="166" fontId="4" fillId="4" borderId="41" xfId="1" applyNumberFormat="1" applyFont="1" applyFill="1" applyBorder="1" applyAlignment="1">
      <alignment vertical="center"/>
    </xf>
    <xf numFmtId="166" fontId="4" fillId="4" borderId="44" xfId="1" applyNumberFormat="1" applyFont="1" applyFill="1" applyBorder="1" applyAlignment="1">
      <alignment vertical="center"/>
    </xf>
    <xf numFmtId="166" fontId="6" fillId="3" borderId="20" xfId="1" applyNumberFormat="1" applyFont="1" applyFill="1" applyBorder="1" applyAlignment="1">
      <alignment vertical="center"/>
    </xf>
    <xf numFmtId="0" fontId="4" fillId="0" borderId="46" xfId="1" applyNumberFormat="1" applyFont="1" applyBorder="1" applyAlignment="1">
      <alignment horizontal="left" vertical="center" wrapText="1"/>
    </xf>
    <xf numFmtId="0" fontId="4" fillId="0" borderId="46" xfId="1" applyNumberFormat="1" applyFont="1" applyBorder="1" applyAlignment="1">
      <alignment vertical="center" wrapText="1"/>
    </xf>
    <xf numFmtId="166" fontId="4" fillId="3" borderId="20" xfId="1" applyNumberFormat="1" applyFont="1" applyFill="1" applyBorder="1" applyAlignment="1">
      <alignment horizontal="right"/>
    </xf>
    <xf numFmtId="0" fontId="4" fillId="3" borderId="5" xfId="1" applyNumberFormat="1" applyFont="1" applyFill="1" applyBorder="1" applyAlignment="1">
      <alignment horizontal="left" vertical="center" wrapText="1"/>
    </xf>
    <xf numFmtId="0" fontId="4" fillId="8" borderId="20" xfId="1" applyNumberFormat="1" applyFont="1" applyFill="1" applyBorder="1" applyAlignment="1">
      <alignment vertical="center" wrapText="1"/>
    </xf>
    <xf numFmtId="0" fontId="4" fillId="8" borderId="20" xfId="1" quotePrefix="1" applyNumberFormat="1" applyFont="1" applyFill="1" applyBorder="1" applyAlignment="1">
      <alignment horizontal="left" vertical="center" wrapText="1"/>
    </xf>
    <xf numFmtId="0" fontId="4" fillId="9" borderId="20" xfId="1" applyNumberFormat="1" applyFont="1" applyFill="1" applyBorder="1" applyAlignment="1">
      <alignment vertical="center" wrapText="1"/>
    </xf>
    <xf numFmtId="3" fontId="4" fillId="8" borderId="20" xfId="1" applyNumberFormat="1" applyFont="1" applyFill="1" applyBorder="1" applyAlignment="1">
      <alignment vertical="center"/>
    </xf>
    <xf numFmtId="3" fontId="4" fillId="8" borderId="20" xfId="1" applyNumberFormat="1" applyFont="1" applyFill="1" applyBorder="1" applyAlignment="1">
      <alignment vertical="center" wrapText="1"/>
    </xf>
    <xf numFmtId="166" fontId="4" fillId="0" borderId="20" xfId="1" applyNumberFormat="1" applyFont="1" applyFill="1" applyBorder="1" applyAlignment="1">
      <alignment horizontal="right"/>
    </xf>
    <xf numFmtId="0" fontId="6" fillId="0" borderId="47" xfId="1" applyNumberFormat="1" applyFont="1" applyBorder="1" applyAlignment="1">
      <alignment horizontal="left" vertical="center" wrapText="1"/>
    </xf>
    <xf numFmtId="0" fontId="4" fillId="9" borderId="0" xfId="0" applyFont="1" applyFill="1" applyAlignment="1">
      <alignment vertical="center" wrapText="1"/>
    </xf>
    <xf numFmtId="0" fontId="12" fillId="0" borderId="0" xfId="0" applyFont="1" applyAlignment="1">
      <alignment vertical="center"/>
    </xf>
    <xf numFmtId="0" fontId="13" fillId="3" borderId="0" xfId="0" applyFont="1" applyFill="1" applyAlignment="1">
      <alignment vertical="center" wrapText="1"/>
    </xf>
    <xf numFmtId="0" fontId="4" fillId="0" borderId="36" xfId="1" applyNumberFormat="1" applyFont="1" applyFill="1" applyBorder="1" applyAlignment="1">
      <alignment horizontal="left" vertical="center" wrapText="1"/>
    </xf>
    <xf numFmtId="165" fontId="4" fillId="0" borderId="36" xfId="1" applyNumberFormat="1" applyFont="1" applyFill="1" applyBorder="1" applyAlignment="1">
      <alignment horizontal="center" vertical="center"/>
    </xf>
    <xf numFmtId="166" fontId="4" fillId="0" borderId="36" xfId="1" applyNumberFormat="1" applyFont="1" applyFill="1" applyBorder="1" applyAlignment="1">
      <alignment horizontal="right" vertical="center"/>
    </xf>
    <xf numFmtId="166" fontId="4" fillId="0" borderId="34" xfId="1" applyNumberFormat="1" applyFont="1" applyFill="1" applyBorder="1" applyAlignment="1">
      <alignment vertical="center"/>
    </xf>
    <xf numFmtId="166" fontId="4" fillId="0" borderId="32" xfId="1" applyNumberFormat="1" applyFont="1" applyFill="1" applyBorder="1" applyAlignment="1">
      <alignment vertical="center"/>
    </xf>
    <xf numFmtId="166" fontId="4" fillId="0" borderId="33" xfId="1" applyNumberFormat="1" applyFont="1" applyFill="1" applyBorder="1" applyAlignment="1">
      <alignment vertical="center"/>
    </xf>
    <xf numFmtId="166" fontId="4" fillId="0" borderId="36" xfId="1" applyNumberFormat="1" applyFont="1" applyFill="1" applyBorder="1" applyAlignment="1">
      <alignment vertical="center"/>
    </xf>
    <xf numFmtId="166" fontId="4" fillId="0" borderId="36" xfId="0" applyNumberFormat="1" applyFont="1" applyBorder="1" applyAlignment="1">
      <alignment vertical="center"/>
    </xf>
    <xf numFmtId="166" fontId="4" fillId="4" borderId="35" xfId="1" applyNumberFormat="1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4" fillId="8" borderId="20" xfId="1" quotePrefix="1" applyNumberFormat="1" applyFont="1" applyFill="1" applyBorder="1" applyAlignment="1">
      <alignment horizontal="center" vertical="center"/>
    </xf>
    <xf numFmtId="0" fontId="4" fillId="8" borderId="20" xfId="1" applyNumberFormat="1" applyFont="1" applyFill="1" applyBorder="1" applyAlignment="1">
      <alignment horizontal="center" vertical="center"/>
    </xf>
    <xf numFmtId="0" fontId="6" fillId="8" borderId="20" xfId="1" quotePrefix="1" applyNumberFormat="1" applyFont="1" applyFill="1" applyBorder="1" applyAlignment="1">
      <alignment horizontal="center" vertical="center"/>
    </xf>
    <xf numFmtId="0" fontId="4" fillId="9" borderId="20" xfId="1" applyNumberFormat="1" applyFont="1" applyFill="1" applyBorder="1" applyAlignment="1">
      <alignment horizontal="left" vertical="center" wrapText="1"/>
    </xf>
    <xf numFmtId="0" fontId="6" fillId="0" borderId="20" xfId="0" applyFont="1" applyBorder="1" applyAlignment="1">
      <alignment horizontal="center" vertical="center"/>
    </xf>
    <xf numFmtId="166" fontId="6" fillId="0" borderId="20" xfId="1" applyNumberFormat="1" applyFont="1" applyFill="1" applyBorder="1" applyAlignment="1">
      <alignment vertical="center"/>
    </xf>
    <xf numFmtId="165" fontId="6" fillId="6" borderId="23" xfId="1" quotePrefix="1" applyNumberFormat="1" applyFont="1" applyFill="1" applyBorder="1" applyAlignment="1">
      <alignment horizontal="center" vertical="center"/>
    </xf>
    <xf numFmtId="0" fontId="6" fillId="6" borderId="49" xfId="1" applyNumberFormat="1" applyFont="1" applyFill="1" applyBorder="1" applyAlignment="1">
      <alignment vertical="center" wrapText="1"/>
    </xf>
    <xf numFmtId="165" fontId="4" fillId="6" borderId="20" xfId="1" quotePrefix="1" applyNumberFormat="1" applyFont="1" applyFill="1" applyBorder="1" applyAlignment="1">
      <alignment horizontal="center" vertical="center"/>
    </xf>
    <xf numFmtId="0" fontId="4" fillId="6" borderId="20" xfId="1" applyNumberFormat="1" applyFont="1" applyFill="1" applyBorder="1" applyAlignment="1">
      <alignment vertical="center" wrapText="1"/>
    </xf>
    <xf numFmtId="49" fontId="4" fillId="9" borderId="48" xfId="1" quotePrefix="1" applyNumberFormat="1" applyFont="1" applyFill="1" applyBorder="1" applyAlignment="1">
      <alignment horizontal="center" vertical="center"/>
    </xf>
    <xf numFmtId="0" fontId="6" fillId="8" borderId="20" xfId="1" applyNumberFormat="1" applyFont="1" applyFill="1" applyBorder="1" applyAlignment="1">
      <alignment vertical="center" wrapText="1"/>
    </xf>
    <xf numFmtId="0" fontId="4" fillId="8" borderId="33" xfId="1" quotePrefix="1" applyNumberFormat="1" applyFont="1" applyFill="1" applyBorder="1" applyAlignment="1">
      <alignment horizontal="center" vertical="center"/>
    </xf>
    <xf numFmtId="3" fontId="4" fillId="8" borderId="20" xfId="1" quotePrefix="1" applyNumberFormat="1" applyFont="1" applyFill="1" applyBorder="1" applyAlignment="1">
      <alignment horizontal="center" vertical="center"/>
    </xf>
    <xf numFmtId="3" fontId="6" fillId="8" borderId="20" xfId="1" applyNumberFormat="1" applyFont="1" applyFill="1" applyBorder="1" applyAlignment="1">
      <alignment vertical="center" wrapText="1"/>
    </xf>
    <xf numFmtId="3" fontId="6" fillId="3" borderId="20" xfId="1" applyNumberFormat="1" applyFont="1" applyFill="1" applyBorder="1" applyAlignment="1">
      <alignment horizontal="center" vertical="center"/>
    </xf>
    <xf numFmtId="166" fontId="6" fillId="3" borderId="20" xfId="0" applyNumberFormat="1" applyFont="1" applyFill="1" applyBorder="1" applyAlignment="1">
      <alignment vertical="center"/>
    </xf>
    <xf numFmtId="3" fontId="6" fillId="8" borderId="20" xfId="1" quotePrefix="1" applyNumberFormat="1" applyFont="1" applyFill="1" applyBorder="1" applyAlignment="1">
      <alignment horizontal="center" vertical="center"/>
    </xf>
    <xf numFmtId="3" fontId="4" fillId="6" borderId="20" xfId="1" quotePrefix="1" applyNumberFormat="1" applyFont="1" applyFill="1" applyBorder="1" applyAlignment="1">
      <alignment horizontal="center" vertical="center"/>
    </xf>
    <xf numFmtId="3" fontId="4" fillId="6" borderId="20" xfId="1" applyNumberFormat="1" applyFont="1" applyFill="1" applyBorder="1" applyAlignment="1">
      <alignment vertical="center" wrapText="1"/>
    </xf>
    <xf numFmtId="0" fontId="6" fillId="6" borderId="20" xfId="1" applyNumberFormat="1" applyFont="1" applyFill="1" applyBorder="1" applyAlignment="1">
      <alignment vertical="center" wrapText="1"/>
    </xf>
    <xf numFmtId="0" fontId="6" fillId="6" borderId="20" xfId="1" quotePrefix="1" applyNumberFormat="1" applyFont="1" applyFill="1" applyBorder="1" applyAlignment="1">
      <alignment horizontal="center" vertical="center"/>
    </xf>
    <xf numFmtId="3" fontId="4" fillId="6" borderId="20" xfId="1" applyNumberFormat="1" applyFont="1" applyFill="1" applyBorder="1" applyAlignment="1">
      <alignment vertical="center"/>
    </xf>
    <xf numFmtId="3" fontId="4" fillId="8" borderId="20" xfId="1" applyNumberFormat="1" applyFont="1" applyFill="1" applyBorder="1" applyAlignment="1">
      <alignment horizontal="center" vertical="center"/>
    </xf>
    <xf numFmtId="0" fontId="4" fillId="9" borderId="20" xfId="1" quotePrefix="1" applyNumberFormat="1" applyFont="1" applyFill="1" applyBorder="1" applyAlignment="1">
      <alignment horizontal="center" vertical="center" wrapText="1"/>
    </xf>
    <xf numFmtId="0" fontId="4" fillId="6" borderId="20" xfId="1" quotePrefix="1" applyNumberFormat="1" applyFont="1" applyFill="1" applyBorder="1" applyAlignment="1">
      <alignment horizontal="center" vertical="center" wrapText="1"/>
    </xf>
    <xf numFmtId="0" fontId="4" fillId="8" borderId="20" xfId="1" quotePrefix="1" applyNumberFormat="1" applyFont="1" applyFill="1" applyBorder="1" applyAlignment="1">
      <alignment horizontal="center" vertical="center" wrapText="1"/>
    </xf>
    <xf numFmtId="14" fontId="4" fillId="9" borderId="20" xfId="1" quotePrefix="1" applyNumberFormat="1" applyFont="1" applyFill="1" applyBorder="1" applyAlignment="1">
      <alignment horizontal="center" vertical="center" wrapText="1"/>
    </xf>
    <xf numFmtId="0" fontId="6" fillId="8" borderId="20" xfId="1" applyNumberFormat="1" applyFont="1" applyFill="1" applyBorder="1" applyAlignment="1">
      <alignment horizontal="left" vertical="center" wrapText="1"/>
    </xf>
    <xf numFmtId="14" fontId="4" fillId="8" borderId="20" xfId="1" quotePrefix="1" applyNumberFormat="1" applyFont="1" applyFill="1" applyBorder="1" applyAlignment="1">
      <alignment horizontal="center" vertical="center" wrapText="1"/>
    </xf>
    <xf numFmtId="168" fontId="6" fillId="3" borderId="20" xfId="1" applyNumberFormat="1" applyFont="1" applyFill="1" applyBorder="1" applyAlignment="1">
      <alignment vertical="center"/>
    </xf>
    <xf numFmtId="3" fontId="6" fillId="3" borderId="20" xfId="1" applyNumberFormat="1" applyFont="1" applyFill="1" applyBorder="1" applyAlignment="1">
      <alignment horizontal="right" vertical="center" indent="1"/>
    </xf>
    <xf numFmtId="0" fontId="6" fillId="0" borderId="20" xfId="1" applyNumberFormat="1" applyFont="1" applyFill="1" applyBorder="1" applyAlignment="1">
      <alignment horizontal="center" vertical="center"/>
    </xf>
    <xf numFmtId="166" fontId="6" fillId="0" borderId="20" xfId="1" applyNumberFormat="1" applyFont="1" applyFill="1" applyBorder="1" applyAlignment="1">
      <alignment horizontal="center" vertical="center"/>
    </xf>
    <xf numFmtId="166" fontId="6" fillId="3" borderId="26" xfId="1" applyNumberFormat="1" applyFont="1" applyFill="1" applyBorder="1" applyAlignment="1">
      <alignment vertical="center"/>
    </xf>
    <xf numFmtId="166" fontId="6" fillId="0" borderId="25" xfId="1" applyNumberFormat="1" applyFont="1" applyFill="1" applyBorder="1" applyAlignment="1">
      <alignment vertical="center"/>
    </xf>
    <xf numFmtId="166" fontId="6" fillId="0" borderId="22" xfId="1" applyNumberFormat="1" applyFont="1" applyFill="1" applyBorder="1" applyAlignment="1">
      <alignment vertical="center"/>
    </xf>
    <xf numFmtId="166" fontId="6" fillId="0" borderId="26" xfId="1" applyNumberFormat="1" applyFont="1" applyFill="1" applyBorder="1" applyAlignment="1">
      <alignment vertical="center"/>
    </xf>
    <xf numFmtId="166" fontId="6" fillId="3" borderId="25" xfId="1" applyNumberFormat="1" applyFont="1" applyFill="1" applyBorder="1" applyAlignment="1">
      <alignment vertical="center"/>
    </xf>
    <xf numFmtId="166" fontId="6" fillId="0" borderId="20" xfId="0" applyNumberFormat="1" applyFont="1" applyBorder="1" applyAlignment="1">
      <alignment vertical="center"/>
    </xf>
    <xf numFmtId="0" fontId="6" fillId="3" borderId="20" xfId="1" applyNumberFormat="1" applyFont="1" applyFill="1" applyBorder="1" applyAlignment="1">
      <alignment horizontal="center" vertical="center"/>
    </xf>
    <xf numFmtId="165" fontId="6" fillId="0" borderId="20" xfId="1" applyNumberFormat="1" applyFont="1" applyFill="1" applyBorder="1" applyAlignment="1">
      <alignment horizontal="center" vertical="center"/>
    </xf>
    <xf numFmtId="166" fontId="6" fillId="0" borderId="20" xfId="1" applyNumberFormat="1" applyFont="1" applyBorder="1" applyAlignment="1">
      <alignment horizontal="right" vertical="center"/>
    </xf>
    <xf numFmtId="165" fontId="6" fillId="0" borderId="20" xfId="1" applyNumberFormat="1" applyFont="1" applyBorder="1" applyAlignment="1">
      <alignment horizontal="center" vertical="center"/>
    </xf>
    <xf numFmtId="3" fontId="6" fillId="0" borderId="20" xfId="1" applyNumberFormat="1" applyFont="1" applyBorder="1" applyAlignment="1">
      <alignment horizontal="right" vertical="center" indent="1"/>
    </xf>
    <xf numFmtId="165" fontId="6" fillId="0" borderId="20" xfId="1" applyNumberFormat="1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0" fontId="6" fillId="9" borderId="39" xfId="1" quotePrefix="1" applyNumberFormat="1" applyFont="1" applyFill="1" applyBorder="1" applyAlignment="1">
      <alignment horizontal="center" vertical="center"/>
    </xf>
    <xf numFmtId="166" fontId="6" fillId="3" borderId="50" xfId="1" applyNumberFormat="1" applyFont="1" applyFill="1" applyBorder="1" applyAlignment="1">
      <alignment vertical="center"/>
    </xf>
    <xf numFmtId="0" fontId="4" fillId="6" borderId="33" xfId="1" quotePrefix="1" applyNumberFormat="1" applyFont="1" applyFill="1" applyBorder="1" applyAlignment="1">
      <alignment horizontal="center" vertical="center"/>
    </xf>
    <xf numFmtId="166" fontId="12" fillId="3" borderId="20" xfId="1" applyNumberFormat="1" applyFont="1" applyFill="1" applyBorder="1" applyAlignment="1">
      <alignment vertical="center"/>
    </xf>
    <xf numFmtId="3" fontId="4" fillId="6" borderId="20" xfId="1" applyNumberFormat="1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5" fillId="3" borderId="18" xfId="0" applyFont="1" applyFill="1" applyBorder="1" applyAlignment="1">
      <alignment vertical="center" wrapText="1"/>
    </xf>
    <xf numFmtId="0" fontId="15" fillId="3" borderId="0" xfId="0" applyFont="1" applyFill="1" applyAlignment="1">
      <alignment vertical="center" wrapText="1"/>
    </xf>
    <xf numFmtId="166" fontId="6" fillId="3" borderId="20" xfId="1" applyNumberFormat="1" applyFont="1" applyFill="1" applyBorder="1" applyAlignment="1">
      <alignment horizontal="right" vertical="center"/>
    </xf>
    <xf numFmtId="0" fontId="6" fillId="3" borderId="20" xfId="0" applyFont="1" applyFill="1" applyBorder="1" applyAlignment="1">
      <alignment horizontal="center" vertical="center"/>
    </xf>
    <xf numFmtId="166" fontId="6" fillId="0" borderId="34" xfId="1" applyNumberFormat="1" applyFont="1" applyFill="1" applyBorder="1" applyAlignment="1">
      <alignment vertical="center"/>
    </xf>
    <xf numFmtId="166" fontId="6" fillId="0" borderId="32" xfId="1" applyNumberFormat="1" applyFont="1" applyFill="1" applyBorder="1" applyAlignment="1">
      <alignment vertical="center"/>
    </xf>
    <xf numFmtId="0" fontId="6" fillId="8" borderId="20" xfId="1" quotePrefix="1" applyNumberFormat="1" applyFont="1" applyFill="1" applyBorder="1" applyAlignment="1">
      <alignment horizontal="center" vertical="center" wrapText="1"/>
    </xf>
    <xf numFmtId="0" fontId="6" fillId="8" borderId="20" xfId="1" quotePrefix="1" applyNumberFormat="1" applyFont="1" applyFill="1" applyBorder="1" applyAlignment="1">
      <alignment horizontal="left" vertical="center" wrapText="1"/>
    </xf>
    <xf numFmtId="3" fontId="4" fillId="3" borderId="20" xfId="0" applyNumberFormat="1" applyFont="1" applyFill="1" applyBorder="1" applyAlignment="1">
      <alignment horizontal="center" vertical="center"/>
    </xf>
    <xf numFmtId="3" fontId="4" fillId="0" borderId="20" xfId="0" applyNumberFormat="1" applyFont="1" applyBorder="1" applyAlignment="1">
      <alignment horizontal="center" vertical="center" wrapText="1"/>
    </xf>
    <xf numFmtId="0" fontId="4" fillId="8" borderId="20" xfId="1" applyNumberFormat="1" applyFont="1" applyFill="1" applyBorder="1" applyAlignment="1">
      <alignment horizontal="center" vertical="center" wrapText="1"/>
    </xf>
    <xf numFmtId="0" fontId="4" fillId="9" borderId="20" xfId="1" applyNumberFormat="1" applyFont="1" applyFill="1" applyBorder="1" applyAlignment="1">
      <alignment horizontal="center" vertical="center" wrapText="1"/>
    </xf>
    <xf numFmtId="0" fontId="6" fillId="9" borderId="20" xfId="1" applyNumberFormat="1" applyFont="1" applyFill="1" applyBorder="1" applyAlignment="1">
      <alignment vertical="center" wrapText="1"/>
    </xf>
    <xf numFmtId="166" fontId="4" fillId="0" borderId="4" xfId="0" applyNumberFormat="1" applyFont="1" applyBorder="1" applyAlignment="1">
      <alignment vertical="center"/>
    </xf>
    <xf numFmtId="0" fontId="16" fillId="5" borderId="20" xfId="0" applyFont="1" applyFill="1" applyBorder="1" applyAlignment="1">
      <alignment vertical="center" wrapText="1"/>
    </xf>
    <xf numFmtId="0" fontId="16" fillId="9" borderId="20" xfId="0" applyFont="1" applyFill="1" applyBorder="1" applyAlignment="1">
      <alignment vertical="center" wrapText="1"/>
    </xf>
    <xf numFmtId="0" fontId="16" fillId="8" borderId="20" xfId="0" applyFont="1" applyFill="1" applyBorder="1" applyAlignment="1">
      <alignment vertical="center" wrapText="1"/>
    </xf>
    <xf numFmtId="165" fontId="4" fillId="3" borderId="36" xfId="1" applyNumberFormat="1" applyFont="1" applyFill="1" applyBorder="1" applyAlignment="1">
      <alignment horizontal="center" vertical="center"/>
    </xf>
    <xf numFmtId="166" fontId="4" fillId="3" borderId="36" xfId="1" applyNumberFormat="1" applyFont="1" applyFill="1" applyBorder="1" applyAlignment="1">
      <alignment horizontal="right" vertical="center"/>
    </xf>
    <xf numFmtId="4" fontId="4" fillId="8" borderId="51" xfId="1" quotePrefix="1" applyNumberFormat="1" applyFont="1" applyFill="1" applyBorder="1" applyAlignment="1">
      <alignment horizontal="center" vertical="center"/>
    </xf>
    <xf numFmtId="4" fontId="4" fillId="8" borderId="20" xfId="1" applyNumberFormat="1" applyFont="1" applyFill="1" applyBorder="1" applyAlignment="1">
      <alignment vertical="center"/>
    </xf>
    <xf numFmtId="3" fontId="12" fillId="8" borderId="20" xfId="1" applyNumberFormat="1" applyFont="1" applyFill="1" applyBorder="1" applyAlignment="1">
      <alignment vertical="center" wrapText="1"/>
    </xf>
    <xf numFmtId="3" fontId="12" fillId="6" borderId="20" xfId="1" applyNumberFormat="1" applyFont="1" applyFill="1" applyBorder="1" applyAlignment="1">
      <alignment vertical="center" wrapText="1"/>
    </xf>
    <xf numFmtId="3" fontId="12" fillId="9" borderId="20" xfId="1" applyNumberFormat="1" applyFont="1" applyFill="1" applyBorder="1" applyAlignment="1">
      <alignment vertical="center" wrapText="1"/>
    </xf>
    <xf numFmtId="0" fontId="12" fillId="8" borderId="20" xfId="1" applyNumberFormat="1" applyFont="1" applyFill="1" applyBorder="1" applyAlignment="1">
      <alignment horizontal="left" vertical="center" wrapText="1"/>
    </xf>
    <xf numFmtId="0" fontId="12" fillId="8" borderId="20" xfId="1" applyNumberFormat="1" applyFont="1" applyFill="1" applyBorder="1" applyAlignment="1">
      <alignment vertical="center" wrapText="1"/>
    </xf>
    <xf numFmtId="0" fontId="12" fillId="9" borderId="20" xfId="1" applyNumberFormat="1" applyFont="1" applyFill="1" applyBorder="1" applyAlignment="1">
      <alignment vertical="center" wrapText="1"/>
    </xf>
    <xf numFmtId="0" fontId="12" fillId="6" borderId="20" xfId="1" applyNumberFormat="1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3" fontId="4" fillId="0" borderId="20" xfId="1" applyNumberFormat="1" applyFont="1" applyBorder="1" applyAlignment="1">
      <alignment horizontal="left" vertical="center" wrapText="1"/>
    </xf>
    <xf numFmtId="0" fontId="2" fillId="6" borderId="4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5" fillId="4" borderId="35" xfId="1" applyNumberFormat="1" applyFont="1" applyFill="1" applyBorder="1" applyAlignment="1">
      <alignment horizontal="left" vertical="center"/>
    </xf>
    <xf numFmtId="0" fontId="5" fillId="4" borderId="0" xfId="1" applyNumberFormat="1" applyFont="1" applyFill="1" applyBorder="1" applyAlignment="1">
      <alignment horizontal="left" vertical="center"/>
    </xf>
    <xf numFmtId="0" fontId="5" fillId="4" borderId="18" xfId="1" applyNumberFormat="1" applyFont="1" applyFill="1" applyBorder="1" applyAlignment="1">
      <alignment horizontal="left" vertical="center"/>
    </xf>
    <xf numFmtId="0" fontId="5" fillId="4" borderId="19" xfId="1" applyNumberFormat="1" applyFont="1" applyFill="1" applyBorder="1" applyAlignment="1">
      <alignment horizontal="left" vertical="center"/>
    </xf>
    <xf numFmtId="0" fontId="5" fillId="4" borderId="31" xfId="1" applyNumberFormat="1" applyFont="1" applyFill="1" applyBorder="1" applyAlignment="1">
      <alignment horizontal="left" vertical="center"/>
    </xf>
    <xf numFmtId="0" fontId="5" fillId="4" borderId="16" xfId="1" applyNumberFormat="1" applyFont="1" applyFill="1" applyBorder="1" applyAlignment="1">
      <alignment horizontal="left" vertical="center"/>
    </xf>
    <xf numFmtId="0" fontId="5" fillId="4" borderId="27" xfId="1" applyNumberFormat="1" applyFont="1" applyFill="1" applyBorder="1" applyAlignment="1">
      <alignment horizontal="left" vertical="center"/>
    </xf>
    <xf numFmtId="0" fontId="5" fillId="4" borderId="6" xfId="1" applyNumberFormat="1" applyFont="1" applyFill="1" applyBorder="1" applyAlignment="1">
      <alignment horizontal="left" vertical="center"/>
    </xf>
    <xf numFmtId="0" fontId="5" fillId="4" borderId="7" xfId="1" applyNumberFormat="1" applyFont="1" applyFill="1" applyBorder="1" applyAlignment="1">
      <alignment horizontal="left" vertical="center"/>
    </xf>
    <xf numFmtId="0" fontId="2" fillId="5" borderId="6" xfId="1" applyNumberFormat="1" applyFont="1" applyFill="1" applyBorder="1" applyAlignment="1">
      <alignment horizontal="left" vertical="center"/>
    </xf>
    <xf numFmtId="0" fontId="2" fillId="5" borderId="7" xfId="1" applyNumberFormat="1" applyFont="1" applyFill="1" applyBorder="1" applyAlignment="1">
      <alignment horizontal="left" vertical="center"/>
    </xf>
    <xf numFmtId="0" fontId="2" fillId="5" borderId="8" xfId="1" applyNumberFormat="1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165" fontId="4" fillId="0" borderId="38" xfId="1" applyNumberFormat="1" applyFont="1" applyFill="1" applyBorder="1" applyAlignment="1">
      <alignment horizontal="center" vertical="center"/>
    </xf>
    <xf numFmtId="165" fontId="4" fillId="0" borderId="39" xfId="1" applyNumberFormat="1" applyFont="1" applyFill="1" applyBorder="1" applyAlignment="1">
      <alignment horizontal="center" vertical="center"/>
    </xf>
    <xf numFmtId="0" fontId="4" fillId="0" borderId="42" xfId="1" applyNumberFormat="1" applyFont="1" applyFill="1" applyBorder="1" applyAlignment="1">
      <alignment horizontal="left" vertical="center" wrapText="1"/>
    </xf>
    <xf numFmtId="0" fontId="4" fillId="0" borderId="45" xfId="1" applyNumberFormat="1" applyFont="1" applyFill="1" applyBorder="1" applyAlignment="1">
      <alignment horizontal="left" vertical="center" wrapText="1"/>
    </xf>
    <xf numFmtId="165" fontId="4" fillId="0" borderId="20" xfId="1" applyNumberFormat="1" applyFont="1" applyBorder="1" applyAlignment="1">
      <alignment horizontal="center" vertical="center" wrapText="1"/>
    </xf>
    <xf numFmtId="0" fontId="4" fillId="0" borderId="20" xfId="1" applyNumberFormat="1" applyFont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5" fillId="4" borderId="29" xfId="1" applyNumberFormat="1" applyFont="1" applyFill="1" applyBorder="1" applyAlignment="1">
      <alignment horizontal="left" vertical="center"/>
    </xf>
    <xf numFmtId="0" fontId="4" fillId="0" borderId="20" xfId="1" applyNumberFormat="1" applyFont="1" applyBorder="1" applyAlignment="1">
      <alignment horizontal="center" vertical="center" wrapText="1"/>
    </xf>
    <xf numFmtId="3" fontId="4" fillId="0" borderId="22" xfId="1" applyNumberFormat="1" applyFont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4" fillId="3" borderId="28" xfId="1" applyNumberFormat="1" applyFont="1" applyFill="1" applyBorder="1" applyAlignment="1">
      <alignment horizontal="center" vertical="center"/>
    </xf>
    <xf numFmtId="3" fontId="4" fillId="0" borderId="20" xfId="1" applyNumberFormat="1" applyFont="1" applyBorder="1" applyAlignment="1">
      <alignment horizontal="center" vertical="center"/>
    </xf>
    <xf numFmtId="0" fontId="4" fillId="0" borderId="21" xfId="1" applyNumberFormat="1" applyFont="1" applyBorder="1" applyAlignment="1">
      <alignment horizontal="left" vertical="center" wrapText="1"/>
    </xf>
    <xf numFmtId="0" fontId="4" fillId="0" borderId="24" xfId="1" applyNumberFormat="1" applyFont="1" applyBorder="1" applyAlignment="1">
      <alignment horizontal="left" vertical="center" wrapText="1"/>
    </xf>
    <xf numFmtId="0" fontId="4" fillId="0" borderId="43" xfId="1" applyNumberFormat="1" applyFont="1" applyBorder="1" applyAlignment="1">
      <alignment horizontal="left" vertical="center" wrapText="1"/>
    </xf>
    <xf numFmtId="0" fontId="8" fillId="4" borderId="6" xfId="1" applyNumberFormat="1" applyFont="1" applyFill="1" applyBorder="1" applyAlignment="1">
      <alignment horizontal="left" vertical="center"/>
    </xf>
    <xf numFmtId="0" fontId="8" fillId="4" borderId="7" xfId="1" applyNumberFormat="1" applyFont="1" applyFill="1" applyBorder="1" applyAlignment="1">
      <alignment horizontal="left" vertical="center"/>
    </xf>
    <xf numFmtId="0" fontId="8" fillId="4" borderId="0" xfId="1" applyNumberFormat="1" applyFont="1" applyFill="1" applyBorder="1" applyAlignment="1">
      <alignment horizontal="left" vertical="center"/>
    </xf>
    <xf numFmtId="0" fontId="8" fillId="4" borderId="27" xfId="1" applyNumberFormat="1" applyFont="1" applyFill="1" applyBorder="1" applyAlignment="1">
      <alignment horizontal="left" vertical="center"/>
    </xf>
    <xf numFmtId="0" fontId="5" fillId="4" borderId="33" xfId="1" applyNumberFormat="1" applyFont="1" applyFill="1" applyBorder="1" applyAlignment="1">
      <alignment horizontal="left" vertical="center"/>
    </xf>
    <xf numFmtId="0" fontId="5" fillId="4" borderId="36" xfId="1" applyNumberFormat="1" applyFont="1" applyFill="1" applyBorder="1" applyAlignment="1">
      <alignment horizontal="left" vertical="center"/>
    </xf>
    <xf numFmtId="0" fontId="5" fillId="4" borderId="12" xfId="1" applyNumberFormat="1" applyFont="1" applyFill="1" applyBorder="1" applyAlignment="1">
      <alignment horizontal="left" vertical="center"/>
    </xf>
    <xf numFmtId="0" fontId="5" fillId="4" borderId="13" xfId="1" applyNumberFormat="1" applyFont="1" applyFill="1" applyBorder="1" applyAlignment="1">
      <alignment horizontal="left" vertical="center"/>
    </xf>
    <xf numFmtId="0" fontId="4" fillId="0" borderId="1" xfId="1" applyNumberFormat="1" applyFont="1" applyBorder="1" applyAlignment="1">
      <alignment horizontal="center" vertical="center" wrapText="1"/>
    </xf>
    <xf numFmtId="0" fontId="4" fillId="0" borderId="28" xfId="1" applyNumberFormat="1" applyFont="1" applyBorder="1" applyAlignment="1">
      <alignment horizontal="center" vertical="center" wrapText="1"/>
    </xf>
    <xf numFmtId="0" fontId="4" fillId="0" borderId="23" xfId="1" applyNumberFormat="1" applyFont="1" applyBorder="1" applyAlignment="1">
      <alignment horizontal="center" vertical="center" wrapText="1"/>
    </xf>
    <xf numFmtId="0" fontId="4" fillId="0" borderId="22" xfId="1" applyNumberFormat="1" applyFont="1" applyBorder="1" applyAlignment="1">
      <alignment horizontal="center" vertical="center" wrapText="1"/>
    </xf>
    <xf numFmtId="0" fontId="4" fillId="0" borderId="30" xfId="1" applyNumberFormat="1" applyFont="1" applyBorder="1" applyAlignment="1">
      <alignment horizontal="center" vertical="center" wrapText="1"/>
    </xf>
    <xf numFmtId="0" fontId="4" fillId="3" borderId="47" xfId="1" applyNumberFormat="1" applyFont="1" applyFill="1" applyBorder="1" applyAlignment="1">
      <alignment horizontal="left" vertical="center" wrapText="1"/>
    </xf>
    <xf numFmtId="0" fontId="4" fillId="3" borderId="41" xfId="1" applyNumberFormat="1" applyFont="1" applyFill="1" applyBorder="1" applyAlignment="1">
      <alignment horizontal="left" vertical="center" wrapText="1"/>
    </xf>
    <xf numFmtId="0" fontId="4" fillId="3" borderId="37" xfId="1" applyNumberFormat="1" applyFont="1" applyFill="1" applyBorder="1" applyAlignment="1">
      <alignment horizontal="left" vertical="center" wrapText="1"/>
    </xf>
    <xf numFmtId="0" fontId="8" fillId="4" borderId="35" xfId="1" applyNumberFormat="1" applyFont="1" applyFill="1" applyBorder="1" applyAlignment="1">
      <alignment horizontal="left" vertical="center"/>
    </xf>
    <xf numFmtId="165" fontId="4" fillId="0" borderId="17" xfId="1" quotePrefix="1" applyNumberFormat="1" applyFont="1" applyFill="1" applyBorder="1" applyAlignment="1">
      <alignment horizontal="center" vertical="center"/>
    </xf>
    <xf numFmtId="165" fontId="4" fillId="0" borderId="35" xfId="1" quotePrefix="1" applyNumberFormat="1" applyFont="1" applyFill="1" applyBorder="1" applyAlignment="1">
      <alignment horizontal="center" vertical="center"/>
    </xf>
    <xf numFmtId="0" fontId="4" fillId="0" borderId="3" xfId="1" applyNumberFormat="1" applyFont="1" applyFill="1" applyBorder="1" applyAlignment="1">
      <alignment horizontal="left" vertical="center" wrapText="1"/>
    </xf>
    <xf numFmtId="0" fontId="4" fillId="0" borderId="39" xfId="1" applyNumberFormat="1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165" fontId="4" fillId="0" borderId="1" xfId="1" applyNumberFormat="1" applyFont="1" applyBorder="1" applyAlignment="1">
      <alignment horizontal="center" vertical="center"/>
    </xf>
    <xf numFmtId="165" fontId="4" fillId="0" borderId="28" xfId="1" applyNumberFormat="1" applyFont="1" applyBorder="1" applyAlignment="1">
      <alignment horizontal="center" vertical="center"/>
    </xf>
    <xf numFmtId="165" fontId="4" fillId="0" borderId="10" xfId="1" applyNumberFormat="1" applyFont="1" applyBorder="1" applyAlignment="1">
      <alignment horizontal="center" vertical="center"/>
    </xf>
    <xf numFmtId="0" fontId="4" fillId="0" borderId="5" xfId="1" applyNumberFormat="1" applyFont="1" applyBorder="1" applyAlignment="1">
      <alignment horizontal="left" vertical="center" wrapText="1"/>
    </xf>
    <xf numFmtId="0" fontId="4" fillId="0" borderId="45" xfId="1" applyNumberFormat="1" applyFont="1" applyBorder="1" applyAlignment="1">
      <alignment horizontal="left" vertical="center" wrapText="1"/>
    </xf>
    <xf numFmtId="0" fontId="4" fillId="0" borderId="13" xfId="1" applyNumberFormat="1" applyFont="1" applyBorder="1" applyAlignment="1">
      <alignment horizontal="left" vertical="center" wrapText="1"/>
    </xf>
    <xf numFmtId="0" fontId="4" fillId="0" borderId="20" xfId="1" quotePrefix="1" applyNumberFormat="1" applyFont="1" applyBorder="1" applyAlignment="1">
      <alignment horizontal="center" vertical="center" wrapText="1"/>
    </xf>
    <xf numFmtId="166" fontId="2" fillId="2" borderId="6" xfId="0" applyNumberFormat="1" applyFont="1" applyFill="1" applyBorder="1" applyAlignment="1">
      <alignment horizontal="left" vertical="center" wrapText="1"/>
    </xf>
    <xf numFmtId="166" fontId="2" fillId="2" borderId="7" xfId="0" applyNumberFormat="1" applyFont="1" applyFill="1" applyBorder="1" applyAlignment="1">
      <alignment horizontal="left" vertical="center" wrapText="1"/>
    </xf>
    <xf numFmtId="166" fontId="2" fillId="2" borderId="8" xfId="0" applyNumberFormat="1" applyFont="1" applyFill="1" applyBorder="1" applyAlignment="1">
      <alignment horizontal="left" vertical="center" wrapText="1"/>
    </xf>
    <xf numFmtId="0" fontId="5" fillId="4" borderId="17" xfId="1" applyNumberFormat="1" applyFont="1" applyFill="1" applyBorder="1" applyAlignment="1">
      <alignment horizontal="left" vertical="center"/>
    </xf>
    <xf numFmtId="0" fontId="4" fillId="0" borderId="23" xfId="1" quotePrefix="1" applyNumberFormat="1" applyFont="1" applyBorder="1" applyAlignment="1">
      <alignment horizontal="center" vertical="center" wrapText="1"/>
    </xf>
    <xf numFmtId="0" fontId="4" fillId="0" borderId="22" xfId="1" quotePrefix="1" applyNumberFormat="1" applyFont="1" applyBorder="1" applyAlignment="1">
      <alignment horizontal="center" vertical="center" wrapText="1"/>
    </xf>
    <xf numFmtId="0" fontId="4" fillId="0" borderId="30" xfId="1" quotePrefix="1" applyNumberFormat="1" applyFont="1" applyBorder="1" applyAlignment="1">
      <alignment horizontal="center" vertical="center" wrapText="1"/>
    </xf>
    <xf numFmtId="166" fontId="5" fillId="4" borderId="6" xfId="1" applyNumberFormat="1" applyFont="1" applyFill="1" applyBorder="1" applyAlignment="1">
      <alignment horizontal="left" vertical="center"/>
    </xf>
    <xf numFmtId="166" fontId="5" fillId="4" borderId="7" xfId="1" applyNumberFormat="1" applyFont="1" applyFill="1" applyBorder="1" applyAlignment="1">
      <alignment horizontal="left" vertical="center"/>
    </xf>
    <xf numFmtId="166" fontId="5" fillId="4" borderId="0" xfId="1" applyNumberFormat="1" applyFont="1" applyFill="1" applyBorder="1" applyAlignment="1">
      <alignment horizontal="left" vertical="center"/>
    </xf>
    <xf numFmtId="166" fontId="5" fillId="4" borderId="27" xfId="1" applyNumberFormat="1" applyFont="1" applyFill="1" applyBorder="1" applyAlignment="1">
      <alignment horizontal="left" vertical="center"/>
    </xf>
    <xf numFmtId="0" fontId="17" fillId="4" borderId="0" xfId="0" applyFont="1" applyFill="1" applyAlignment="1">
      <alignment horizontal="center" vertical="center" wrapText="1"/>
    </xf>
    <xf numFmtId="0" fontId="17" fillId="4" borderId="27" xfId="0" applyFont="1" applyFill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5" borderId="0" xfId="0" applyFont="1" applyFill="1" applyAlignment="1">
      <alignment horizontal="left" vertical="center" wrapText="1"/>
    </xf>
    <xf numFmtId="0" fontId="15" fillId="0" borderId="0" xfId="0" applyFont="1"/>
    <xf numFmtId="166" fontId="15" fillId="0" borderId="0" xfId="0" applyNumberFormat="1" applyFont="1"/>
    <xf numFmtId="0" fontId="14" fillId="9" borderId="0" xfId="0" applyFont="1" applyFill="1" applyAlignment="1">
      <alignment horizontal="left" vertical="center" wrapText="1"/>
    </xf>
    <xf numFmtId="0" fontId="14" fillId="8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horizontal="left" vertical="center"/>
    </xf>
    <xf numFmtId="0" fontId="2" fillId="5" borderId="8" xfId="0" applyFont="1" applyFill="1" applyBorder="1" applyAlignment="1">
      <alignment horizontal="left" vertical="center"/>
    </xf>
    <xf numFmtId="0" fontId="19" fillId="0" borderId="0" xfId="0" applyFont="1" applyAlignment="1">
      <alignment horizontal="right" vertical="center"/>
    </xf>
    <xf numFmtId="0" fontId="2" fillId="2" borderId="52" xfId="2" applyNumberFormat="1" applyFont="1" applyFill="1" applyBorder="1" applyAlignment="1">
      <alignment horizontal="left" vertical="center" wrapText="1"/>
    </xf>
    <xf numFmtId="0" fontId="2" fillId="2" borderId="53" xfId="2" applyNumberFormat="1" applyFont="1" applyFill="1" applyBorder="1" applyAlignment="1">
      <alignment horizontal="left" vertical="center" wrapText="1"/>
    </xf>
    <xf numFmtId="0" fontId="2" fillId="2" borderId="54" xfId="2" applyNumberFormat="1" applyFont="1" applyFill="1" applyBorder="1" applyAlignment="1">
      <alignment horizontal="left" vertical="center" wrapText="1"/>
    </xf>
    <xf numFmtId="165" fontId="4" fillId="0" borderId="55" xfId="2" applyNumberFormat="1" applyFont="1" applyBorder="1" applyAlignment="1">
      <alignment horizontal="center" vertical="center"/>
    </xf>
    <xf numFmtId="0" fontId="6" fillId="0" borderId="37" xfId="2" applyNumberFormat="1" applyFont="1" applyBorder="1" applyAlignment="1">
      <alignment horizontal="left" vertical="center" wrapText="1"/>
    </xf>
    <xf numFmtId="0" fontId="4" fillId="3" borderId="37" xfId="2" quotePrefix="1" applyNumberFormat="1" applyFont="1" applyFill="1" applyBorder="1" applyAlignment="1">
      <alignment horizontal="center" vertical="center"/>
    </xf>
    <xf numFmtId="0" fontId="4" fillId="9" borderId="37" xfId="0" applyFont="1" applyFill="1" applyBorder="1" applyAlignment="1">
      <alignment vertical="center" wrapText="1"/>
    </xf>
    <xf numFmtId="0" fontId="4" fillId="3" borderId="37" xfId="2" applyNumberFormat="1" applyFont="1" applyFill="1" applyBorder="1" applyAlignment="1">
      <alignment horizontal="center" vertical="center"/>
    </xf>
    <xf numFmtId="166" fontId="6" fillId="3" borderId="37" xfId="2" applyNumberFormat="1" applyFont="1" applyFill="1" applyBorder="1" applyAlignment="1">
      <alignment horizontal="center" vertical="center"/>
    </xf>
    <xf numFmtId="166" fontId="6" fillId="3" borderId="37" xfId="2" applyNumberFormat="1" applyFont="1" applyFill="1" applyBorder="1" applyAlignment="1">
      <alignment vertical="center"/>
    </xf>
    <xf numFmtId="166" fontId="6" fillId="3" borderId="56" xfId="2" applyNumberFormat="1" applyFont="1" applyFill="1" applyBorder="1" applyAlignment="1">
      <alignment vertical="center"/>
    </xf>
    <xf numFmtId="166" fontId="6" fillId="6" borderId="57" xfId="2" applyNumberFormat="1" applyFont="1" applyFill="1" applyBorder="1" applyAlignment="1">
      <alignment vertical="center"/>
    </xf>
    <xf numFmtId="166" fontId="6" fillId="3" borderId="58" xfId="2" applyNumberFormat="1" applyFont="1" applyFill="1" applyBorder="1" applyAlignment="1">
      <alignment vertical="center"/>
    </xf>
    <xf numFmtId="166" fontId="6" fillId="3" borderId="37" xfId="0" applyNumberFormat="1" applyFont="1" applyFill="1" applyBorder="1" applyAlignment="1">
      <alignment vertical="center"/>
    </xf>
    <xf numFmtId="166" fontId="12" fillId="3" borderId="59" xfId="0" applyNumberFormat="1" applyFont="1" applyFill="1" applyBorder="1" applyAlignment="1">
      <alignment vertical="center"/>
    </xf>
    <xf numFmtId="0" fontId="4" fillId="6" borderId="37" xfId="0" applyFont="1" applyFill="1" applyBorder="1" applyAlignment="1">
      <alignment vertical="center" wrapText="1"/>
    </xf>
    <xf numFmtId="165" fontId="4" fillId="0" borderId="22" xfId="2" applyNumberFormat="1" applyFont="1" applyBorder="1" applyAlignment="1">
      <alignment horizontal="center" vertical="center"/>
    </xf>
    <xf numFmtId="0" fontId="6" fillId="0" borderId="20" xfId="2" applyNumberFormat="1" applyFont="1" applyBorder="1" applyAlignment="1">
      <alignment horizontal="left" vertical="center" wrapText="1"/>
    </xf>
    <xf numFmtId="0" fontId="4" fillId="9" borderId="20" xfId="0" applyFont="1" applyFill="1" applyBorder="1" applyAlignment="1">
      <alignment vertical="center" wrapText="1"/>
    </xf>
    <xf numFmtId="0" fontId="4" fillId="3" borderId="20" xfId="2" applyNumberFormat="1" applyFont="1" applyFill="1" applyBorder="1" applyAlignment="1">
      <alignment horizontal="center" vertical="center"/>
    </xf>
    <xf numFmtId="166" fontId="6" fillId="3" borderId="20" xfId="2" applyNumberFormat="1" applyFont="1" applyFill="1" applyBorder="1" applyAlignment="1">
      <alignment horizontal="center" vertical="center"/>
    </xf>
    <xf numFmtId="166" fontId="6" fillId="3" borderId="20" xfId="2" applyNumberFormat="1" applyFont="1" applyFill="1" applyBorder="1" applyAlignment="1">
      <alignment vertical="center"/>
    </xf>
    <xf numFmtId="166" fontId="6" fillId="6" borderId="60" xfId="2" applyNumberFormat="1" applyFont="1" applyFill="1" applyBorder="1" applyAlignment="1">
      <alignment vertical="center"/>
    </xf>
    <xf numFmtId="166" fontId="6" fillId="3" borderId="51" xfId="2" applyNumberFormat="1" applyFont="1" applyFill="1" applyBorder="1" applyAlignment="1">
      <alignment vertical="center"/>
    </xf>
    <xf numFmtId="166" fontId="6" fillId="3" borderId="26" xfId="0" applyNumberFormat="1" applyFont="1" applyFill="1" applyBorder="1" applyAlignment="1">
      <alignment vertical="center"/>
    </xf>
    <xf numFmtId="0" fontId="4" fillId="6" borderId="20" xfId="0" applyFont="1" applyFill="1" applyBorder="1" applyAlignment="1">
      <alignment vertical="center" wrapText="1"/>
    </xf>
    <xf numFmtId="166" fontId="12" fillId="3" borderId="20" xfId="0" applyNumberFormat="1" applyFont="1" applyFill="1" applyBorder="1" applyAlignment="1">
      <alignment vertical="center"/>
    </xf>
    <xf numFmtId="0" fontId="6" fillId="8" borderId="20" xfId="2" applyNumberFormat="1" applyFont="1" applyFill="1" applyBorder="1" applyAlignment="1">
      <alignment horizontal="left" vertical="center" wrapText="1"/>
    </xf>
    <xf numFmtId="165" fontId="4" fillId="0" borderId="30" xfId="2" applyNumberFormat="1" applyFont="1" applyBorder="1" applyAlignment="1">
      <alignment horizontal="center" vertical="center"/>
    </xf>
    <xf numFmtId="0" fontId="6" fillId="0" borderId="50" xfId="2" applyNumberFormat="1" applyFont="1" applyBorder="1" applyAlignment="1">
      <alignment horizontal="left" vertical="center" wrapText="1"/>
    </xf>
    <xf numFmtId="0" fontId="4" fillId="8" borderId="50" xfId="2" quotePrefix="1" applyNumberFormat="1" applyFont="1" applyFill="1" applyBorder="1" applyAlignment="1">
      <alignment horizontal="left" vertical="center" wrapText="1"/>
    </xf>
    <xf numFmtId="0" fontId="4" fillId="0" borderId="37" xfId="2" applyNumberFormat="1" applyFont="1" applyFill="1" applyBorder="1" applyAlignment="1">
      <alignment horizontal="center" vertical="center"/>
    </xf>
    <xf numFmtId="166" fontId="6" fillId="3" borderId="50" xfId="2" applyNumberFormat="1" applyFont="1" applyFill="1" applyBorder="1" applyAlignment="1">
      <alignment horizontal="center" vertical="center"/>
    </xf>
    <xf numFmtId="166" fontId="6" fillId="3" borderId="50" xfId="2" applyNumberFormat="1" applyFont="1" applyFill="1" applyBorder="1" applyAlignment="1">
      <alignment vertical="center"/>
    </xf>
    <xf numFmtId="166" fontId="6" fillId="3" borderId="61" xfId="2" applyNumberFormat="1" applyFont="1" applyFill="1" applyBorder="1" applyAlignment="1">
      <alignment vertical="center"/>
    </xf>
    <xf numFmtId="166" fontId="6" fillId="3" borderId="50" xfId="0" applyNumberFormat="1" applyFont="1" applyFill="1" applyBorder="1" applyAlignment="1">
      <alignment vertical="center"/>
    </xf>
    <xf numFmtId="166" fontId="6" fillId="3" borderId="62" xfId="0" applyNumberFormat="1" applyFont="1" applyFill="1" applyBorder="1" applyAlignment="1">
      <alignment vertical="center"/>
    </xf>
    <xf numFmtId="0" fontId="5" fillId="4" borderId="6" xfId="2" applyNumberFormat="1" applyFont="1" applyFill="1" applyBorder="1" applyAlignment="1">
      <alignment horizontal="left" vertical="center"/>
    </xf>
    <xf numFmtId="0" fontId="5" fillId="4" borderId="7" xfId="2" applyNumberFormat="1" applyFont="1" applyFill="1" applyBorder="1" applyAlignment="1">
      <alignment horizontal="left" vertical="center"/>
    </xf>
    <xf numFmtId="0" fontId="5" fillId="4" borderId="7" xfId="2" applyNumberFormat="1" applyFont="1" applyFill="1" applyBorder="1" applyAlignment="1">
      <alignment vertical="center"/>
    </xf>
    <xf numFmtId="166" fontId="5" fillId="4" borderId="8" xfId="2" applyNumberFormat="1" applyFont="1" applyFill="1" applyBorder="1" applyAlignment="1">
      <alignment vertical="center"/>
    </xf>
    <xf numFmtId="166" fontId="5" fillId="4" borderId="32" xfId="2" applyNumberFormat="1" applyFont="1" applyFill="1" applyBorder="1" applyAlignment="1">
      <alignment vertical="center"/>
    </xf>
    <xf numFmtId="166" fontId="5" fillId="4" borderId="6" xfId="2" applyNumberFormat="1" applyFont="1" applyFill="1" applyBorder="1" applyAlignment="1">
      <alignment vertical="center"/>
    </xf>
    <xf numFmtId="166" fontId="5" fillId="4" borderId="7" xfId="2" applyNumberFormat="1" applyFont="1" applyFill="1" applyBorder="1" applyAlignment="1">
      <alignment vertical="center"/>
    </xf>
    <xf numFmtId="165" fontId="4" fillId="0" borderId="28" xfId="2" applyNumberFormat="1" applyFont="1" applyFill="1" applyBorder="1" applyAlignment="1">
      <alignment horizontal="center" vertical="center"/>
    </xf>
    <xf numFmtId="0" fontId="4" fillId="0" borderId="41" xfId="2" applyNumberFormat="1" applyFont="1" applyFill="1" applyBorder="1" applyAlignment="1">
      <alignment horizontal="left" vertical="center" wrapText="1"/>
    </xf>
    <xf numFmtId="0" fontId="4" fillId="8" borderId="37" xfId="2" applyNumberFormat="1" applyFont="1" applyFill="1" applyBorder="1" applyAlignment="1">
      <alignment vertical="center" wrapText="1"/>
    </xf>
    <xf numFmtId="165" fontId="4" fillId="3" borderId="37" xfId="2" applyNumberFormat="1" applyFont="1" applyFill="1" applyBorder="1" applyAlignment="1">
      <alignment horizontal="center" vertical="center" wrapText="1"/>
    </xf>
    <xf numFmtId="166" fontId="4" fillId="3" borderId="37" xfId="2" applyNumberFormat="1" applyFont="1" applyFill="1" applyBorder="1" applyAlignment="1">
      <alignment horizontal="right" vertical="center"/>
    </xf>
    <xf numFmtId="166" fontId="4" fillId="3" borderId="37" xfId="2" applyNumberFormat="1" applyFont="1" applyFill="1" applyBorder="1" applyAlignment="1">
      <alignment vertical="center"/>
    </xf>
    <xf numFmtId="166" fontId="4" fillId="3" borderId="56" xfId="2" applyNumberFormat="1" applyFont="1" applyFill="1" applyBorder="1" applyAlignment="1">
      <alignment vertical="center"/>
    </xf>
    <xf numFmtId="166" fontId="4" fillId="6" borderId="32" xfId="2" applyNumberFormat="1" applyFont="1" applyFill="1" applyBorder="1" applyAlignment="1">
      <alignment vertical="center"/>
    </xf>
    <xf numFmtId="166" fontId="4" fillId="3" borderId="55" xfId="2" applyNumberFormat="1" applyFont="1" applyFill="1" applyBorder="1" applyAlignment="1">
      <alignment vertical="center"/>
    </xf>
    <xf numFmtId="166" fontId="4" fillId="3" borderId="59" xfId="2" applyNumberFormat="1" applyFont="1" applyFill="1" applyBorder="1" applyAlignment="1">
      <alignment vertical="center"/>
    </xf>
    <xf numFmtId="0" fontId="4" fillId="3" borderId="20" xfId="2" quotePrefix="1" applyNumberFormat="1" applyFont="1" applyFill="1" applyBorder="1" applyAlignment="1">
      <alignment horizontal="center" vertical="center"/>
    </xf>
    <xf numFmtId="0" fontId="12" fillId="8" borderId="20" xfId="2" applyNumberFormat="1" applyFont="1" applyFill="1" applyBorder="1" applyAlignment="1">
      <alignment vertical="center" wrapText="1"/>
    </xf>
    <xf numFmtId="166" fontId="4" fillId="3" borderId="26" xfId="2" applyNumberFormat="1" applyFont="1" applyFill="1" applyBorder="1" applyAlignment="1">
      <alignment vertical="center"/>
    </xf>
    <xf numFmtId="0" fontId="4" fillId="3" borderId="47" xfId="2" quotePrefix="1" applyNumberFormat="1" applyFont="1" applyFill="1" applyBorder="1" applyAlignment="1">
      <alignment horizontal="center" vertical="center"/>
    </xf>
    <xf numFmtId="0" fontId="6" fillId="6" borderId="47" xfId="2" applyNumberFormat="1" applyFont="1" applyFill="1" applyBorder="1" applyAlignment="1">
      <alignment vertical="center" wrapText="1"/>
    </xf>
    <xf numFmtId="165" fontId="4" fillId="3" borderId="41" xfId="2" applyNumberFormat="1" applyFont="1" applyFill="1" applyBorder="1" applyAlignment="1">
      <alignment horizontal="center" vertical="center" wrapText="1"/>
    </xf>
    <xf numFmtId="166" fontId="4" fillId="3" borderId="41" xfId="2" applyNumberFormat="1" applyFont="1" applyFill="1" applyBorder="1" applyAlignment="1">
      <alignment horizontal="right" vertical="center"/>
    </xf>
    <xf numFmtId="166" fontId="4" fillId="3" borderId="41" xfId="2" applyNumberFormat="1" applyFont="1" applyFill="1" applyBorder="1" applyAlignment="1">
      <alignment vertical="center"/>
    </xf>
    <xf numFmtId="166" fontId="4" fillId="3" borderId="45" xfId="2" applyNumberFormat="1" applyFont="1" applyFill="1" applyBorder="1" applyAlignment="1">
      <alignment vertical="center"/>
    </xf>
    <xf numFmtId="166" fontId="4" fillId="3" borderId="10" xfId="2" applyNumberFormat="1" applyFont="1" applyFill="1" applyBorder="1" applyAlignment="1">
      <alignment vertical="center"/>
    </xf>
    <xf numFmtId="166" fontId="4" fillId="3" borderId="12" xfId="2" applyNumberFormat="1" applyFont="1" applyFill="1" applyBorder="1" applyAlignment="1">
      <alignment vertical="center"/>
    </xf>
    <xf numFmtId="166" fontId="4" fillId="3" borderId="62" xfId="2" applyNumberFormat="1" applyFont="1" applyFill="1" applyBorder="1" applyAlignment="1">
      <alignment vertical="center"/>
    </xf>
    <xf numFmtId="0" fontId="4" fillId="9" borderId="6" xfId="2" applyNumberFormat="1" applyFont="1" applyFill="1" applyBorder="1" applyAlignment="1">
      <alignment horizontal="left" vertical="center" wrapText="1"/>
    </xf>
    <xf numFmtId="0" fontId="4" fillId="9" borderId="7" xfId="2" applyNumberFormat="1" applyFont="1" applyFill="1" applyBorder="1" applyAlignment="1">
      <alignment horizontal="left" vertical="center" wrapText="1"/>
    </xf>
    <xf numFmtId="0" fontId="4" fillId="9" borderId="8" xfId="2" applyNumberFormat="1" applyFont="1" applyFill="1" applyBorder="1" applyAlignment="1">
      <alignment horizontal="left" vertical="center" wrapText="1"/>
    </xf>
    <xf numFmtId="165" fontId="4" fillId="9" borderId="36" xfId="2" applyNumberFormat="1" applyFont="1" applyFill="1" applyBorder="1" applyAlignment="1">
      <alignment horizontal="center" vertical="center" wrapText="1"/>
    </xf>
    <xf numFmtId="166" fontId="4" fillId="9" borderId="36" xfId="2" applyNumberFormat="1" applyFont="1" applyFill="1" applyBorder="1" applyAlignment="1">
      <alignment horizontal="right" vertical="center"/>
    </xf>
    <xf numFmtId="166" fontId="4" fillId="9" borderId="36" xfId="2" applyNumberFormat="1" applyFont="1" applyFill="1" applyBorder="1" applyAlignment="1">
      <alignment vertical="center"/>
    </xf>
    <xf numFmtId="166" fontId="4" fillId="9" borderId="4" xfId="2" applyNumberFormat="1" applyFont="1" applyFill="1" applyBorder="1" applyAlignment="1">
      <alignment vertical="center"/>
    </xf>
    <xf numFmtId="166" fontId="4" fillId="9" borderId="2" xfId="2" applyNumberFormat="1" applyFont="1" applyFill="1" applyBorder="1" applyAlignment="1">
      <alignment vertical="center"/>
    </xf>
    <xf numFmtId="166" fontId="20" fillId="3" borderId="37" xfId="2" applyNumberFormat="1" applyFont="1" applyFill="1" applyBorder="1" applyAlignment="1">
      <alignment vertical="center"/>
    </xf>
    <xf numFmtId="0" fontId="4" fillId="3" borderId="23" xfId="0" applyFont="1" applyFill="1" applyBorder="1" applyAlignment="1">
      <alignment vertical="center"/>
    </xf>
    <xf numFmtId="166" fontId="4" fillId="3" borderId="49" xfId="2" applyNumberFormat="1" applyFont="1" applyFill="1" applyBorder="1" applyAlignment="1">
      <alignment vertical="center"/>
    </xf>
    <xf numFmtId="166" fontId="4" fillId="3" borderId="63" xfId="2" applyNumberFormat="1" applyFont="1" applyFill="1" applyBorder="1" applyAlignment="1">
      <alignment vertical="center"/>
    </xf>
    <xf numFmtId="0" fontId="4" fillId="6" borderId="37" xfId="2" applyNumberFormat="1" applyFont="1" applyFill="1" applyBorder="1" applyAlignment="1">
      <alignment vertical="center" wrapText="1"/>
    </xf>
    <xf numFmtId="0" fontId="4" fillId="3" borderId="22" xfId="0" applyFont="1" applyFill="1" applyBorder="1" applyAlignment="1">
      <alignment vertical="center"/>
    </xf>
    <xf numFmtId="166" fontId="4" fillId="3" borderId="20" xfId="2" applyNumberFormat="1" applyFont="1" applyFill="1" applyBorder="1" applyAlignment="1">
      <alignment vertical="center"/>
    </xf>
    <xf numFmtId="0" fontId="6" fillId="6" borderId="37" xfId="2" applyNumberFormat="1" applyFont="1" applyFill="1" applyBorder="1" applyAlignment="1">
      <alignment vertical="center" wrapText="1"/>
    </xf>
    <xf numFmtId="0" fontId="6" fillId="8" borderId="37" xfId="2" applyNumberFormat="1" applyFont="1" applyFill="1" applyBorder="1" applyAlignment="1">
      <alignment vertical="center" wrapText="1"/>
    </xf>
    <xf numFmtId="0" fontId="4" fillId="9" borderId="20" xfId="2" applyNumberFormat="1" applyFont="1" applyFill="1" applyBorder="1" applyAlignment="1">
      <alignment vertical="center" wrapText="1"/>
    </xf>
    <xf numFmtId="166" fontId="4" fillId="3" borderId="20" xfId="2" applyNumberFormat="1" applyFont="1" applyFill="1" applyBorder="1" applyAlignment="1">
      <alignment horizontal="right" vertical="center"/>
    </xf>
    <xf numFmtId="166" fontId="20" fillId="3" borderId="20" xfId="2" applyNumberFormat="1" applyFont="1" applyFill="1" applyBorder="1" applyAlignment="1">
      <alignment vertical="center"/>
    </xf>
    <xf numFmtId="166" fontId="4" fillId="3" borderId="30" xfId="2" applyNumberFormat="1" applyFont="1" applyFill="1" applyBorder="1" applyAlignment="1">
      <alignment vertical="center"/>
    </xf>
    <xf numFmtId="166" fontId="4" fillId="3" borderId="50" xfId="2" applyNumberFormat="1" applyFont="1" applyFill="1" applyBorder="1" applyAlignment="1">
      <alignment vertical="center"/>
    </xf>
    <xf numFmtId="165" fontId="4" fillId="9" borderId="17" xfId="2" applyNumberFormat="1" applyFont="1" applyFill="1" applyBorder="1" applyAlignment="1">
      <alignment horizontal="left" vertical="center"/>
    </xf>
    <xf numFmtId="165" fontId="4" fillId="9" borderId="7" xfId="2" applyNumberFormat="1" applyFont="1" applyFill="1" applyBorder="1" applyAlignment="1">
      <alignment horizontal="left" vertical="center"/>
    </xf>
    <xf numFmtId="165" fontId="4" fillId="9" borderId="18" xfId="2" applyNumberFormat="1" applyFont="1" applyFill="1" applyBorder="1" applyAlignment="1">
      <alignment horizontal="left" vertical="center"/>
    </xf>
    <xf numFmtId="165" fontId="4" fillId="9" borderId="64" xfId="2" applyNumberFormat="1" applyFont="1" applyFill="1" applyBorder="1" applyAlignment="1">
      <alignment horizontal="left" vertical="center"/>
    </xf>
    <xf numFmtId="166" fontId="5" fillId="9" borderId="36" xfId="2" applyNumberFormat="1" applyFont="1" applyFill="1" applyBorder="1" applyAlignment="1">
      <alignment vertical="center"/>
    </xf>
    <xf numFmtId="166" fontId="4" fillId="9" borderId="34" xfId="2" applyNumberFormat="1" applyFont="1" applyFill="1" applyBorder="1" applyAlignment="1">
      <alignment vertical="center"/>
    </xf>
    <xf numFmtId="165" fontId="4" fillId="3" borderId="20" xfId="2" applyNumberFormat="1" applyFont="1" applyFill="1" applyBorder="1" applyAlignment="1">
      <alignment horizontal="center" vertical="center"/>
    </xf>
    <xf numFmtId="0" fontId="4" fillId="0" borderId="4" xfId="2" applyNumberFormat="1" applyFont="1" applyFill="1" applyBorder="1" applyAlignment="1">
      <alignment horizontal="left" vertical="center" wrapText="1"/>
    </xf>
    <xf numFmtId="0" fontId="4" fillId="0" borderId="20" xfId="2" quotePrefix="1" applyNumberFormat="1" applyFont="1" applyFill="1" applyBorder="1" applyAlignment="1">
      <alignment horizontal="center" vertical="center"/>
    </xf>
    <xf numFmtId="0" fontId="6" fillId="9" borderId="37" xfId="2" applyNumberFormat="1" applyFont="1" applyFill="1" applyBorder="1" applyAlignment="1">
      <alignment vertical="center" wrapText="1"/>
    </xf>
    <xf numFmtId="166" fontId="4" fillId="6" borderId="60" xfId="2" applyNumberFormat="1" applyFont="1" applyFill="1" applyBorder="1" applyAlignment="1">
      <alignment vertical="center"/>
    </xf>
    <xf numFmtId="166" fontId="4" fillId="3" borderId="58" xfId="2" applyNumberFormat="1" applyFont="1" applyFill="1" applyBorder="1" applyAlignment="1">
      <alignment vertical="center"/>
    </xf>
    <xf numFmtId="0" fontId="6" fillId="8" borderId="20" xfId="2" applyNumberFormat="1" applyFont="1" applyFill="1" applyBorder="1" applyAlignment="1">
      <alignment vertical="center" wrapText="1"/>
    </xf>
    <xf numFmtId="166" fontId="6" fillId="3" borderId="37" xfId="2" applyNumberFormat="1" applyFont="1" applyFill="1" applyBorder="1" applyAlignment="1">
      <alignment horizontal="right" vertical="center"/>
    </xf>
    <xf numFmtId="0" fontId="4" fillId="0" borderId="37" xfId="2" applyNumberFormat="1" applyFont="1" applyFill="1" applyBorder="1" applyAlignment="1">
      <alignment horizontal="left" vertical="center" wrapText="1"/>
    </xf>
    <xf numFmtId="0" fontId="6" fillId="6" borderId="20" xfId="2" applyNumberFormat="1" applyFont="1" applyFill="1" applyBorder="1" applyAlignment="1">
      <alignment vertical="center" wrapText="1"/>
    </xf>
    <xf numFmtId="166" fontId="6" fillId="3" borderId="20" xfId="2" applyNumberFormat="1" applyFont="1" applyFill="1" applyBorder="1" applyAlignment="1">
      <alignment horizontal="right" vertical="center"/>
    </xf>
    <xf numFmtId="166" fontId="4" fillId="3" borderId="51" xfId="2" applyNumberFormat="1" applyFont="1" applyFill="1" applyBorder="1" applyAlignment="1">
      <alignment vertical="center"/>
    </xf>
    <xf numFmtId="0" fontId="6" fillId="0" borderId="47" xfId="2" applyNumberFormat="1" applyFont="1" applyFill="1" applyBorder="1" applyAlignment="1">
      <alignment vertical="center" wrapText="1"/>
    </xf>
    <xf numFmtId="0" fontId="6" fillId="6" borderId="45" xfId="2" applyNumberFormat="1" applyFont="1" applyFill="1" applyBorder="1" applyAlignment="1">
      <alignment vertical="center" wrapText="1"/>
    </xf>
    <xf numFmtId="166" fontId="20" fillId="3" borderId="41" xfId="2" applyNumberFormat="1" applyFont="1" applyFill="1" applyBorder="1" applyAlignment="1">
      <alignment vertical="center"/>
    </xf>
    <xf numFmtId="166" fontId="4" fillId="6" borderId="40" xfId="2" applyNumberFormat="1" applyFont="1" applyFill="1" applyBorder="1" applyAlignment="1">
      <alignment vertical="center"/>
    </xf>
    <xf numFmtId="166" fontId="4" fillId="3" borderId="39" xfId="2" applyNumberFormat="1" applyFont="1" applyFill="1" applyBorder="1" applyAlignment="1">
      <alignment vertical="center"/>
    </xf>
    <xf numFmtId="166" fontId="4" fillId="3" borderId="44" xfId="2" applyNumberFormat="1" applyFont="1" applyFill="1" applyBorder="1" applyAlignment="1">
      <alignment vertical="center"/>
    </xf>
    <xf numFmtId="0" fontId="4" fillId="9" borderId="31" xfId="0" applyFont="1" applyFill="1" applyBorder="1" applyAlignment="1">
      <alignment horizontal="left" vertical="center"/>
    </xf>
    <xf numFmtId="0" fontId="4" fillId="9" borderId="7" xfId="0" applyFont="1" applyFill="1" applyBorder="1" applyAlignment="1">
      <alignment horizontal="left" vertical="center"/>
    </xf>
    <xf numFmtId="0" fontId="4" fillId="9" borderId="16" xfId="0" applyFont="1" applyFill="1" applyBorder="1" applyAlignment="1">
      <alignment horizontal="left" vertical="center"/>
    </xf>
    <xf numFmtId="0" fontId="4" fillId="9" borderId="7" xfId="0" applyFont="1" applyFill="1" applyBorder="1" applyAlignment="1">
      <alignment vertical="center"/>
    </xf>
    <xf numFmtId="0" fontId="4" fillId="9" borderId="36" xfId="0" applyFont="1" applyFill="1" applyBorder="1" applyAlignment="1">
      <alignment vertical="center"/>
    </xf>
    <xf numFmtId="166" fontId="4" fillId="9" borderId="36" xfId="0" applyNumberFormat="1" applyFont="1" applyFill="1" applyBorder="1" applyAlignment="1">
      <alignment vertical="center"/>
    </xf>
    <xf numFmtId="166" fontId="5" fillId="9" borderId="46" xfId="0" applyNumberFormat="1" applyFont="1" applyFill="1" applyBorder="1" applyAlignment="1">
      <alignment vertical="center"/>
    </xf>
    <xf numFmtId="166" fontId="4" fillId="9" borderId="32" xfId="0" applyNumberFormat="1" applyFont="1" applyFill="1" applyBorder="1" applyAlignment="1">
      <alignment vertical="center"/>
    </xf>
    <xf numFmtId="166" fontId="4" fillId="9" borderId="64" xfId="0" applyNumberFormat="1" applyFont="1" applyFill="1" applyBorder="1" applyAlignment="1">
      <alignment vertical="center"/>
    </xf>
    <xf numFmtId="166" fontId="4" fillId="9" borderId="34" xfId="0" applyNumberFormat="1" applyFont="1" applyFill="1" applyBorder="1" applyAlignment="1">
      <alignment vertical="center"/>
    </xf>
    <xf numFmtId="0" fontId="5" fillId="4" borderId="35" xfId="2" applyNumberFormat="1" applyFont="1" applyFill="1" applyBorder="1" applyAlignment="1">
      <alignment horizontal="left" vertical="center"/>
    </xf>
    <xf numFmtId="0" fontId="5" fillId="4" borderId="0" xfId="2" applyNumberFormat="1" applyFont="1" applyFill="1" applyBorder="1" applyAlignment="1">
      <alignment horizontal="left" vertical="center"/>
    </xf>
    <xf numFmtId="0" fontId="5" fillId="4" borderId="27" xfId="2" applyNumberFormat="1" applyFont="1" applyFill="1" applyBorder="1" applyAlignment="1">
      <alignment horizontal="left" vertical="center"/>
    </xf>
    <xf numFmtId="166" fontId="5" fillId="4" borderId="40" xfId="2" applyNumberFormat="1" applyFont="1" applyFill="1" applyBorder="1" applyAlignment="1">
      <alignment vertical="center"/>
    </xf>
    <xf numFmtId="165" fontId="4" fillId="3" borderId="33" xfId="2" applyNumberFormat="1" applyFont="1" applyFill="1" applyBorder="1" applyAlignment="1">
      <alignment horizontal="center" vertical="center"/>
    </xf>
    <xf numFmtId="0" fontId="4" fillId="3" borderId="36" xfId="2" applyNumberFormat="1" applyFont="1" applyFill="1" applyBorder="1" applyAlignment="1">
      <alignment horizontal="left" vertical="center" wrapText="1"/>
    </xf>
    <xf numFmtId="0" fontId="4" fillId="3" borderId="36" xfId="2" quotePrefix="1" applyNumberFormat="1" applyFont="1" applyFill="1" applyBorder="1" applyAlignment="1">
      <alignment horizontal="center" vertical="center"/>
    </xf>
    <xf numFmtId="0" fontId="12" fillId="8" borderId="36" xfId="2" applyNumberFormat="1" applyFont="1" applyFill="1" applyBorder="1" applyAlignment="1">
      <alignment vertical="center" wrapText="1"/>
    </xf>
    <xf numFmtId="165" fontId="4" fillId="3" borderId="36" xfId="2" applyNumberFormat="1" applyFont="1" applyFill="1" applyBorder="1" applyAlignment="1">
      <alignment horizontal="center" vertical="center" wrapText="1"/>
    </xf>
    <xf numFmtId="166" fontId="4" fillId="3" borderId="36" xfId="2" applyNumberFormat="1" applyFont="1" applyFill="1" applyBorder="1" applyAlignment="1">
      <alignment horizontal="right" vertical="center"/>
    </xf>
    <xf numFmtId="166" fontId="4" fillId="3" borderId="36" xfId="2" applyNumberFormat="1" applyFont="1" applyFill="1" applyBorder="1" applyAlignment="1">
      <alignment vertical="center"/>
    </xf>
    <xf numFmtId="166" fontId="20" fillId="3" borderId="36" xfId="2" applyNumberFormat="1" applyFont="1" applyFill="1" applyBorder="1" applyAlignment="1">
      <alignment vertical="center"/>
    </xf>
    <xf numFmtId="166" fontId="4" fillId="3" borderId="46" xfId="2" applyNumberFormat="1" applyFont="1" applyFill="1" applyBorder="1" applyAlignment="1">
      <alignment vertical="center"/>
    </xf>
    <xf numFmtId="166" fontId="4" fillId="3" borderId="64" xfId="2" applyNumberFormat="1" applyFont="1" applyFill="1" applyBorder="1" applyAlignment="1">
      <alignment vertical="center"/>
    </xf>
    <xf numFmtId="166" fontId="4" fillId="3" borderId="34" xfId="2" applyNumberFormat="1" applyFont="1" applyFill="1" applyBorder="1" applyAlignment="1">
      <alignment vertical="center"/>
    </xf>
    <xf numFmtId="0" fontId="5" fillId="4" borderId="17" xfId="2" applyNumberFormat="1" applyFont="1" applyFill="1" applyBorder="1" applyAlignment="1">
      <alignment horizontal="left" vertical="center"/>
    </xf>
    <xf numFmtId="0" fontId="5" fillId="4" borderId="18" xfId="2" applyNumberFormat="1" applyFont="1" applyFill="1" applyBorder="1" applyAlignment="1">
      <alignment horizontal="left" vertical="center"/>
    </xf>
    <xf numFmtId="0" fontId="5" fillId="4" borderId="19" xfId="2" applyNumberFormat="1" applyFont="1" applyFill="1" applyBorder="1" applyAlignment="1">
      <alignment horizontal="left" vertical="center"/>
    </xf>
    <xf numFmtId="166" fontId="5" fillId="4" borderId="9" xfId="2" applyNumberFormat="1" applyFont="1" applyFill="1" applyBorder="1" applyAlignment="1">
      <alignment vertical="center"/>
    </xf>
    <xf numFmtId="166" fontId="21" fillId="4" borderId="9" xfId="2" applyNumberFormat="1" applyFont="1" applyFill="1" applyBorder="1" applyAlignment="1">
      <alignment vertical="center"/>
    </xf>
    <xf numFmtId="165" fontId="4" fillId="3" borderId="23" xfId="2" quotePrefix="1" applyNumberFormat="1" applyFont="1" applyFill="1" applyBorder="1" applyAlignment="1">
      <alignment horizontal="center" vertical="center"/>
    </xf>
    <xf numFmtId="0" fontId="4" fillId="3" borderId="49" xfId="2" applyNumberFormat="1" applyFont="1" applyFill="1" applyBorder="1" applyAlignment="1">
      <alignment horizontal="left" vertical="center" wrapText="1"/>
    </xf>
    <xf numFmtId="0" fontId="4" fillId="3" borderId="49" xfId="2" quotePrefix="1" applyNumberFormat="1" applyFont="1" applyFill="1" applyBorder="1" applyAlignment="1">
      <alignment horizontal="center" vertical="center"/>
    </xf>
    <xf numFmtId="0" fontId="6" fillId="8" borderId="49" xfId="2" quotePrefix="1" applyNumberFormat="1" applyFont="1" applyFill="1" applyBorder="1" applyAlignment="1">
      <alignment horizontal="left" vertical="center" wrapText="1"/>
    </xf>
    <xf numFmtId="165" fontId="4" fillId="3" borderId="49" xfId="2" applyNumberFormat="1" applyFont="1" applyFill="1" applyBorder="1" applyAlignment="1">
      <alignment horizontal="center" vertical="center" wrapText="1"/>
    </xf>
    <xf numFmtId="166" fontId="4" fillId="3" borderId="49" xfId="2" applyNumberFormat="1" applyFont="1" applyFill="1" applyBorder="1" applyAlignment="1">
      <alignment horizontal="right" vertical="center"/>
    </xf>
    <xf numFmtId="166" fontId="4" fillId="3" borderId="48" xfId="2" applyNumberFormat="1" applyFont="1" applyFill="1" applyBorder="1" applyAlignment="1">
      <alignment vertical="center"/>
    </xf>
    <xf numFmtId="165" fontId="4" fillId="3" borderId="22" xfId="2" quotePrefix="1" applyNumberFormat="1" applyFont="1" applyFill="1" applyBorder="1" applyAlignment="1">
      <alignment horizontal="center" vertical="center"/>
    </xf>
    <xf numFmtId="0" fontId="4" fillId="3" borderId="20" xfId="2" applyNumberFormat="1" applyFont="1" applyFill="1" applyBorder="1" applyAlignment="1">
      <alignment horizontal="left" vertical="center" wrapText="1"/>
    </xf>
    <xf numFmtId="0" fontId="4" fillId="8" borderId="20" xfId="2" quotePrefix="1" applyNumberFormat="1" applyFont="1" applyFill="1" applyBorder="1" applyAlignment="1">
      <alignment horizontal="left" vertical="center" wrapText="1"/>
    </xf>
    <xf numFmtId="165" fontId="4" fillId="3" borderId="20" xfId="2" applyNumberFormat="1" applyFont="1" applyFill="1" applyBorder="1" applyAlignment="1">
      <alignment horizontal="center" vertical="center" wrapText="1"/>
    </xf>
    <xf numFmtId="166" fontId="4" fillId="3" borderId="24" xfId="2" applyNumberFormat="1" applyFont="1" applyFill="1" applyBorder="1" applyAlignment="1">
      <alignment vertical="center"/>
    </xf>
    <xf numFmtId="165" fontId="4" fillId="3" borderId="30" xfId="2" quotePrefix="1" applyNumberFormat="1" applyFont="1" applyFill="1" applyBorder="1" applyAlignment="1">
      <alignment horizontal="center" vertical="center"/>
    </xf>
    <xf numFmtId="0" fontId="4" fillId="3" borderId="50" xfId="2" applyNumberFormat="1" applyFont="1" applyFill="1" applyBorder="1" applyAlignment="1">
      <alignment horizontal="left" vertical="center" wrapText="1"/>
    </xf>
    <xf numFmtId="0" fontId="4" fillId="3" borderId="50" xfId="2" quotePrefix="1" applyNumberFormat="1" applyFont="1" applyFill="1" applyBorder="1" applyAlignment="1">
      <alignment horizontal="center" vertical="center"/>
    </xf>
    <xf numFmtId="0" fontId="6" fillId="6" borderId="50" xfId="2" quotePrefix="1" applyNumberFormat="1" applyFont="1" applyFill="1" applyBorder="1" applyAlignment="1">
      <alignment horizontal="left" vertical="center" wrapText="1"/>
    </xf>
    <xf numFmtId="165" fontId="4" fillId="3" borderId="50" xfId="2" applyNumberFormat="1" applyFont="1" applyFill="1" applyBorder="1" applyAlignment="1">
      <alignment horizontal="center" vertical="center" wrapText="1"/>
    </xf>
    <xf numFmtId="166" fontId="4" fillId="3" borderId="50" xfId="2" applyNumberFormat="1" applyFont="1" applyFill="1" applyBorder="1" applyAlignment="1">
      <alignment horizontal="right" vertical="center"/>
    </xf>
    <xf numFmtId="166" fontId="4" fillId="3" borderId="13" xfId="2" applyNumberFormat="1" applyFont="1" applyFill="1" applyBorder="1" applyAlignment="1">
      <alignment vertical="center"/>
    </xf>
    <xf numFmtId="166" fontId="4" fillId="6" borderId="14" xfId="2" applyNumberFormat="1" applyFont="1" applyFill="1" applyBorder="1" applyAlignment="1">
      <alignment vertical="center"/>
    </xf>
    <xf numFmtId="166" fontId="4" fillId="3" borderId="61" xfId="2" applyNumberFormat="1" applyFont="1" applyFill="1" applyBorder="1" applyAlignment="1">
      <alignment vertical="center"/>
    </xf>
    <xf numFmtId="0" fontId="2" fillId="10" borderId="6" xfId="2" applyNumberFormat="1" applyFont="1" applyFill="1" applyBorder="1" applyAlignment="1">
      <alignment horizontal="left" vertical="center"/>
    </xf>
    <xf numFmtId="0" fontId="2" fillId="10" borderId="7" xfId="2" applyNumberFormat="1" applyFont="1" applyFill="1" applyBorder="1" applyAlignment="1">
      <alignment horizontal="left" vertical="center"/>
    </xf>
    <xf numFmtId="0" fontId="2" fillId="10" borderId="8" xfId="2" applyNumberFormat="1" applyFont="1" applyFill="1" applyBorder="1" applyAlignment="1">
      <alignment horizontal="left" vertical="center"/>
    </xf>
    <xf numFmtId="166" fontId="2" fillId="5" borderId="33" xfId="2" applyNumberFormat="1" applyFont="1" applyFill="1" applyBorder="1" applyAlignment="1">
      <alignment horizontal="right" vertical="center"/>
    </xf>
    <xf numFmtId="0" fontId="2" fillId="5" borderId="17" xfId="0" applyFont="1" applyFill="1" applyBorder="1" applyAlignment="1">
      <alignment horizontal="left" vertical="center"/>
    </xf>
    <xf numFmtId="0" fontId="2" fillId="5" borderId="18" xfId="0" applyFont="1" applyFill="1" applyBorder="1" applyAlignment="1">
      <alignment horizontal="left" vertical="center"/>
    </xf>
    <xf numFmtId="0" fontId="2" fillId="5" borderId="19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6" fillId="3" borderId="4" xfId="2" applyNumberFormat="1" applyFont="1" applyFill="1" applyBorder="1" applyAlignment="1">
      <alignment horizontal="left" vertical="center" wrapText="1"/>
    </xf>
    <xf numFmtId="0" fontId="4" fillId="3" borderId="49" xfId="2" applyNumberFormat="1" applyFont="1" applyFill="1" applyBorder="1" applyAlignment="1">
      <alignment horizontal="center" vertical="center"/>
    </xf>
    <xf numFmtId="0" fontId="4" fillId="6" borderId="49" xfId="2" applyNumberFormat="1" applyFont="1" applyFill="1" applyBorder="1" applyAlignment="1">
      <alignment horizontal="left" vertical="center" wrapText="1"/>
    </xf>
    <xf numFmtId="0" fontId="4" fillId="3" borderId="49" xfId="2" applyNumberFormat="1" applyFont="1" applyFill="1" applyBorder="1" applyAlignment="1">
      <alignment horizontal="center" vertical="center" wrapText="1"/>
    </xf>
    <xf numFmtId="166" fontId="4" fillId="3" borderId="49" xfId="2" applyNumberFormat="1" applyFont="1" applyFill="1" applyBorder="1" applyAlignment="1">
      <alignment horizontal="center" vertical="center"/>
    </xf>
    <xf numFmtId="166" fontId="4" fillId="3" borderId="21" xfId="2" applyNumberFormat="1" applyFont="1" applyFill="1" applyBorder="1" applyAlignment="1">
      <alignment vertical="center"/>
    </xf>
    <xf numFmtId="166" fontId="4" fillId="3" borderId="49" xfId="0" applyNumberFormat="1" applyFont="1" applyFill="1" applyBorder="1" applyAlignment="1">
      <alignment vertical="center"/>
    </xf>
    <xf numFmtId="166" fontId="4" fillId="3" borderId="63" xfId="0" applyNumberFormat="1" applyFont="1" applyFill="1" applyBorder="1" applyAlignment="1">
      <alignment vertical="center"/>
    </xf>
    <xf numFmtId="166" fontId="3" fillId="0" borderId="0" xfId="0" applyNumberFormat="1" applyFont="1" applyAlignment="1">
      <alignment vertical="center"/>
    </xf>
    <xf numFmtId="0" fontId="5" fillId="4" borderId="1" xfId="2" applyNumberFormat="1" applyFont="1" applyFill="1" applyBorder="1" applyAlignment="1">
      <alignment horizontal="left" vertical="center"/>
    </xf>
    <xf numFmtId="0" fontId="5" fillId="4" borderId="4" xfId="2" applyNumberFormat="1" applyFont="1" applyFill="1" applyBorder="1" applyAlignment="1">
      <alignment horizontal="left" vertical="center"/>
    </xf>
    <xf numFmtId="0" fontId="5" fillId="4" borderId="5" xfId="2" applyNumberFormat="1" applyFont="1" applyFill="1" applyBorder="1" applyAlignment="1">
      <alignment horizontal="left" vertical="center"/>
    </xf>
    <xf numFmtId="0" fontId="4" fillId="0" borderId="20" xfId="2" applyNumberFormat="1" applyFont="1" applyBorder="1" applyAlignment="1">
      <alignment horizontal="center" vertical="center" wrapText="1"/>
    </xf>
    <xf numFmtId="0" fontId="6" fillId="3" borderId="20" xfId="2" applyNumberFormat="1" applyFont="1" applyFill="1" applyBorder="1" applyAlignment="1">
      <alignment horizontal="left" vertical="center" wrapText="1"/>
    </xf>
    <xf numFmtId="0" fontId="6" fillId="9" borderId="20" xfId="2" applyNumberFormat="1" applyFont="1" applyFill="1" applyBorder="1" applyAlignment="1">
      <alignment vertical="center" wrapText="1"/>
    </xf>
    <xf numFmtId="0" fontId="7" fillId="3" borderId="20" xfId="0" applyFont="1" applyFill="1" applyBorder="1" applyAlignment="1">
      <alignment horizontal="center" vertical="center" wrapText="1"/>
    </xf>
    <xf numFmtId="166" fontId="22" fillId="3" borderId="58" xfId="2" applyNumberFormat="1" applyFont="1" applyFill="1" applyBorder="1" applyAlignment="1">
      <alignment vertical="center"/>
    </xf>
    <xf numFmtId="166" fontId="22" fillId="3" borderId="37" xfId="0" applyNumberFormat="1" applyFont="1" applyFill="1" applyBorder="1" applyAlignment="1">
      <alignment vertical="center"/>
    </xf>
    <xf numFmtId="166" fontId="4" fillId="3" borderId="37" xfId="0" applyNumberFormat="1" applyFont="1" applyFill="1" applyBorder="1" applyAlignment="1">
      <alignment vertical="center"/>
    </xf>
    <xf numFmtId="0" fontId="4" fillId="8" borderId="20" xfId="2" applyNumberFormat="1" applyFont="1" applyFill="1" applyBorder="1" applyAlignment="1">
      <alignment vertical="center" wrapText="1"/>
    </xf>
    <xf numFmtId="0" fontId="6" fillId="3" borderId="20" xfId="0" applyFont="1" applyFill="1" applyBorder="1" applyAlignment="1">
      <alignment horizontal="center" vertical="center" wrapText="1"/>
    </xf>
    <xf numFmtId="0" fontId="6" fillId="6" borderId="20" xfId="2" applyNumberFormat="1" applyFont="1" applyFill="1" applyBorder="1" applyAlignment="1">
      <alignment horizontal="left" vertical="center" wrapText="1"/>
    </xf>
    <xf numFmtId="0" fontId="4" fillId="3" borderId="20" xfId="2" applyNumberFormat="1" applyFont="1" applyFill="1" applyBorder="1" applyAlignment="1">
      <alignment horizontal="center" vertical="center" wrapText="1"/>
    </xf>
    <xf numFmtId="166" fontId="4" fillId="3" borderId="20" xfId="2" applyNumberFormat="1" applyFont="1" applyFill="1" applyBorder="1" applyAlignment="1">
      <alignment horizontal="center" vertical="center"/>
    </xf>
    <xf numFmtId="166" fontId="6" fillId="3" borderId="47" xfId="2" applyNumberFormat="1" applyFont="1" applyFill="1" applyBorder="1" applyAlignment="1">
      <alignment vertical="center"/>
    </xf>
    <xf numFmtId="166" fontId="4" fillId="3" borderId="47" xfId="2" applyNumberFormat="1" applyFont="1" applyFill="1" applyBorder="1" applyAlignment="1">
      <alignment vertical="center"/>
    </xf>
    <xf numFmtId="166" fontId="4" fillId="6" borderId="9" xfId="2" applyNumberFormat="1" applyFont="1" applyFill="1" applyBorder="1" applyAlignment="1">
      <alignment vertical="center"/>
    </xf>
    <xf numFmtId="166" fontId="4" fillId="3" borderId="38" xfId="2" applyNumberFormat="1" applyFont="1" applyFill="1" applyBorder="1" applyAlignment="1">
      <alignment vertical="center"/>
    </xf>
    <xf numFmtId="166" fontId="4" fillId="3" borderId="47" xfId="0" applyNumberFormat="1" applyFont="1" applyFill="1" applyBorder="1" applyAlignment="1">
      <alignment vertical="center"/>
    </xf>
    <xf numFmtId="0" fontId="5" fillId="4" borderId="31" xfId="2" applyNumberFormat="1" applyFont="1" applyFill="1" applyBorder="1" applyAlignment="1">
      <alignment horizontal="left" vertical="center"/>
    </xf>
    <xf numFmtId="166" fontId="5" fillId="4" borderId="20" xfId="2" applyNumberFormat="1" applyFont="1" applyFill="1" applyBorder="1" applyAlignment="1">
      <alignment vertical="center"/>
    </xf>
    <xf numFmtId="0" fontId="2" fillId="10" borderId="16" xfId="2" applyNumberFormat="1" applyFont="1" applyFill="1" applyBorder="1" applyAlignment="1">
      <alignment horizontal="left" vertical="center"/>
    </xf>
    <xf numFmtId="166" fontId="2" fillId="10" borderId="20" xfId="2" applyNumberFormat="1" applyFont="1" applyFill="1" applyBorder="1" applyAlignment="1">
      <alignment horizontal="right" vertical="center"/>
    </xf>
    <xf numFmtId="0" fontId="2" fillId="5" borderId="16" xfId="0" applyFont="1" applyFill="1" applyBorder="1" applyAlignment="1">
      <alignment horizontal="left" vertical="center"/>
    </xf>
    <xf numFmtId="0" fontId="2" fillId="5" borderId="29" xfId="0" applyFont="1" applyFill="1" applyBorder="1" applyAlignment="1">
      <alignment horizontal="left" vertical="center"/>
    </xf>
    <xf numFmtId="0" fontId="4" fillId="0" borderId="17" xfId="2" applyNumberFormat="1" applyFont="1" applyBorder="1" applyAlignment="1">
      <alignment horizontal="center" vertical="center" wrapText="1"/>
    </xf>
    <xf numFmtId="0" fontId="4" fillId="0" borderId="49" xfId="2" applyNumberFormat="1" applyFont="1" applyBorder="1" applyAlignment="1">
      <alignment horizontal="left" vertical="center" wrapText="1"/>
    </xf>
    <xf numFmtId="0" fontId="4" fillId="3" borderId="49" xfId="2" quotePrefix="1" applyNumberFormat="1" applyFont="1" applyFill="1" applyBorder="1" applyAlignment="1">
      <alignment horizontal="center" vertical="center" wrapText="1"/>
    </xf>
    <xf numFmtId="0" fontId="4" fillId="6" borderId="49" xfId="2" applyNumberFormat="1" applyFont="1" applyFill="1" applyBorder="1" applyAlignment="1">
      <alignment vertical="center" wrapText="1"/>
    </xf>
    <xf numFmtId="0" fontId="7" fillId="3" borderId="49" xfId="0" applyFont="1" applyFill="1" applyBorder="1" applyAlignment="1">
      <alignment horizontal="center" vertical="center" wrapText="1"/>
    </xf>
    <xf numFmtId="166" fontId="6" fillId="3" borderId="49" xfId="2" applyNumberFormat="1" applyFont="1" applyFill="1" applyBorder="1" applyAlignment="1">
      <alignment vertical="center"/>
    </xf>
    <xf numFmtId="3" fontId="6" fillId="6" borderId="32" xfId="2" applyNumberFormat="1" applyFont="1" applyFill="1" applyBorder="1" applyAlignment="1">
      <alignment horizontal="right" vertical="center" indent="1"/>
    </xf>
    <xf numFmtId="3" fontId="6" fillId="3" borderId="48" xfId="2" applyNumberFormat="1" applyFont="1" applyFill="1" applyBorder="1" applyAlignment="1">
      <alignment horizontal="right" vertical="center" indent="1"/>
    </xf>
    <xf numFmtId="3" fontId="12" fillId="3" borderId="49" xfId="2" applyNumberFormat="1" applyFont="1" applyFill="1" applyBorder="1" applyAlignment="1">
      <alignment horizontal="right" vertical="center" indent="1"/>
    </xf>
    <xf numFmtId="3" fontId="4" fillId="3" borderId="49" xfId="2" applyNumberFormat="1" applyFont="1" applyFill="1" applyBorder="1" applyAlignment="1">
      <alignment horizontal="right" vertical="center" indent="1"/>
    </xf>
    <xf numFmtId="166" fontId="12" fillId="3" borderId="63" xfId="2" applyNumberFormat="1" applyFont="1" applyFill="1" applyBorder="1" applyAlignment="1">
      <alignment vertical="center"/>
    </xf>
    <xf numFmtId="0" fontId="8" fillId="4" borderId="35" xfId="2" applyNumberFormat="1" applyFont="1" applyFill="1" applyBorder="1" applyAlignment="1">
      <alignment horizontal="left" vertical="center"/>
    </xf>
    <xf numFmtId="0" fontId="8" fillId="4" borderId="0" xfId="2" applyNumberFormat="1" applyFont="1" applyFill="1" applyBorder="1" applyAlignment="1">
      <alignment horizontal="left" vertical="center"/>
    </xf>
    <xf numFmtId="0" fontId="8" fillId="4" borderId="27" xfId="2" applyNumberFormat="1" applyFont="1" applyFill="1" applyBorder="1" applyAlignment="1">
      <alignment horizontal="left" vertical="center"/>
    </xf>
    <xf numFmtId="166" fontId="2" fillId="5" borderId="32" xfId="2" applyNumberFormat="1" applyFont="1" applyFill="1" applyBorder="1" applyAlignment="1">
      <alignment horizontal="right" vertical="center"/>
    </xf>
    <xf numFmtId="0" fontId="4" fillId="3" borderId="33" xfId="2" applyNumberFormat="1" applyFont="1" applyFill="1" applyBorder="1" applyAlignment="1">
      <alignment horizontal="center" vertical="center" wrapText="1"/>
    </xf>
    <xf numFmtId="0" fontId="4" fillId="3" borderId="36" xfId="2" applyNumberFormat="1" applyFont="1" applyFill="1" applyBorder="1" applyAlignment="1">
      <alignment vertical="center" wrapText="1"/>
    </xf>
    <xf numFmtId="0" fontId="4" fillId="3" borderId="36" xfId="2" applyNumberFormat="1" applyFont="1" applyFill="1" applyBorder="1" applyAlignment="1">
      <alignment horizontal="center" vertical="center" wrapText="1"/>
    </xf>
    <xf numFmtId="0" fontId="4" fillId="3" borderId="36" xfId="2" applyNumberFormat="1" applyFont="1" applyFill="1" applyBorder="1" applyAlignment="1">
      <alignment horizontal="center" vertical="center"/>
    </xf>
    <xf numFmtId="166" fontId="4" fillId="6" borderId="36" xfId="2" applyNumberFormat="1" applyFont="1" applyFill="1" applyBorder="1" applyAlignment="1">
      <alignment vertical="center"/>
    </xf>
    <xf numFmtId="166" fontId="6" fillId="3" borderId="46" xfId="2" applyNumberFormat="1" applyFont="1" applyFill="1" applyBorder="1" applyAlignment="1">
      <alignment vertical="center"/>
    </xf>
    <xf numFmtId="166" fontId="5" fillId="4" borderId="6" xfId="2" applyNumberFormat="1" applyFont="1" applyFill="1" applyBorder="1" applyAlignment="1">
      <alignment horizontal="left" vertical="center"/>
    </xf>
    <xf numFmtId="166" fontId="5" fillId="4" borderId="7" xfId="2" applyNumberFormat="1" applyFont="1" applyFill="1" applyBorder="1" applyAlignment="1">
      <alignment horizontal="left" vertical="center"/>
    </xf>
    <xf numFmtId="166" fontId="5" fillId="4" borderId="8" xfId="2" applyNumberFormat="1" applyFont="1" applyFill="1" applyBorder="1" applyAlignment="1">
      <alignment horizontal="left" vertical="center"/>
    </xf>
    <xf numFmtId="0" fontId="4" fillId="0" borderId="18" xfId="2" quotePrefix="1" applyNumberFormat="1" applyFont="1" applyBorder="1" applyAlignment="1">
      <alignment horizontal="center" vertical="center" wrapText="1"/>
    </xf>
    <xf numFmtId="0" fontId="4" fillId="0" borderId="3" xfId="2" applyNumberFormat="1" applyFont="1" applyBorder="1" applyAlignment="1">
      <alignment horizontal="center" vertical="center" wrapText="1"/>
    </xf>
    <xf numFmtId="14" fontId="4" fillId="9" borderId="20" xfId="2" quotePrefix="1" applyNumberFormat="1" applyFont="1" applyFill="1" applyBorder="1" applyAlignment="1">
      <alignment horizontal="center" vertical="center" wrapText="1"/>
    </xf>
    <xf numFmtId="166" fontId="4" fillId="3" borderId="20" xfId="2" applyNumberFormat="1" applyFont="1" applyFill="1" applyBorder="1" applyAlignment="1">
      <alignment horizontal="right"/>
    </xf>
    <xf numFmtId="0" fontId="4" fillId="0" borderId="0" xfId="2" quotePrefix="1" applyNumberFormat="1" applyFont="1" applyBorder="1" applyAlignment="1">
      <alignment horizontal="center" vertical="center" wrapText="1"/>
    </xf>
    <xf numFmtId="0" fontId="4" fillId="0" borderId="39" xfId="2" applyNumberFormat="1" applyFont="1" applyBorder="1" applyAlignment="1">
      <alignment horizontal="center" vertical="center" wrapText="1"/>
    </xf>
    <xf numFmtId="14" fontId="4" fillId="3" borderId="20" xfId="2" quotePrefix="1" applyNumberFormat="1" applyFont="1" applyFill="1" applyBorder="1" applyAlignment="1">
      <alignment horizontal="center" vertical="center" wrapText="1"/>
    </xf>
    <xf numFmtId="0" fontId="4" fillId="3" borderId="20" xfId="2" applyNumberFormat="1" applyFont="1" applyFill="1" applyBorder="1" applyAlignment="1">
      <alignment vertical="center" wrapText="1"/>
    </xf>
    <xf numFmtId="166" fontId="4" fillId="3" borderId="51" xfId="2" applyNumberFormat="1" applyFont="1" applyFill="1" applyBorder="1" applyAlignment="1">
      <alignment horizontal="right"/>
    </xf>
    <xf numFmtId="0" fontId="4" fillId="0" borderId="16" xfId="2" quotePrefix="1" applyNumberFormat="1" applyFont="1" applyBorder="1" applyAlignment="1">
      <alignment horizontal="center" vertical="center" wrapText="1"/>
    </xf>
    <xf numFmtId="0" fontId="4" fillId="0" borderId="15" xfId="2" applyNumberFormat="1" applyFont="1" applyBorder="1" applyAlignment="1">
      <alignment horizontal="center" vertical="center" wrapText="1"/>
    </xf>
    <xf numFmtId="14" fontId="4" fillId="3" borderId="47" xfId="2" quotePrefix="1" applyNumberFormat="1" applyFont="1" applyFill="1" applyBorder="1" applyAlignment="1">
      <alignment horizontal="center" vertical="center" wrapText="1"/>
    </xf>
    <xf numFmtId="0" fontId="4" fillId="3" borderId="47" xfId="2" applyNumberFormat="1" applyFont="1" applyFill="1" applyBorder="1" applyAlignment="1">
      <alignment vertical="center" wrapText="1"/>
    </xf>
    <xf numFmtId="0" fontId="4" fillId="3" borderId="41" xfId="2" applyNumberFormat="1" applyFont="1" applyFill="1" applyBorder="1" applyAlignment="1">
      <alignment horizontal="center" vertical="center"/>
    </xf>
    <xf numFmtId="166" fontId="4" fillId="3" borderId="42" xfId="2" applyNumberFormat="1" applyFont="1" applyFill="1" applyBorder="1" applyAlignment="1">
      <alignment vertical="center"/>
    </xf>
    <xf numFmtId="166" fontId="4" fillId="3" borderId="38" xfId="2" applyNumberFormat="1" applyFont="1" applyFill="1" applyBorder="1" applyAlignment="1">
      <alignment horizontal="right"/>
    </xf>
    <xf numFmtId="0" fontId="5" fillId="4" borderId="8" xfId="2" applyNumberFormat="1" applyFont="1" applyFill="1" applyBorder="1" applyAlignment="1">
      <alignment horizontal="left" vertical="center"/>
    </xf>
    <xf numFmtId="0" fontId="4" fillId="3" borderId="23" xfId="2" quotePrefix="1" applyNumberFormat="1" applyFont="1" applyFill="1" applyBorder="1" applyAlignment="1">
      <alignment horizontal="center" vertical="center" wrapText="1"/>
    </xf>
    <xf numFmtId="0" fontId="4" fillId="3" borderId="4" xfId="2" quotePrefix="1" applyNumberFormat="1" applyFont="1" applyFill="1" applyBorder="1" applyAlignment="1">
      <alignment horizontal="center" vertical="center" wrapText="1"/>
    </xf>
    <xf numFmtId="0" fontId="4" fillId="3" borderId="49" xfId="2" applyNumberFormat="1" applyFont="1" applyFill="1" applyBorder="1" applyAlignment="1">
      <alignment vertical="center" wrapText="1"/>
    </xf>
    <xf numFmtId="166" fontId="4" fillId="3" borderId="49" xfId="2" applyNumberFormat="1" applyFont="1" applyFill="1" applyBorder="1" applyAlignment="1">
      <alignment horizontal="right"/>
    </xf>
    <xf numFmtId="166" fontId="4" fillId="6" borderId="32" xfId="2" applyNumberFormat="1" applyFont="1" applyFill="1" applyBorder="1" applyAlignment="1">
      <alignment horizontal="right"/>
    </xf>
    <xf numFmtId="166" fontId="4" fillId="3" borderId="48" xfId="2" applyNumberFormat="1" applyFont="1" applyFill="1" applyBorder="1" applyAlignment="1">
      <alignment horizontal="right"/>
    </xf>
    <xf numFmtId="0" fontId="4" fillId="3" borderId="28" xfId="2" quotePrefix="1" applyNumberFormat="1" applyFont="1" applyFill="1" applyBorder="1" applyAlignment="1">
      <alignment horizontal="center" vertical="center" wrapText="1"/>
    </xf>
    <xf numFmtId="0" fontId="4" fillId="3" borderId="41" xfId="2" applyNumberFormat="1" applyFont="1" applyFill="1" applyBorder="1" applyAlignment="1">
      <alignment horizontal="left" vertical="center" wrapText="1"/>
    </xf>
    <xf numFmtId="0" fontId="4" fillId="3" borderId="20" xfId="2" quotePrefix="1" applyNumberFormat="1" applyFont="1" applyFill="1" applyBorder="1" applyAlignment="1">
      <alignment horizontal="center" vertical="center" wrapText="1"/>
    </xf>
    <xf numFmtId="0" fontId="4" fillId="3" borderId="41" xfId="2" applyNumberFormat="1" applyFont="1" applyFill="1" applyBorder="1" applyAlignment="1">
      <alignment vertical="center" wrapText="1"/>
    </xf>
    <xf numFmtId="166" fontId="4" fillId="3" borderId="41" xfId="2" applyNumberFormat="1" applyFont="1" applyFill="1" applyBorder="1" applyAlignment="1">
      <alignment horizontal="right"/>
    </xf>
    <xf numFmtId="166" fontId="4" fillId="3" borderId="39" xfId="2" applyNumberFormat="1" applyFont="1" applyFill="1" applyBorder="1" applyAlignment="1">
      <alignment horizontal="right"/>
    </xf>
    <xf numFmtId="0" fontId="4" fillId="3" borderId="30" xfId="2" quotePrefix="1" applyNumberFormat="1" applyFont="1" applyFill="1" applyBorder="1" applyAlignment="1">
      <alignment horizontal="center" vertical="center" wrapText="1"/>
    </xf>
    <xf numFmtId="0" fontId="4" fillId="3" borderId="37" xfId="2" quotePrefix="1" applyNumberFormat="1" applyFont="1" applyFill="1" applyBorder="1" applyAlignment="1">
      <alignment horizontal="center" vertical="center" wrapText="1"/>
    </xf>
    <xf numFmtId="0" fontId="4" fillId="3" borderId="50" xfId="2" applyNumberFormat="1" applyFont="1" applyFill="1" applyBorder="1" applyAlignment="1">
      <alignment horizontal="left" vertical="center" wrapText="1"/>
    </xf>
    <xf numFmtId="0" fontId="4" fillId="3" borderId="50" xfId="2" applyNumberFormat="1" applyFont="1" applyFill="1" applyBorder="1" applyAlignment="1">
      <alignment horizontal="center" vertical="center"/>
    </xf>
    <xf numFmtId="166" fontId="4" fillId="3" borderId="50" xfId="2" applyNumberFormat="1" applyFont="1" applyFill="1" applyBorder="1" applyAlignment="1">
      <alignment horizontal="center" vertical="center"/>
    </xf>
    <xf numFmtId="166" fontId="4" fillId="3" borderId="43" xfId="2" applyNumberFormat="1" applyFont="1" applyFill="1" applyBorder="1" applyAlignment="1">
      <alignment vertical="center"/>
    </xf>
    <xf numFmtId="0" fontId="5" fillId="4" borderId="33" xfId="2" applyNumberFormat="1" applyFont="1" applyFill="1" applyBorder="1" applyAlignment="1">
      <alignment horizontal="left" vertical="center"/>
    </xf>
    <xf numFmtId="0" fontId="5" fillId="4" borderId="36" xfId="2" applyNumberFormat="1" applyFont="1" applyFill="1" applyBorder="1" applyAlignment="1">
      <alignment horizontal="left" vertical="center"/>
    </xf>
    <xf numFmtId="0" fontId="5" fillId="4" borderId="46" xfId="2" applyNumberFormat="1" applyFont="1" applyFill="1" applyBorder="1" applyAlignment="1">
      <alignment horizontal="left" vertical="center"/>
    </xf>
    <xf numFmtId="166" fontId="5" fillId="4" borderId="64" xfId="2" applyNumberFormat="1" applyFont="1" applyFill="1" applyBorder="1" applyAlignment="1">
      <alignment vertical="center"/>
    </xf>
    <xf numFmtId="166" fontId="5" fillId="4" borderId="34" xfId="2" applyNumberFormat="1" applyFont="1" applyFill="1" applyBorder="1" applyAlignment="1">
      <alignment vertical="center"/>
    </xf>
    <xf numFmtId="0" fontId="2" fillId="10" borderId="17" xfId="2" applyNumberFormat="1" applyFont="1" applyFill="1" applyBorder="1" applyAlignment="1">
      <alignment horizontal="left" vertical="center"/>
    </xf>
    <xf numFmtId="0" fontId="2" fillId="10" borderId="18" xfId="2" applyNumberFormat="1" applyFont="1" applyFill="1" applyBorder="1" applyAlignment="1">
      <alignment horizontal="left" vertical="center"/>
    </xf>
    <xf numFmtId="0" fontId="2" fillId="10" borderId="19" xfId="2" applyNumberFormat="1" applyFont="1" applyFill="1" applyBorder="1" applyAlignment="1">
      <alignment horizontal="left" vertical="center"/>
    </xf>
    <xf numFmtId="166" fontId="2" fillId="5" borderId="9" xfId="2" applyNumberFormat="1" applyFont="1" applyFill="1" applyBorder="1" applyAlignment="1">
      <alignment horizontal="right" vertical="center"/>
    </xf>
    <xf numFmtId="0" fontId="4" fillId="3" borderId="4" xfId="2" quotePrefix="1" applyNumberFormat="1" applyFont="1" applyFill="1" applyBorder="1" applyAlignment="1">
      <alignment horizontal="left" vertical="center" wrapText="1"/>
    </xf>
    <xf numFmtId="0" fontId="4" fillId="3" borderId="47" xfId="2" applyNumberFormat="1" applyFont="1" applyFill="1" applyBorder="1" applyAlignment="1">
      <alignment horizontal="left" vertical="center" wrapText="1"/>
    </xf>
    <xf numFmtId="0" fontId="2" fillId="3" borderId="42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166" fontId="4" fillId="3" borderId="32" xfId="2" applyNumberFormat="1" applyFont="1" applyFill="1" applyBorder="1" applyAlignment="1">
      <alignment vertical="center"/>
    </xf>
    <xf numFmtId="166" fontId="4" fillId="3" borderId="33" xfId="2" applyNumberFormat="1" applyFont="1" applyFill="1" applyBorder="1" applyAlignment="1">
      <alignment vertical="center"/>
    </xf>
    <xf numFmtId="166" fontId="2" fillId="2" borderId="32" xfId="2" applyNumberFormat="1" applyFont="1" applyFill="1" applyBorder="1" applyAlignment="1">
      <alignment horizontal="right" vertical="center"/>
    </xf>
    <xf numFmtId="166" fontId="2" fillId="2" borderId="14" xfId="2" applyNumberFormat="1" applyFont="1" applyFill="1" applyBorder="1" applyAlignment="1">
      <alignment horizontal="right" vertical="center"/>
    </xf>
    <xf numFmtId="0" fontId="10" fillId="0" borderId="0" xfId="0" applyFont="1" applyAlignment="1">
      <alignment horizontal="right" wrapText="1"/>
    </xf>
  </cellXfs>
  <cellStyles count="3">
    <cellStyle name="Moneda" xfId="1" builtinId="4"/>
    <cellStyle name="Moneda 2" xfId="2" xr:uid="{CE563C8D-4209-4FB0-ADB8-E05B6D8D220D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stavo Iturralde" id="{7C199A0D-4D33-4C1E-BCBF-1F267502EF00}" userId="6fe8878d97795def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47" dT="2025-03-14T15:27:01.04" personId="{7C199A0D-4D33-4C1E-BCBF-1F267502EF00}" id="{9E808BAC-4B42-4B92-AEC5-1FB89495F354}">
    <text>No cuadra</text>
  </threadedComment>
  <threadedComment ref="I64" dT="2025-03-14T15:25:44.51" personId="{7C199A0D-4D33-4C1E-BCBF-1F267502EF00}" id="{088059D4-457F-4287-9A6E-3F9D8CDCA1F9}">
    <text>No cuadra</text>
  </threadedComment>
  <threadedComment ref="I65" dT="2025-03-14T15:23:42.52" personId="{7C199A0D-4D33-4C1E-BCBF-1F267502EF00}" id="{334B51E5-AE43-49DD-9751-ACDEE123EC5F}">
    <text>No cuadra, y en la ultima conversación quedamos que iban a ser 10 organizaciones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BR115"/>
  <sheetViews>
    <sheetView zoomScaleNormal="100" workbookViewId="0">
      <pane xSplit="4" ySplit="9" topLeftCell="E11" activePane="bottomRight" state="frozen"/>
      <selection pane="topRight" activeCell="E1" sqref="E1"/>
      <selection pane="bottomLeft" activeCell="A8" sqref="A8"/>
      <selection pane="bottomRight" activeCell="D16" sqref="D16"/>
    </sheetView>
  </sheetViews>
  <sheetFormatPr baseColWidth="10" defaultRowHeight="14.4" x14ac:dyDescent="0.3"/>
  <cols>
    <col min="1" max="1" width="7.33203125" customWidth="1"/>
    <col min="2" max="2" width="20.88671875" customWidth="1"/>
    <col min="3" max="3" width="8.6640625" customWidth="1"/>
    <col min="4" max="4" width="52.109375" customWidth="1"/>
    <col min="5" max="5" width="31.5546875" customWidth="1"/>
    <col min="6" max="6" width="14.88671875" customWidth="1"/>
    <col min="7" max="7" width="11.88671875" customWidth="1"/>
    <col min="8" max="8" width="10.33203125" customWidth="1"/>
    <col min="9" max="15" width="13.33203125" customWidth="1"/>
    <col min="16" max="16" width="11.6640625" customWidth="1"/>
    <col min="17" max="18" width="15.109375" customWidth="1"/>
  </cols>
  <sheetData>
    <row r="2" spans="1:19" ht="60" customHeight="1" thickBot="1" x14ac:dyDescent="0.35">
      <c r="A2" s="263" t="s">
        <v>243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5"/>
    </row>
    <row r="3" spans="1:19" s="1" customFormat="1" ht="32.25" customHeight="1" thickBot="1" x14ac:dyDescent="0.3">
      <c r="A3" s="206" t="s">
        <v>0</v>
      </c>
      <c r="B3" s="207"/>
      <c r="C3" s="206" t="s">
        <v>1</v>
      </c>
      <c r="D3" s="208"/>
      <c r="E3" s="209"/>
      <c r="F3" s="209"/>
      <c r="G3" s="209"/>
      <c r="H3" s="209"/>
      <c r="I3" s="207"/>
      <c r="J3" s="266" t="s">
        <v>238</v>
      </c>
      <c r="K3" s="267"/>
      <c r="L3" s="271" t="s">
        <v>2</v>
      </c>
      <c r="M3" s="272"/>
      <c r="N3" s="272"/>
      <c r="O3" s="272"/>
      <c r="P3" s="273"/>
    </row>
    <row r="4" spans="1:19" s="1" customFormat="1" ht="30" customHeight="1" x14ac:dyDescent="0.25">
      <c r="A4" s="231" t="s">
        <v>3</v>
      </c>
      <c r="B4" s="199" t="s">
        <v>4</v>
      </c>
      <c r="C4" s="231" t="s">
        <v>3</v>
      </c>
      <c r="D4" s="202" t="s">
        <v>5</v>
      </c>
      <c r="E4" s="204" t="s">
        <v>6</v>
      </c>
      <c r="F4" s="202" t="s">
        <v>7</v>
      </c>
      <c r="G4" s="202" t="s">
        <v>8</v>
      </c>
      <c r="H4" s="279" t="s">
        <v>9</v>
      </c>
      <c r="I4" s="269" t="s">
        <v>10</v>
      </c>
      <c r="J4" s="231" t="s">
        <v>11</v>
      </c>
      <c r="K4" s="199" t="s">
        <v>12</v>
      </c>
      <c r="L4" s="277">
        <v>2025</v>
      </c>
      <c r="M4" s="274" t="s">
        <v>13</v>
      </c>
      <c r="N4" s="202" t="s">
        <v>14</v>
      </c>
      <c r="O4" s="202" t="s">
        <v>15</v>
      </c>
      <c r="P4" s="199" t="s">
        <v>16</v>
      </c>
    </row>
    <row r="5" spans="1:19" s="1" customFormat="1" ht="15" customHeight="1" thickBot="1" x14ac:dyDescent="0.3">
      <c r="A5" s="232"/>
      <c r="B5" s="276"/>
      <c r="C5" s="232"/>
      <c r="D5" s="203"/>
      <c r="E5" s="205"/>
      <c r="F5" s="203"/>
      <c r="G5" s="203"/>
      <c r="H5" s="280"/>
      <c r="I5" s="270"/>
      <c r="J5" s="232"/>
      <c r="K5" s="200"/>
      <c r="L5" s="278"/>
      <c r="M5" s="275"/>
      <c r="N5" s="203"/>
      <c r="O5" s="203"/>
      <c r="P5" s="200"/>
    </row>
    <row r="6" spans="1:19" s="1" customFormat="1" ht="14.25" customHeight="1" x14ac:dyDescent="0.25">
      <c r="A6" s="169"/>
      <c r="B6" s="185" t="s">
        <v>222</v>
      </c>
      <c r="C6" s="171"/>
      <c r="D6" s="171"/>
      <c r="E6" s="170"/>
      <c r="F6" s="161"/>
      <c r="G6" s="161"/>
      <c r="H6" s="162"/>
      <c r="I6" s="162"/>
      <c r="J6" s="161"/>
      <c r="K6" s="161"/>
      <c r="L6" s="161"/>
      <c r="M6" s="161"/>
      <c r="N6" s="161"/>
      <c r="O6" s="161"/>
      <c r="P6" s="163"/>
    </row>
    <row r="7" spans="1:19" s="1" customFormat="1" ht="14.25" customHeight="1" x14ac:dyDescent="0.25">
      <c r="A7" s="169"/>
      <c r="B7" s="186" t="s">
        <v>220</v>
      </c>
      <c r="C7" s="172"/>
      <c r="D7" s="172"/>
      <c r="E7" s="170"/>
      <c r="F7" s="161"/>
      <c r="G7" s="161"/>
      <c r="H7" s="162"/>
      <c r="I7" s="162"/>
      <c r="J7" s="161"/>
      <c r="K7" s="161"/>
      <c r="L7" s="161"/>
      <c r="M7" s="161"/>
      <c r="N7" s="161"/>
      <c r="O7" s="161"/>
      <c r="P7" s="163"/>
    </row>
    <row r="8" spans="1:19" s="1" customFormat="1" ht="14.25" customHeight="1" thickBot="1" x14ac:dyDescent="0.3">
      <c r="A8" s="169"/>
      <c r="B8" s="187" t="s">
        <v>221</v>
      </c>
      <c r="C8" s="172"/>
      <c r="D8" s="172"/>
      <c r="E8" s="170"/>
      <c r="F8" s="161"/>
      <c r="G8" s="161"/>
      <c r="H8" s="162"/>
      <c r="I8" s="162"/>
      <c r="J8" s="161"/>
      <c r="K8" s="161"/>
      <c r="L8" s="161"/>
      <c r="M8" s="161"/>
      <c r="N8" s="161"/>
      <c r="O8" s="161"/>
      <c r="P8" s="163"/>
    </row>
    <row r="9" spans="1:19" s="4" customFormat="1" thickBot="1" x14ac:dyDescent="0.35">
      <c r="A9" s="222" t="s">
        <v>17</v>
      </c>
      <c r="B9" s="268"/>
      <c r="C9" s="223"/>
      <c r="D9" s="223"/>
      <c r="E9" s="223"/>
      <c r="F9" s="223"/>
      <c r="G9" s="223"/>
      <c r="H9" s="223"/>
      <c r="I9" s="223"/>
      <c r="J9" s="223"/>
      <c r="K9" s="223"/>
      <c r="L9" s="223"/>
      <c r="M9" s="223"/>
      <c r="N9" s="223"/>
      <c r="O9" s="223"/>
      <c r="P9" s="224"/>
    </row>
    <row r="10" spans="1:19" s="10" customFormat="1" ht="42" customHeight="1" x14ac:dyDescent="0.3">
      <c r="A10" s="229" t="s">
        <v>18</v>
      </c>
      <c r="B10" s="230" t="s">
        <v>20</v>
      </c>
      <c r="C10" s="125" t="s">
        <v>172</v>
      </c>
      <c r="D10" s="102" t="s">
        <v>215</v>
      </c>
      <c r="E10" s="52" t="s">
        <v>179</v>
      </c>
      <c r="F10" s="147" t="s">
        <v>181</v>
      </c>
      <c r="G10" s="148">
        <v>1</v>
      </c>
      <c r="H10" s="149">
        <v>21230</v>
      </c>
      <c r="I10" s="150">
        <f>H10*G10</f>
        <v>21230</v>
      </c>
      <c r="J10" s="151"/>
      <c r="K10" s="152">
        <v>102996</v>
      </c>
      <c r="L10" s="153">
        <v>21230</v>
      </c>
      <c r="M10" s="151">
        <v>21230</v>
      </c>
      <c r="N10" s="120"/>
      <c r="O10" s="154"/>
      <c r="P10" s="154"/>
      <c r="Q10" s="14" t="str">
        <f>IF(L10=M10+N10+O10+P10,"OK",M10-N10-O10-P10)</f>
        <v>OK</v>
      </c>
      <c r="R10" s="103"/>
    </row>
    <row r="11" spans="1:19" s="10" customFormat="1" ht="63" customHeight="1" thickBot="1" x14ac:dyDescent="0.35">
      <c r="A11" s="229"/>
      <c r="B11" s="230"/>
      <c r="C11" s="164" t="s">
        <v>167</v>
      </c>
      <c r="D11" s="118" t="s">
        <v>228</v>
      </c>
      <c r="E11" s="101" t="s">
        <v>180</v>
      </c>
      <c r="F11" s="147" t="s">
        <v>181</v>
      </c>
      <c r="G11" s="148">
        <v>2</v>
      </c>
      <c r="H11" s="149">
        <v>10000</v>
      </c>
      <c r="I11" s="150">
        <f>H11*G11</f>
        <v>20000</v>
      </c>
      <c r="J11" s="120"/>
      <c r="K11" s="152">
        <f>I11</f>
        <v>20000</v>
      </c>
      <c r="L11" s="153">
        <f>K11</f>
        <v>20000</v>
      </c>
      <c r="M11" s="120"/>
      <c r="N11" s="90">
        <f>L11/2</f>
        <v>10000</v>
      </c>
      <c r="O11" s="90">
        <f>L11/2</f>
        <v>10000</v>
      </c>
      <c r="P11" s="165"/>
      <c r="Q11" s="14" t="str">
        <f t="shared" ref="Q11:Q72" si="0">IF(L11=M11+N11+O11+P11,"OK",M11-N11-O11-P11)</f>
        <v>OK</v>
      </c>
      <c r="R11" s="61"/>
      <c r="S11" s="61"/>
    </row>
    <row r="12" spans="1:19" s="10" customFormat="1" thickBot="1" x14ac:dyDescent="0.35">
      <c r="A12" s="210" t="s">
        <v>21</v>
      </c>
      <c r="B12" s="211"/>
      <c r="C12" s="212"/>
      <c r="D12" s="212"/>
      <c r="E12" s="212"/>
      <c r="F12" s="212"/>
      <c r="G12" s="212"/>
      <c r="H12" s="213"/>
      <c r="I12" s="66">
        <f t="shared" ref="I12:P12" si="1">SUM(I10:I11)</f>
        <v>41230</v>
      </c>
      <c r="J12" s="66">
        <f t="shared" si="1"/>
        <v>0</v>
      </c>
      <c r="K12" s="66">
        <f t="shared" si="1"/>
        <v>122996</v>
      </c>
      <c r="L12" s="66">
        <f t="shared" si="1"/>
        <v>41230</v>
      </c>
      <c r="M12" s="66">
        <f t="shared" si="1"/>
        <v>21230</v>
      </c>
      <c r="N12" s="66">
        <f t="shared" si="1"/>
        <v>10000</v>
      </c>
      <c r="O12" s="66">
        <f t="shared" si="1"/>
        <v>10000</v>
      </c>
      <c r="P12" s="66">
        <f t="shared" si="1"/>
        <v>0</v>
      </c>
      <c r="Q12" s="9" t="str">
        <f t="shared" si="0"/>
        <v>OK</v>
      </c>
    </row>
    <row r="13" spans="1:19" s="10" customFormat="1" ht="26.25" customHeight="1" x14ac:dyDescent="0.3">
      <c r="A13" s="225" t="s">
        <v>22</v>
      </c>
      <c r="B13" s="227" t="s">
        <v>23</v>
      </c>
      <c r="C13" s="121" t="s">
        <v>173</v>
      </c>
      <c r="D13" s="122" t="s">
        <v>195</v>
      </c>
      <c r="E13" s="53" t="s">
        <v>19</v>
      </c>
      <c r="F13" s="119" t="s">
        <v>181</v>
      </c>
      <c r="G13" s="13">
        <v>1</v>
      </c>
      <c r="H13" s="74">
        <v>4000</v>
      </c>
      <c r="I13" s="74">
        <f>H13*G13</f>
        <v>4000</v>
      </c>
      <c r="J13" s="119"/>
      <c r="K13" s="74">
        <f>I13</f>
        <v>4000</v>
      </c>
      <c r="L13" s="74">
        <f>K13</f>
        <v>4000</v>
      </c>
      <c r="M13" s="74"/>
      <c r="N13" s="74"/>
      <c r="O13" s="74">
        <v>4000</v>
      </c>
      <c r="P13" s="154"/>
      <c r="Q13" s="14" t="str">
        <f t="shared" si="0"/>
        <v>OK</v>
      </c>
    </row>
    <row r="14" spans="1:19" s="10" customFormat="1" ht="21.75" customHeight="1" x14ac:dyDescent="0.3">
      <c r="A14" s="226"/>
      <c r="B14" s="228"/>
      <c r="C14" s="123" t="s">
        <v>169</v>
      </c>
      <c r="D14" s="124" t="s">
        <v>168</v>
      </c>
      <c r="E14" s="77" t="s">
        <v>132</v>
      </c>
      <c r="F14" s="65" t="s">
        <v>182</v>
      </c>
      <c r="G14" s="13">
        <v>1</v>
      </c>
      <c r="H14" s="74">
        <v>100000</v>
      </c>
      <c r="I14" s="69">
        <f>H14*G14</f>
        <v>100000</v>
      </c>
      <c r="J14" s="7"/>
      <c r="K14" s="7">
        <v>100000</v>
      </c>
      <c r="L14" s="7">
        <v>20000</v>
      </c>
      <c r="M14" s="7"/>
      <c r="N14" s="7"/>
      <c r="O14" s="8"/>
      <c r="P14" s="8">
        <v>20000</v>
      </c>
      <c r="Q14" s="14" t="str">
        <f t="shared" si="0"/>
        <v>OK</v>
      </c>
    </row>
    <row r="15" spans="1:19" s="10" customFormat="1" ht="29.25" customHeight="1" x14ac:dyDescent="0.3">
      <c r="A15" s="226"/>
      <c r="B15" s="228"/>
      <c r="C15" s="123" t="s">
        <v>170</v>
      </c>
      <c r="D15" s="124" t="s">
        <v>171</v>
      </c>
      <c r="E15" s="77" t="s">
        <v>24</v>
      </c>
      <c r="F15" s="65" t="s">
        <v>182</v>
      </c>
      <c r="G15" s="13">
        <v>1</v>
      </c>
      <c r="H15" s="74">
        <v>100000</v>
      </c>
      <c r="I15" s="69">
        <f>H15*G15</f>
        <v>100000</v>
      </c>
      <c r="J15" s="7"/>
      <c r="K15" s="7">
        <v>100000</v>
      </c>
      <c r="L15" s="7">
        <v>20000</v>
      </c>
      <c r="M15" s="7"/>
      <c r="N15" s="7"/>
      <c r="O15" s="8"/>
      <c r="P15" s="8">
        <v>20000</v>
      </c>
      <c r="Q15" s="14" t="str">
        <f t="shared" si="0"/>
        <v>OK</v>
      </c>
    </row>
    <row r="16" spans="1:19" s="10" customFormat="1" ht="30" customHeight="1" x14ac:dyDescent="0.3">
      <c r="A16" s="226"/>
      <c r="B16" s="228"/>
      <c r="C16" s="115" t="s">
        <v>131</v>
      </c>
      <c r="D16" s="95" t="s">
        <v>161</v>
      </c>
      <c r="E16" s="53" t="s">
        <v>25</v>
      </c>
      <c r="F16" s="11" t="s">
        <v>182</v>
      </c>
      <c r="G16" s="12">
        <v>1</v>
      </c>
      <c r="H16" s="7">
        <v>53000</v>
      </c>
      <c r="I16" s="7">
        <f>G16*H16</f>
        <v>53000</v>
      </c>
      <c r="J16" s="7"/>
      <c r="K16" s="7">
        <f>I16</f>
        <v>53000</v>
      </c>
      <c r="L16" s="7">
        <f>I16</f>
        <v>53000</v>
      </c>
      <c r="M16" s="7"/>
      <c r="N16" s="7">
        <v>10600</v>
      </c>
      <c r="O16" s="8">
        <v>42400</v>
      </c>
      <c r="P16" s="8"/>
      <c r="Q16" s="14" t="str">
        <f t="shared" si="0"/>
        <v>OK</v>
      </c>
    </row>
    <row r="17" spans="1:70" s="10" customFormat="1" thickBot="1" x14ac:dyDescent="0.35">
      <c r="A17" s="214" t="s">
        <v>26</v>
      </c>
      <c r="B17" s="215"/>
      <c r="C17" s="211"/>
      <c r="D17" s="211"/>
      <c r="E17" s="211"/>
      <c r="F17" s="211"/>
      <c r="G17" s="211"/>
      <c r="H17" s="216"/>
      <c r="I17" s="31">
        <f t="shared" ref="I17:N17" si="2">SUM(I13:I16)</f>
        <v>257000</v>
      </c>
      <c r="J17" s="31">
        <f t="shared" si="2"/>
        <v>0</v>
      </c>
      <c r="K17" s="31">
        <f t="shared" si="2"/>
        <v>257000</v>
      </c>
      <c r="L17" s="31">
        <f t="shared" si="2"/>
        <v>97000</v>
      </c>
      <c r="M17" s="31">
        <f t="shared" si="2"/>
        <v>0</v>
      </c>
      <c r="N17" s="31">
        <f t="shared" si="2"/>
        <v>10600</v>
      </c>
      <c r="O17" s="31">
        <f>SUM(O13:O16)</f>
        <v>46400</v>
      </c>
      <c r="P17" s="113">
        <f>SUM(P14:P16)</f>
        <v>40000</v>
      </c>
      <c r="Q17" s="14" t="str">
        <f t="shared" si="0"/>
        <v>OK</v>
      </c>
    </row>
    <row r="18" spans="1:70" s="15" customFormat="1" ht="36" customHeight="1" x14ac:dyDescent="0.3">
      <c r="A18" s="281" t="s">
        <v>27</v>
      </c>
      <c r="B18" s="284" t="s">
        <v>216</v>
      </c>
      <c r="C18" s="117" t="s">
        <v>224</v>
      </c>
      <c r="D18" s="126" t="s">
        <v>227</v>
      </c>
      <c r="E18" s="54" t="s">
        <v>127</v>
      </c>
      <c r="F18" s="6" t="s">
        <v>183</v>
      </c>
      <c r="G18" s="21">
        <v>1</v>
      </c>
      <c r="H18" s="22">
        <v>53500</v>
      </c>
      <c r="I18" s="22">
        <f>H18*G18</f>
        <v>53500</v>
      </c>
      <c r="J18" s="22"/>
      <c r="K18" s="22">
        <v>53500</v>
      </c>
      <c r="L18" s="22">
        <f>K18</f>
        <v>53500</v>
      </c>
      <c r="M18" s="22"/>
      <c r="N18" s="22"/>
      <c r="O18" s="23">
        <v>26750</v>
      </c>
      <c r="P18" s="23">
        <v>26750</v>
      </c>
      <c r="Q18" s="14" t="str">
        <f t="shared" si="0"/>
        <v>OK</v>
      </c>
      <c r="R18" s="104"/>
    </row>
    <row r="19" spans="1:70" s="15" customFormat="1" ht="30.75" customHeight="1" x14ac:dyDescent="0.3">
      <c r="A19" s="282"/>
      <c r="B19" s="285"/>
      <c r="C19" s="136" t="s">
        <v>223</v>
      </c>
      <c r="D19" s="135" t="s">
        <v>194</v>
      </c>
      <c r="E19" s="5" t="s">
        <v>25</v>
      </c>
      <c r="F19" s="6" t="s">
        <v>183</v>
      </c>
      <c r="G19" s="21">
        <v>1</v>
      </c>
      <c r="H19" s="22">
        <v>21000</v>
      </c>
      <c r="I19" s="22">
        <f>H19*G19</f>
        <v>21000</v>
      </c>
      <c r="J19" s="22"/>
      <c r="K19" s="22">
        <v>21000</v>
      </c>
      <c r="L19" s="22">
        <v>21000</v>
      </c>
      <c r="M19" s="22"/>
      <c r="N19" s="22"/>
      <c r="O19" s="23">
        <v>21000</v>
      </c>
      <c r="P19" s="23"/>
      <c r="Q19" s="14" t="str">
        <f t="shared" si="0"/>
        <v>OK</v>
      </c>
    </row>
    <row r="20" spans="1:70" s="15" customFormat="1" ht="30.75" customHeight="1" thickBot="1" x14ac:dyDescent="0.35">
      <c r="A20" s="283"/>
      <c r="B20" s="286"/>
      <c r="C20" s="115" t="s">
        <v>225</v>
      </c>
      <c r="D20" s="95" t="s">
        <v>197</v>
      </c>
      <c r="E20" s="54" t="s">
        <v>25</v>
      </c>
      <c r="F20" s="6" t="s">
        <v>183</v>
      </c>
      <c r="G20" s="21">
        <v>1</v>
      </c>
      <c r="H20" s="22">
        <v>41000</v>
      </c>
      <c r="I20" s="22">
        <v>41000</v>
      </c>
      <c r="J20" s="22"/>
      <c r="K20" s="22">
        <v>41000</v>
      </c>
      <c r="L20" s="22">
        <v>41000</v>
      </c>
      <c r="M20" s="22">
        <f>L20</f>
        <v>41000</v>
      </c>
      <c r="N20" s="22"/>
      <c r="O20" s="23"/>
      <c r="P20" s="23"/>
      <c r="Q20" s="14" t="str">
        <f t="shared" si="0"/>
        <v>OK</v>
      </c>
    </row>
    <row r="21" spans="1:70" s="10" customFormat="1" ht="15" customHeight="1" thickBot="1" x14ac:dyDescent="0.35">
      <c r="A21" s="217" t="s">
        <v>28</v>
      </c>
      <c r="B21" s="218"/>
      <c r="C21" s="211"/>
      <c r="D21" s="211"/>
      <c r="E21" s="211"/>
      <c r="F21" s="211"/>
      <c r="G21" s="211"/>
      <c r="H21" s="211"/>
      <c r="I21" s="31">
        <f>SUM(I18:I20)</f>
        <v>115500</v>
      </c>
      <c r="J21" s="31">
        <f t="shared" ref="J21:P21" si="3">SUM(J18)</f>
        <v>0</v>
      </c>
      <c r="K21" s="31">
        <f>SUM(K18:K20)</f>
        <v>115500</v>
      </c>
      <c r="L21" s="31">
        <f>SUM(L18:L20)</f>
        <v>115500</v>
      </c>
      <c r="M21" s="31">
        <f>SUM(M18:M20)</f>
        <v>41000</v>
      </c>
      <c r="N21" s="31">
        <f>SUM(N18:N20)</f>
        <v>0</v>
      </c>
      <c r="O21" s="31">
        <f>SUM(O18:O20)</f>
        <v>47750</v>
      </c>
      <c r="P21" s="113">
        <f t="shared" si="3"/>
        <v>26750</v>
      </c>
      <c r="Q21" s="14" t="str">
        <f t="shared" si="0"/>
        <v>OK</v>
      </c>
    </row>
    <row r="22" spans="1:70" s="15" customFormat="1" ht="68.25" customHeight="1" thickBot="1" x14ac:dyDescent="0.35">
      <c r="A22" s="55" t="s">
        <v>29</v>
      </c>
      <c r="B22" s="94" t="s">
        <v>133</v>
      </c>
      <c r="C22" s="115" t="s">
        <v>30</v>
      </c>
      <c r="D22" s="95" t="s">
        <v>213</v>
      </c>
      <c r="E22" s="54" t="s">
        <v>124</v>
      </c>
      <c r="F22" s="75" t="s">
        <v>89</v>
      </c>
      <c r="G22" s="22">
        <v>1</v>
      </c>
      <c r="H22" s="22">
        <v>449000</v>
      </c>
      <c r="I22" s="22">
        <v>449000</v>
      </c>
      <c r="J22" s="22"/>
      <c r="K22" s="22">
        <v>449000</v>
      </c>
      <c r="L22" s="22">
        <v>134700</v>
      </c>
      <c r="M22" s="22"/>
      <c r="N22" s="22">
        <f>L22</f>
        <v>134700</v>
      </c>
      <c r="O22" s="23"/>
      <c r="P22" s="23"/>
      <c r="Q22" s="14" t="str">
        <f t="shared" si="0"/>
        <v>OK</v>
      </c>
    </row>
    <row r="23" spans="1:70" s="10" customFormat="1" thickBot="1" x14ac:dyDescent="0.35">
      <c r="A23" s="217" t="s">
        <v>28</v>
      </c>
      <c r="B23" s="218"/>
      <c r="C23" s="211"/>
      <c r="D23" s="211"/>
      <c r="E23" s="211"/>
      <c r="F23" s="211"/>
      <c r="G23" s="211"/>
      <c r="H23" s="216"/>
      <c r="I23" s="31">
        <f>SUM(I22)</f>
        <v>449000</v>
      </c>
      <c r="J23" s="31">
        <f t="shared" ref="J23:P23" si="4">SUM(J22)</f>
        <v>0</v>
      </c>
      <c r="K23" s="31">
        <f t="shared" si="4"/>
        <v>449000</v>
      </c>
      <c r="L23" s="31">
        <f t="shared" si="4"/>
        <v>134700</v>
      </c>
      <c r="M23" s="31">
        <f t="shared" si="4"/>
        <v>0</v>
      </c>
      <c r="N23" s="31">
        <f t="shared" si="4"/>
        <v>134700</v>
      </c>
      <c r="O23" s="31">
        <f t="shared" si="4"/>
        <v>0</v>
      </c>
      <c r="P23" s="113">
        <f t="shared" si="4"/>
        <v>0</v>
      </c>
      <c r="Q23" s="14" t="str">
        <f t="shared" si="0"/>
        <v>OK</v>
      </c>
    </row>
    <row r="24" spans="1:70" s="10" customFormat="1" ht="31.5" customHeight="1" thickBot="1" x14ac:dyDescent="0.35">
      <c r="A24" s="259" t="s">
        <v>31</v>
      </c>
      <c r="B24" s="261" t="s">
        <v>32</v>
      </c>
      <c r="C24" s="166" t="s">
        <v>190</v>
      </c>
      <c r="D24" s="124" t="s">
        <v>206</v>
      </c>
      <c r="E24" s="105" t="s">
        <v>38</v>
      </c>
      <c r="F24" s="106" t="s">
        <v>181</v>
      </c>
      <c r="G24" s="107">
        <v>1</v>
      </c>
      <c r="H24" s="108">
        <v>48000</v>
      </c>
      <c r="I24" s="109">
        <v>48000</v>
      </c>
      <c r="J24" s="110"/>
      <c r="K24" s="108">
        <v>48000</v>
      </c>
      <c r="L24" s="109">
        <v>48000</v>
      </c>
      <c r="M24" s="110"/>
      <c r="N24" s="111"/>
      <c r="O24" s="112">
        <v>24000</v>
      </c>
      <c r="P24" s="184">
        <v>24000</v>
      </c>
      <c r="Q24" s="14" t="str">
        <f t="shared" si="0"/>
        <v>OK</v>
      </c>
    </row>
    <row r="25" spans="1:70" s="10" customFormat="1" ht="44.25" customHeight="1" thickBot="1" x14ac:dyDescent="0.35">
      <c r="A25" s="260"/>
      <c r="B25" s="262"/>
      <c r="C25" s="127" t="s">
        <v>189</v>
      </c>
      <c r="D25" s="95" t="s">
        <v>239</v>
      </c>
      <c r="E25" s="105" t="s">
        <v>53</v>
      </c>
      <c r="F25" s="188" t="s">
        <v>118</v>
      </c>
      <c r="G25" s="189">
        <v>1</v>
      </c>
      <c r="H25" s="175">
        <v>60000</v>
      </c>
      <c r="I25" s="176">
        <f>H25*G25</f>
        <v>60000</v>
      </c>
      <c r="J25" s="110"/>
      <c r="K25" s="108">
        <v>232000</v>
      </c>
      <c r="L25" s="109">
        <v>60000</v>
      </c>
      <c r="M25" s="110"/>
      <c r="N25" s="111"/>
      <c r="O25" s="112">
        <v>60000</v>
      </c>
      <c r="P25" s="8"/>
      <c r="Q25" s="14" t="str">
        <f t="shared" si="0"/>
        <v>OK</v>
      </c>
    </row>
    <row r="26" spans="1:70" s="10" customFormat="1" thickBot="1" x14ac:dyDescent="0.35">
      <c r="A26" s="217" t="s">
        <v>33</v>
      </c>
      <c r="B26" s="218"/>
      <c r="C26" s="215"/>
      <c r="D26" s="215"/>
      <c r="E26" s="215"/>
      <c r="F26" s="215"/>
      <c r="G26" s="215"/>
      <c r="H26" s="233"/>
      <c r="I26" s="16">
        <f>SUM(I24:I25)</f>
        <v>108000</v>
      </c>
      <c r="J26" s="16">
        <f>SUM(J24:J25)</f>
        <v>0</v>
      </c>
      <c r="K26" s="18">
        <f>SUM(K24:K25)</f>
        <v>280000</v>
      </c>
      <c r="L26" s="16">
        <f>SUM(L24:L25)</f>
        <v>108000</v>
      </c>
      <c r="M26" s="16">
        <f t="shared" ref="M26:N26" si="5">SUM(M24:M25)</f>
        <v>0</v>
      </c>
      <c r="N26" s="16">
        <f t="shared" si="5"/>
        <v>0</v>
      </c>
      <c r="O26" s="39">
        <f>SUM(O24:O25)</f>
        <v>84000</v>
      </c>
      <c r="P26" s="40">
        <f>SUM(P24:P25)</f>
        <v>24000</v>
      </c>
      <c r="Q26" s="9" t="str">
        <f t="shared" si="0"/>
        <v>OK</v>
      </c>
    </row>
    <row r="27" spans="1:70" s="4" customFormat="1" thickBot="1" x14ac:dyDescent="0.35">
      <c r="A27" s="219" t="s">
        <v>34</v>
      </c>
      <c r="B27" s="220"/>
      <c r="C27" s="220"/>
      <c r="D27" s="220"/>
      <c r="E27" s="220"/>
      <c r="F27" s="220"/>
      <c r="G27" s="220"/>
      <c r="H27" s="221"/>
      <c r="I27" s="19">
        <f t="shared" ref="I27:P27" si="6">I12+I17+I23+I26+I21</f>
        <v>970730</v>
      </c>
      <c r="J27" s="19">
        <f t="shared" si="6"/>
        <v>0</v>
      </c>
      <c r="K27" s="19">
        <f t="shared" si="6"/>
        <v>1224496</v>
      </c>
      <c r="L27" s="19">
        <f t="shared" si="6"/>
        <v>496430</v>
      </c>
      <c r="M27" s="19">
        <f t="shared" si="6"/>
        <v>62230</v>
      </c>
      <c r="N27" s="19">
        <f t="shared" si="6"/>
        <v>155300</v>
      </c>
      <c r="O27" s="19">
        <f t="shared" si="6"/>
        <v>188150</v>
      </c>
      <c r="P27" s="33">
        <f t="shared" si="6"/>
        <v>90750</v>
      </c>
      <c r="Q27" s="9" t="str">
        <f t="shared" si="0"/>
        <v>OK</v>
      </c>
    </row>
    <row r="28" spans="1:70" s="1" customFormat="1" ht="6" customHeight="1" thickBot="1" x14ac:dyDescent="0.3">
      <c r="A28" s="62"/>
      <c r="B28" s="2"/>
      <c r="C28" s="2"/>
      <c r="D28" s="2"/>
      <c r="E28" s="3"/>
      <c r="F28" s="2"/>
      <c r="G28" s="2"/>
      <c r="H28" s="3"/>
      <c r="I28" s="3"/>
      <c r="J28" s="2"/>
      <c r="K28" s="2"/>
      <c r="L28" s="2"/>
      <c r="M28" s="2"/>
      <c r="N28" s="2"/>
      <c r="O28" s="2"/>
      <c r="P28" s="63"/>
      <c r="Q28" s="9" t="str">
        <f t="shared" si="0"/>
        <v>OK</v>
      </c>
    </row>
    <row r="29" spans="1:70" s="4" customFormat="1" ht="13.8" x14ac:dyDescent="0.3">
      <c r="A29" s="222" t="s">
        <v>204</v>
      </c>
      <c r="B29" s="223"/>
      <c r="C29" s="223"/>
      <c r="D29" s="223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4"/>
      <c r="Q29" s="9" t="str">
        <f t="shared" si="0"/>
        <v>OK</v>
      </c>
      <c r="R29" s="10"/>
      <c r="S29" s="10"/>
    </row>
    <row r="30" spans="1:70" s="4" customFormat="1" ht="48" customHeight="1" x14ac:dyDescent="0.3">
      <c r="A30" s="24" t="s">
        <v>35</v>
      </c>
      <c r="B30" s="5" t="s">
        <v>36</v>
      </c>
      <c r="C30" s="116" t="s">
        <v>37</v>
      </c>
      <c r="D30" s="95" t="s">
        <v>214</v>
      </c>
      <c r="E30" s="5" t="s">
        <v>38</v>
      </c>
      <c r="F30" s="20" t="s">
        <v>181</v>
      </c>
      <c r="G30" s="21">
        <v>1</v>
      </c>
      <c r="H30" s="22">
        <v>18000</v>
      </c>
      <c r="I30" s="22">
        <f>G30*H30</f>
        <v>18000</v>
      </c>
      <c r="J30" s="22"/>
      <c r="K30" s="22">
        <f>I30</f>
        <v>18000</v>
      </c>
      <c r="L30" s="22">
        <f>K30</f>
        <v>18000</v>
      </c>
      <c r="M30" s="22"/>
      <c r="N30" s="22"/>
      <c r="O30" s="23">
        <v>10000</v>
      </c>
      <c r="P30" s="23">
        <v>8000</v>
      </c>
      <c r="Q30" s="14" t="str">
        <f t="shared" si="0"/>
        <v>OK</v>
      </c>
      <c r="R30" s="10"/>
      <c r="S30" s="10"/>
    </row>
    <row r="31" spans="1:70" s="60" customFormat="1" ht="42" customHeight="1" x14ac:dyDescent="0.3">
      <c r="A31" s="234" t="s">
        <v>159</v>
      </c>
      <c r="B31" s="230" t="s">
        <v>205</v>
      </c>
      <c r="C31" s="115" t="s">
        <v>134</v>
      </c>
      <c r="D31" s="95" t="s">
        <v>162</v>
      </c>
      <c r="E31" s="59" t="s">
        <v>130</v>
      </c>
      <c r="F31" s="20" t="s">
        <v>181</v>
      </c>
      <c r="G31" s="21">
        <v>1</v>
      </c>
      <c r="H31" s="22">
        <v>8000</v>
      </c>
      <c r="I31" s="22">
        <f>G31*H31</f>
        <v>8000</v>
      </c>
      <c r="J31" s="22"/>
      <c r="K31" s="22">
        <v>22360</v>
      </c>
      <c r="L31" s="22">
        <v>8000</v>
      </c>
      <c r="N31" s="22">
        <f>L31</f>
        <v>8000</v>
      </c>
      <c r="O31" s="23"/>
      <c r="P31" s="23"/>
      <c r="Q31" s="14" t="str">
        <f t="shared" si="0"/>
        <v>OK</v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</row>
    <row r="32" spans="1:70" s="10" customFormat="1" ht="29.25" customHeight="1" x14ac:dyDescent="0.3">
      <c r="A32" s="234"/>
      <c r="B32" s="230"/>
      <c r="C32" s="117" t="s">
        <v>174</v>
      </c>
      <c r="D32" s="178" t="s">
        <v>176</v>
      </c>
      <c r="E32" s="53" t="s">
        <v>39</v>
      </c>
      <c r="F32" s="6" t="s">
        <v>182</v>
      </c>
      <c r="G32" s="12">
        <v>1</v>
      </c>
      <c r="H32" s="22">
        <v>400000</v>
      </c>
      <c r="I32" s="22">
        <f>G32*H32</f>
        <v>400000</v>
      </c>
      <c r="J32" s="22"/>
      <c r="K32" s="22">
        <f>I32</f>
        <v>400000</v>
      </c>
      <c r="L32" s="22">
        <v>400000</v>
      </c>
      <c r="M32" s="22"/>
      <c r="N32" s="22">
        <f>K32*0.2</f>
        <v>80000</v>
      </c>
      <c r="O32" s="22">
        <f>K32*0.2</f>
        <v>80000</v>
      </c>
      <c r="P32" s="22">
        <f>K32*0.6</f>
        <v>240000</v>
      </c>
      <c r="Q32" s="14" t="str">
        <f t="shared" si="0"/>
        <v>OK</v>
      </c>
    </row>
    <row r="33" spans="1:18" s="10" customFormat="1" ht="31.5" customHeight="1" x14ac:dyDescent="0.3">
      <c r="A33" s="234"/>
      <c r="B33" s="230"/>
      <c r="C33" s="117" t="s">
        <v>175</v>
      </c>
      <c r="D33" s="126" t="s">
        <v>163</v>
      </c>
      <c r="E33" s="53" t="s">
        <v>125</v>
      </c>
      <c r="F33" s="25" t="s">
        <v>182</v>
      </c>
      <c r="G33" s="12">
        <v>1</v>
      </c>
      <c r="H33" s="7">
        <v>370000</v>
      </c>
      <c r="I33" s="7">
        <f>G33*H33</f>
        <v>370000</v>
      </c>
      <c r="J33" s="7"/>
      <c r="K33" s="7">
        <f>I33</f>
        <v>370000</v>
      </c>
      <c r="L33" s="7">
        <f>I33</f>
        <v>370000</v>
      </c>
      <c r="M33" s="7"/>
      <c r="N33" s="7">
        <f>K33*0.2</f>
        <v>74000</v>
      </c>
      <c r="O33" s="7">
        <f>K33*0.4</f>
        <v>148000</v>
      </c>
      <c r="P33" s="7">
        <f>L33*0.4</f>
        <v>148000</v>
      </c>
      <c r="Q33" s="14" t="str">
        <f t="shared" si="0"/>
        <v>OK</v>
      </c>
    </row>
    <row r="34" spans="1:18" s="10" customFormat="1" ht="28.5" customHeight="1" x14ac:dyDescent="0.3">
      <c r="A34" s="234"/>
      <c r="B34" s="230"/>
      <c r="C34" s="115" t="s">
        <v>41</v>
      </c>
      <c r="D34" s="96" t="s">
        <v>165</v>
      </c>
      <c r="E34" s="54" t="s">
        <v>25</v>
      </c>
      <c r="F34" s="24" t="s">
        <v>182</v>
      </c>
      <c r="G34" s="21">
        <v>1</v>
      </c>
      <c r="H34" s="22">
        <v>200000</v>
      </c>
      <c r="I34" s="69">
        <v>200000</v>
      </c>
      <c r="J34" s="69"/>
      <c r="K34" s="7">
        <v>200000</v>
      </c>
      <c r="L34" s="22">
        <v>40000</v>
      </c>
      <c r="M34" s="22"/>
      <c r="N34" s="22"/>
      <c r="O34" s="22"/>
      <c r="P34" s="23">
        <v>40000</v>
      </c>
      <c r="Q34" s="14" t="str">
        <f>IF(L34=M34+N34+O34+P34,"OK",M34-N34-O34-P34)</f>
        <v>OK</v>
      </c>
    </row>
    <row r="35" spans="1:18" s="10" customFormat="1" ht="27" customHeight="1" x14ac:dyDescent="0.3">
      <c r="A35" s="234"/>
      <c r="B35" s="230"/>
      <c r="C35" s="115" t="s">
        <v>40</v>
      </c>
      <c r="D35" s="96" t="s">
        <v>231</v>
      </c>
      <c r="E35" s="53" t="s">
        <v>126</v>
      </c>
      <c r="F35" s="25" t="s">
        <v>182</v>
      </c>
      <c r="G35" s="12">
        <v>1</v>
      </c>
      <c r="H35" s="7">
        <v>400000</v>
      </c>
      <c r="I35" s="7">
        <v>400000</v>
      </c>
      <c r="J35" s="7"/>
      <c r="K35" s="7">
        <v>400000</v>
      </c>
      <c r="L35" s="7">
        <v>400000</v>
      </c>
      <c r="M35" s="7"/>
      <c r="N35" s="7">
        <f>K35*0.2</f>
        <v>80000</v>
      </c>
      <c r="O35" s="8">
        <f>K35*0.4</f>
        <v>160000</v>
      </c>
      <c r="P35" s="8">
        <f>K35*0.4</f>
        <v>160000</v>
      </c>
      <c r="Q35" s="14" t="str">
        <f t="shared" si="0"/>
        <v>OK</v>
      </c>
    </row>
    <row r="36" spans="1:18" s="10" customFormat="1" ht="28.5" customHeight="1" x14ac:dyDescent="0.3">
      <c r="A36" s="234"/>
      <c r="B36" s="230"/>
      <c r="C36" s="115" t="s">
        <v>42</v>
      </c>
      <c r="D36" s="126" t="s">
        <v>198</v>
      </c>
      <c r="E36" s="77" t="s">
        <v>229</v>
      </c>
      <c r="F36" s="6" t="s">
        <v>118</v>
      </c>
      <c r="G36" s="13">
        <v>1</v>
      </c>
      <c r="H36" s="74">
        <v>42000</v>
      </c>
      <c r="I36" s="69">
        <f>G36*H36</f>
        <v>42000</v>
      </c>
      <c r="J36" s="69"/>
      <c r="K36" s="22">
        <v>42000</v>
      </c>
      <c r="L36" s="22">
        <f t="shared" ref="L36" si="7">K36</f>
        <v>42000</v>
      </c>
      <c r="M36" s="22"/>
      <c r="P36" s="22">
        <f>L36</f>
        <v>42000</v>
      </c>
      <c r="Q36" s="14" t="str">
        <f t="shared" si="0"/>
        <v>OK</v>
      </c>
    </row>
    <row r="37" spans="1:18" s="10" customFormat="1" ht="24" customHeight="1" x14ac:dyDescent="0.3">
      <c r="A37" s="234"/>
      <c r="B37" s="230"/>
      <c r="C37" s="115" t="s">
        <v>135</v>
      </c>
      <c r="D37" s="95" t="s">
        <v>164</v>
      </c>
      <c r="E37" s="53" t="s">
        <v>153</v>
      </c>
      <c r="F37" s="6" t="s">
        <v>217</v>
      </c>
      <c r="G37" s="12">
        <v>1</v>
      </c>
      <c r="H37" s="7">
        <v>150000</v>
      </c>
      <c r="I37" s="7">
        <v>150000</v>
      </c>
      <c r="J37" s="7"/>
      <c r="K37" s="22">
        <v>150000</v>
      </c>
      <c r="L37" s="22">
        <v>30000</v>
      </c>
      <c r="M37" s="22"/>
      <c r="N37" s="22"/>
      <c r="O37" s="23"/>
      <c r="P37" s="23">
        <v>30000</v>
      </c>
      <c r="Q37" s="14" t="str">
        <f t="shared" si="0"/>
        <v>OK</v>
      </c>
    </row>
    <row r="38" spans="1:18" s="10" customFormat="1" ht="13.8" x14ac:dyDescent="0.3">
      <c r="A38" s="210" t="s">
        <v>43</v>
      </c>
      <c r="B38" s="211"/>
      <c r="C38" s="211"/>
      <c r="D38" s="211"/>
      <c r="E38" s="211"/>
      <c r="F38" s="211"/>
      <c r="G38" s="211"/>
      <c r="H38" s="216"/>
      <c r="I38" s="31">
        <f t="shared" ref="I38:P38" si="8">SUM(I30:I37)</f>
        <v>1588000</v>
      </c>
      <c r="J38" s="31">
        <f t="shared" si="8"/>
        <v>0</v>
      </c>
      <c r="K38" s="31">
        <f t="shared" si="8"/>
        <v>1602360</v>
      </c>
      <c r="L38" s="31">
        <f t="shared" si="8"/>
        <v>1308000</v>
      </c>
      <c r="M38" s="31">
        <f t="shared" si="8"/>
        <v>0</v>
      </c>
      <c r="N38" s="31">
        <f t="shared" si="8"/>
        <v>242000</v>
      </c>
      <c r="O38" s="31">
        <f t="shared" si="8"/>
        <v>398000</v>
      </c>
      <c r="P38" s="31">
        <f t="shared" si="8"/>
        <v>668000</v>
      </c>
      <c r="Q38" s="14" t="str">
        <f t="shared" si="0"/>
        <v>OK</v>
      </c>
    </row>
    <row r="39" spans="1:18" s="9" customFormat="1" ht="27" customHeight="1" x14ac:dyDescent="0.3">
      <c r="A39" s="238" t="s">
        <v>160</v>
      </c>
      <c r="B39" s="201" t="s">
        <v>44</v>
      </c>
      <c r="C39" s="128" t="s">
        <v>45</v>
      </c>
      <c r="D39" s="98" t="s">
        <v>184</v>
      </c>
      <c r="E39" s="78" t="s">
        <v>185</v>
      </c>
      <c r="F39" s="27" t="s">
        <v>183</v>
      </c>
      <c r="G39" s="173">
        <v>8</v>
      </c>
      <c r="H39" s="22">
        <v>3510</v>
      </c>
      <c r="I39" s="22">
        <f t="shared" ref="I39:I43" si="9">G39*H39</f>
        <v>28080</v>
      </c>
      <c r="J39" s="69"/>
      <c r="K39" s="69">
        <f>I39</f>
        <v>28080</v>
      </c>
      <c r="L39" s="22">
        <f>K39</f>
        <v>28080</v>
      </c>
      <c r="M39" s="22"/>
      <c r="N39" s="22"/>
      <c r="O39" s="23">
        <v>28080</v>
      </c>
      <c r="P39" s="23"/>
      <c r="Q39" s="14" t="str">
        <f t="shared" si="0"/>
        <v>OK</v>
      </c>
    </row>
    <row r="40" spans="1:18" s="9" customFormat="1" ht="18" customHeight="1" x14ac:dyDescent="0.3">
      <c r="A40" s="238"/>
      <c r="B40" s="201"/>
      <c r="C40" s="128" t="s">
        <v>46</v>
      </c>
      <c r="D40" s="99" t="s">
        <v>237</v>
      </c>
      <c r="E40" s="79" t="s">
        <v>186</v>
      </c>
      <c r="F40" s="70" t="s">
        <v>183</v>
      </c>
      <c r="G40" s="12">
        <v>2</v>
      </c>
      <c r="H40" s="7">
        <v>23000</v>
      </c>
      <c r="I40" s="7">
        <f t="shared" si="9"/>
        <v>46000</v>
      </c>
      <c r="J40" s="7"/>
      <c r="K40" s="22">
        <f>I40</f>
        <v>46000</v>
      </c>
      <c r="L40" s="7">
        <f>K40</f>
        <v>46000</v>
      </c>
      <c r="M40" s="7">
        <f>L40</f>
        <v>46000</v>
      </c>
      <c r="N40" s="7"/>
      <c r="O40" s="8"/>
      <c r="P40" s="8"/>
      <c r="Q40" s="14" t="str">
        <f t="shared" si="0"/>
        <v>OK</v>
      </c>
    </row>
    <row r="41" spans="1:18" s="14" customFormat="1" ht="20.25" customHeight="1" x14ac:dyDescent="0.3">
      <c r="A41" s="238"/>
      <c r="B41" s="201"/>
      <c r="C41" s="132" t="s">
        <v>136</v>
      </c>
      <c r="D41" s="129" t="s">
        <v>196</v>
      </c>
      <c r="E41" s="80" t="s">
        <v>154</v>
      </c>
      <c r="F41" s="130" t="s">
        <v>183</v>
      </c>
      <c r="G41" s="173">
        <v>3</v>
      </c>
      <c r="H41" s="90">
        <v>32000</v>
      </c>
      <c r="I41" s="90">
        <f t="shared" si="9"/>
        <v>96000</v>
      </c>
      <c r="J41" s="90"/>
      <c r="K41" s="90">
        <f t="shared" ref="K41:K44" si="10">I41</f>
        <v>96000</v>
      </c>
      <c r="L41" s="90">
        <f t="shared" ref="L41:L44" si="11">K41</f>
        <v>96000</v>
      </c>
      <c r="M41" s="90"/>
      <c r="N41" s="90"/>
      <c r="O41" s="131">
        <f>L41</f>
        <v>96000</v>
      </c>
      <c r="P41" s="131"/>
      <c r="Q41" s="14" t="str">
        <f t="shared" si="0"/>
        <v>OK</v>
      </c>
      <c r="R41" s="114"/>
    </row>
    <row r="42" spans="1:18" s="14" customFormat="1" ht="28.5" customHeight="1" x14ac:dyDescent="0.3">
      <c r="A42" s="238"/>
      <c r="B42" s="201"/>
      <c r="C42" s="133" t="s">
        <v>47</v>
      </c>
      <c r="D42" s="134" t="s">
        <v>236</v>
      </c>
      <c r="E42" s="80" t="s">
        <v>232</v>
      </c>
      <c r="F42" s="29" t="s">
        <v>183</v>
      </c>
      <c r="G42" s="21">
        <v>5</v>
      </c>
      <c r="H42" s="22">
        <v>5000</v>
      </c>
      <c r="I42" s="22">
        <f t="shared" si="9"/>
        <v>25000</v>
      </c>
      <c r="J42" s="22"/>
      <c r="K42" s="22">
        <v>45000</v>
      </c>
      <c r="L42" s="22">
        <v>25000</v>
      </c>
      <c r="M42" s="22"/>
      <c r="N42" s="22"/>
      <c r="O42" s="22">
        <v>25000</v>
      </c>
      <c r="P42" s="23"/>
      <c r="Q42" s="14" t="str">
        <f t="shared" si="0"/>
        <v>OK</v>
      </c>
    </row>
    <row r="43" spans="1:18" s="14" customFormat="1" ht="18.75" customHeight="1" x14ac:dyDescent="0.3">
      <c r="A43" s="238"/>
      <c r="B43" s="201"/>
      <c r="C43" s="128" t="s">
        <v>48</v>
      </c>
      <c r="D43" s="98" t="s">
        <v>177</v>
      </c>
      <c r="E43" s="80" t="s">
        <v>146</v>
      </c>
      <c r="F43" s="30" t="s">
        <v>183</v>
      </c>
      <c r="G43" s="21">
        <v>4</v>
      </c>
      <c r="H43" s="22">
        <v>8500</v>
      </c>
      <c r="I43" s="22">
        <f t="shared" si="9"/>
        <v>34000</v>
      </c>
      <c r="J43" s="22"/>
      <c r="K43" s="22">
        <f t="shared" si="10"/>
        <v>34000</v>
      </c>
      <c r="L43" s="22">
        <f t="shared" si="11"/>
        <v>34000</v>
      </c>
      <c r="M43" s="22"/>
      <c r="N43" s="22"/>
      <c r="O43" s="22">
        <v>34000</v>
      </c>
      <c r="P43" s="23"/>
      <c r="Q43" s="14" t="str">
        <f>IF(L43=M43+N43+O43+P43,"OK",M43-N43-O43-P43)</f>
        <v>OK</v>
      </c>
    </row>
    <row r="44" spans="1:18" s="14" customFormat="1" ht="18.75" customHeight="1" x14ac:dyDescent="0.3">
      <c r="A44" s="238"/>
      <c r="B44" s="201"/>
      <c r="C44" s="133" t="s">
        <v>137</v>
      </c>
      <c r="D44" s="137" t="s">
        <v>138</v>
      </c>
      <c r="E44" s="80" t="s">
        <v>139</v>
      </c>
      <c r="F44" s="179" t="s">
        <v>118</v>
      </c>
      <c r="G44" s="21">
        <v>1</v>
      </c>
      <c r="H44" s="22">
        <v>465</v>
      </c>
      <c r="I44" s="22">
        <v>117000</v>
      </c>
      <c r="J44" s="22"/>
      <c r="K44" s="22">
        <f t="shared" si="10"/>
        <v>117000</v>
      </c>
      <c r="L44" s="22">
        <f t="shared" si="11"/>
        <v>117000</v>
      </c>
      <c r="M44" s="22"/>
      <c r="N44" s="22"/>
      <c r="O44" s="22">
        <v>117000</v>
      </c>
      <c r="P44" s="23"/>
      <c r="Q44" s="14" t="str">
        <f>IF(L44=M44+N44+O44+P44,"OK",M44-N44-O44-P44)</f>
        <v>OK</v>
      </c>
    </row>
    <row r="45" spans="1:18" s="9" customFormat="1" ht="18.75" customHeight="1" x14ac:dyDescent="0.3">
      <c r="A45" s="238"/>
      <c r="B45" s="201"/>
      <c r="C45" s="190" t="s">
        <v>240</v>
      </c>
      <c r="D45" s="191" t="s">
        <v>241</v>
      </c>
      <c r="E45" s="80" t="s">
        <v>242</v>
      </c>
      <c r="F45" s="179" t="s">
        <v>118</v>
      </c>
      <c r="G45" s="21">
        <v>1</v>
      </c>
      <c r="H45" s="22">
        <v>30500</v>
      </c>
      <c r="I45" s="22">
        <v>30500</v>
      </c>
      <c r="J45" s="22"/>
      <c r="K45" s="22">
        <f t="shared" ref="K45" si="12">I45</f>
        <v>30500</v>
      </c>
      <c r="L45" s="22">
        <f t="shared" ref="L45" si="13">K45</f>
        <v>30500</v>
      </c>
      <c r="M45" s="22"/>
      <c r="N45" s="22">
        <v>30500</v>
      </c>
      <c r="O45" s="22"/>
      <c r="P45" s="23"/>
      <c r="Q45" s="14" t="str">
        <f>IF(L45=M45+N45+O45+P45,"OK",M45-N45-O45-P45)</f>
        <v>OK</v>
      </c>
    </row>
    <row r="46" spans="1:18" s="10" customFormat="1" ht="13.8" x14ac:dyDescent="0.3">
      <c r="A46" s="210" t="s">
        <v>49</v>
      </c>
      <c r="B46" s="211"/>
      <c r="C46" s="211"/>
      <c r="D46" s="211"/>
      <c r="E46" s="211"/>
      <c r="F46" s="211"/>
      <c r="G46" s="211"/>
      <c r="H46" s="216"/>
      <c r="I46" s="31">
        <f t="shared" ref="I46:P46" si="14">SUM(I39:I45)</f>
        <v>376580</v>
      </c>
      <c r="J46" s="31">
        <f t="shared" si="14"/>
        <v>0</v>
      </c>
      <c r="K46" s="31">
        <f t="shared" si="14"/>
        <v>396580</v>
      </c>
      <c r="L46" s="31">
        <f t="shared" si="14"/>
        <v>376580</v>
      </c>
      <c r="M46" s="31">
        <f t="shared" si="14"/>
        <v>46000</v>
      </c>
      <c r="N46" s="31">
        <f t="shared" si="14"/>
        <v>30500</v>
      </c>
      <c r="O46" s="31">
        <f t="shared" si="14"/>
        <v>300080</v>
      </c>
      <c r="P46" s="31">
        <f t="shared" si="14"/>
        <v>0</v>
      </c>
      <c r="Q46" s="14" t="str">
        <f t="shared" si="0"/>
        <v>OK</v>
      </c>
    </row>
    <row r="47" spans="1:18" s="15" customFormat="1" ht="57.75" customHeight="1" x14ac:dyDescent="0.3">
      <c r="A47" s="235" t="s">
        <v>50</v>
      </c>
      <c r="B47" s="201" t="s">
        <v>51</v>
      </c>
      <c r="C47" s="138" t="s">
        <v>52</v>
      </c>
      <c r="D47" s="129" t="s">
        <v>199</v>
      </c>
      <c r="E47" s="82" t="s">
        <v>155</v>
      </c>
      <c r="F47" s="30" t="s">
        <v>183</v>
      </c>
      <c r="G47" s="21">
        <v>7</v>
      </c>
      <c r="H47" s="83">
        <v>5000</v>
      </c>
      <c r="I47" s="83">
        <f>G47*H47</f>
        <v>35000</v>
      </c>
      <c r="J47" s="22"/>
      <c r="K47" s="22">
        <v>35000</v>
      </c>
      <c r="L47" s="22">
        <v>35000</v>
      </c>
      <c r="M47" s="22"/>
      <c r="N47" s="22"/>
      <c r="O47" s="22"/>
      <c r="P47" s="22">
        <v>35000</v>
      </c>
      <c r="Q47" s="14" t="str">
        <f t="shared" si="0"/>
        <v>OK</v>
      </c>
      <c r="R47" s="114"/>
    </row>
    <row r="48" spans="1:18" s="10" customFormat="1" ht="42.75" customHeight="1" x14ac:dyDescent="0.3">
      <c r="A48" s="235"/>
      <c r="B48" s="201"/>
      <c r="C48" s="138" t="s">
        <v>54</v>
      </c>
      <c r="D48" s="129" t="s">
        <v>200</v>
      </c>
      <c r="E48" s="81" t="s">
        <v>156</v>
      </c>
      <c r="F48" s="27" t="s">
        <v>118</v>
      </c>
      <c r="G48" s="12">
        <v>1</v>
      </c>
      <c r="H48" s="7">
        <v>105000</v>
      </c>
      <c r="I48" s="7">
        <v>105000</v>
      </c>
      <c r="J48" s="7"/>
      <c r="K48" s="7">
        <v>105000</v>
      </c>
      <c r="L48" s="7">
        <f t="shared" ref="L48:L52" si="15">K48</f>
        <v>105000</v>
      </c>
      <c r="M48" s="7"/>
      <c r="N48" s="7"/>
      <c r="O48" s="7"/>
      <c r="P48" s="7">
        <v>105000</v>
      </c>
      <c r="Q48" s="14" t="str">
        <f>IF(L48=M48+N48+O48+P48,"OK",M48-N48-O48-P48)</f>
        <v>OK</v>
      </c>
      <c r="R48" s="114"/>
    </row>
    <row r="49" spans="1:18" s="10" customFormat="1" ht="45" customHeight="1" x14ac:dyDescent="0.3">
      <c r="A49" s="235"/>
      <c r="B49" s="201"/>
      <c r="C49" s="138" t="s">
        <v>55</v>
      </c>
      <c r="D49" s="192" t="s">
        <v>178</v>
      </c>
      <c r="E49" s="81" t="s">
        <v>157</v>
      </c>
      <c r="F49" s="180" t="s">
        <v>118</v>
      </c>
      <c r="G49" s="21">
        <v>1</v>
      </c>
      <c r="H49" s="7">
        <v>108000</v>
      </c>
      <c r="I49" s="7">
        <f t="shared" ref="I49:I52" si="16">G49*H49</f>
        <v>108000</v>
      </c>
      <c r="J49" s="7"/>
      <c r="K49" s="7">
        <v>108000</v>
      </c>
      <c r="L49" s="7">
        <v>50000</v>
      </c>
      <c r="M49" s="7"/>
      <c r="N49" s="7"/>
      <c r="O49" s="7"/>
      <c r="P49" s="7">
        <v>50000</v>
      </c>
      <c r="Q49" s="14" t="str">
        <f>IF(L49=M49+N49+O49+P49,"OK",M49-N49-O49-P49)</f>
        <v>OK</v>
      </c>
    </row>
    <row r="50" spans="1:18" s="10" customFormat="1" ht="60.75" customHeight="1" x14ac:dyDescent="0.3">
      <c r="A50" s="235"/>
      <c r="B50" s="201"/>
      <c r="C50" s="138" t="s">
        <v>56</v>
      </c>
      <c r="D50" s="192" t="s">
        <v>191</v>
      </c>
      <c r="E50" s="81" t="s">
        <v>155</v>
      </c>
      <c r="F50" s="27" t="s">
        <v>187</v>
      </c>
      <c r="G50" s="12">
        <v>5</v>
      </c>
      <c r="H50" s="7">
        <v>12000</v>
      </c>
      <c r="I50" s="7">
        <f>G50*H50</f>
        <v>60000</v>
      </c>
      <c r="J50" s="120"/>
      <c r="K50" s="120">
        <v>60000</v>
      </c>
      <c r="L50" s="90">
        <f t="shared" si="15"/>
        <v>60000</v>
      </c>
      <c r="M50" s="120"/>
      <c r="N50" s="120"/>
      <c r="O50" s="120">
        <v>30000</v>
      </c>
      <c r="P50" s="7">
        <v>30000</v>
      </c>
      <c r="Q50" s="14" t="str">
        <f>IF(L50=M50+N50+O50+P50,"OK",M50-N50-O50-P50)</f>
        <v>OK</v>
      </c>
      <c r="R50" s="103"/>
    </row>
    <row r="51" spans="1:18" s="10" customFormat="1" ht="39" customHeight="1" x14ac:dyDescent="0.3">
      <c r="A51" s="235"/>
      <c r="B51" s="201"/>
      <c r="C51" s="168" t="s">
        <v>57</v>
      </c>
      <c r="D51" s="193" t="s">
        <v>234</v>
      </c>
      <c r="E51" s="81" t="s">
        <v>58</v>
      </c>
      <c r="F51" s="27" t="s">
        <v>187</v>
      </c>
      <c r="G51" s="12">
        <v>3</v>
      </c>
      <c r="H51" s="120">
        <v>500</v>
      </c>
      <c r="I51" s="120">
        <f t="shared" si="16"/>
        <v>1500</v>
      </c>
      <c r="J51" s="120"/>
      <c r="K51" s="120">
        <f t="shared" ref="K51:K52" si="17">I51</f>
        <v>1500</v>
      </c>
      <c r="L51" s="120">
        <f t="shared" si="15"/>
        <v>1500</v>
      </c>
      <c r="M51" s="120"/>
      <c r="N51" s="120"/>
      <c r="O51" s="120">
        <v>1500</v>
      </c>
      <c r="P51" s="7"/>
      <c r="Q51" s="14" t="str">
        <f t="shared" si="0"/>
        <v>OK</v>
      </c>
    </row>
    <row r="52" spans="1:18" s="10" customFormat="1" ht="38.25" customHeight="1" x14ac:dyDescent="0.3">
      <c r="A52" s="235"/>
      <c r="B52" s="201"/>
      <c r="C52" s="168" t="s">
        <v>59</v>
      </c>
      <c r="D52" s="193" t="s">
        <v>235</v>
      </c>
      <c r="E52" s="32" t="s">
        <v>58</v>
      </c>
      <c r="F52" s="27" t="s">
        <v>187</v>
      </c>
      <c r="G52" s="12">
        <v>3</v>
      </c>
      <c r="H52" s="7">
        <v>3500</v>
      </c>
      <c r="I52" s="7">
        <f t="shared" si="16"/>
        <v>10500</v>
      </c>
      <c r="J52" s="7"/>
      <c r="K52" s="7">
        <f t="shared" si="17"/>
        <v>10500</v>
      </c>
      <c r="L52" s="7">
        <f t="shared" si="15"/>
        <v>10500</v>
      </c>
      <c r="M52" s="7"/>
      <c r="N52" s="7"/>
      <c r="O52" s="7">
        <v>10500</v>
      </c>
      <c r="P52" s="7"/>
      <c r="Q52" s="9" t="str">
        <f t="shared" si="0"/>
        <v>OK</v>
      </c>
    </row>
    <row r="53" spans="1:18" s="10" customFormat="1" thickBot="1" x14ac:dyDescent="0.35">
      <c r="A53" s="210" t="s">
        <v>60</v>
      </c>
      <c r="B53" s="211"/>
      <c r="C53" s="211"/>
      <c r="D53" s="211"/>
      <c r="E53" s="211"/>
      <c r="F53" s="211"/>
      <c r="G53" s="211"/>
      <c r="H53" s="216"/>
      <c r="I53" s="31">
        <f t="shared" ref="I53:P53" si="18">SUM(I47:I52)</f>
        <v>320000</v>
      </c>
      <c r="J53" s="31">
        <f t="shared" si="18"/>
        <v>0</v>
      </c>
      <c r="K53" s="31">
        <f t="shared" si="18"/>
        <v>320000</v>
      </c>
      <c r="L53" s="31">
        <f t="shared" si="18"/>
        <v>262000</v>
      </c>
      <c r="M53" s="31">
        <f t="shared" si="18"/>
        <v>0</v>
      </c>
      <c r="N53" s="31">
        <f t="shared" si="18"/>
        <v>0</v>
      </c>
      <c r="O53" s="31">
        <f t="shared" si="18"/>
        <v>42000</v>
      </c>
      <c r="P53" s="31">
        <f t="shared" si="18"/>
        <v>220000</v>
      </c>
      <c r="Q53" s="9" t="str">
        <f t="shared" si="0"/>
        <v>OK</v>
      </c>
    </row>
    <row r="54" spans="1:18" s="10" customFormat="1" ht="45.75" customHeight="1" x14ac:dyDescent="0.3">
      <c r="A54" s="236" t="s">
        <v>61</v>
      </c>
      <c r="B54" s="201" t="s">
        <v>166</v>
      </c>
      <c r="C54" s="139" t="s">
        <v>62</v>
      </c>
      <c r="D54" s="194" t="s">
        <v>233</v>
      </c>
      <c r="E54" s="28" t="s">
        <v>53</v>
      </c>
      <c r="F54" s="30" t="s">
        <v>188</v>
      </c>
      <c r="G54" s="21">
        <v>1</v>
      </c>
      <c r="H54" s="90">
        <v>77300</v>
      </c>
      <c r="I54" s="90">
        <v>77300</v>
      </c>
      <c r="J54" s="90"/>
      <c r="K54" s="90">
        <v>77300</v>
      </c>
      <c r="L54" s="90">
        <v>57300</v>
      </c>
      <c r="M54" s="90"/>
      <c r="N54" s="90"/>
      <c r="O54" s="131">
        <v>57300</v>
      </c>
      <c r="P54" s="131"/>
      <c r="Q54" s="9" t="str">
        <f>IF(L54=M54+N54+O54+P54,"OK",M54-N54-O54-P54)</f>
        <v>OK</v>
      </c>
      <c r="R54" s="103"/>
    </row>
    <row r="55" spans="1:18" s="15" customFormat="1" ht="45" customHeight="1" x14ac:dyDescent="0.3">
      <c r="A55" s="237"/>
      <c r="B55" s="201"/>
      <c r="C55" s="140" t="s">
        <v>140</v>
      </c>
      <c r="D55" s="134" t="s">
        <v>207</v>
      </c>
      <c r="E55" s="28" t="s">
        <v>53</v>
      </c>
      <c r="F55" s="30" t="s">
        <v>183</v>
      </c>
      <c r="G55" s="21">
        <v>1</v>
      </c>
      <c r="H55" s="22">
        <v>1000000</v>
      </c>
      <c r="I55" s="22">
        <v>1000000</v>
      </c>
      <c r="J55" s="22"/>
      <c r="K55" s="22">
        <v>1000000</v>
      </c>
      <c r="L55" s="22">
        <v>200000</v>
      </c>
      <c r="M55" s="22"/>
      <c r="N55" s="22"/>
      <c r="O55" s="23"/>
      <c r="P55" s="23">
        <v>200000</v>
      </c>
      <c r="Q55" s="9" t="str">
        <f t="shared" si="0"/>
        <v>OK</v>
      </c>
    </row>
    <row r="56" spans="1:18" s="10" customFormat="1" thickBot="1" x14ac:dyDescent="0.35">
      <c r="A56" s="214" t="s">
        <v>63</v>
      </c>
      <c r="B56" s="215"/>
      <c r="C56" s="215"/>
      <c r="D56" s="215"/>
      <c r="E56" s="215"/>
      <c r="F56" s="215"/>
      <c r="G56" s="215"/>
      <c r="H56" s="233"/>
      <c r="I56" s="16">
        <f>SUM(I54:I55)</f>
        <v>1077300</v>
      </c>
      <c r="J56" s="16">
        <f t="shared" ref="J56:M56" si="19">SUM(J55:J55)</f>
        <v>0</v>
      </c>
      <c r="K56" s="16">
        <f>SUM(K54:K55)</f>
        <v>1077300</v>
      </c>
      <c r="L56" s="16">
        <f>SUM(L54:L55)</f>
        <v>257300</v>
      </c>
      <c r="M56" s="16">
        <f t="shared" si="19"/>
        <v>0</v>
      </c>
      <c r="N56" s="16">
        <f>SUM(N54:N55)</f>
        <v>0</v>
      </c>
      <c r="O56" s="16">
        <f>SUM(O54:O55)</f>
        <v>57300</v>
      </c>
      <c r="P56" s="16">
        <f t="shared" ref="P56" si="20">SUM(P54:P55)</f>
        <v>200000</v>
      </c>
      <c r="Q56" s="9" t="str">
        <f t="shared" si="0"/>
        <v>OK</v>
      </c>
    </row>
    <row r="57" spans="1:18" s="4" customFormat="1" thickBot="1" x14ac:dyDescent="0.35">
      <c r="A57" s="219" t="s">
        <v>64</v>
      </c>
      <c r="B57" s="220"/>
      <c r="C57" s="220"/>
      <c r="D57" s="220"/>
      <c r="E57" s="220"/>
      <c r="F57" s="220"/>
      <c r="G57" s="220"/>
      <c r="H57" s="221"/>
      <c r="I57" s="33">
        <f t="shared" ref="I57:P57" si="21">SUM(I38+I46+I53+I56)</f>
        <v>3361880</v>
      </c>
      <c r="J57" s="33">
        <f t="shared" si="21"/>
        <v>0</v>
      </c>
      <c r="K57" s="33">
        <f t="shared" si="21"/>
        <v>3396240</v>
      </c>
      <c r="L57" s="33">
        <f t="shared" si="21"/>
        <v>2203880</v>
      </c>
      <c r="M57" s="33">
        <f t="shared" si="21"/>
        <v>46000</v>
      </c>
      <c r="N57" s="33">
        <f t="shared" si="21"/>
        <v>272500</v>
      </c>
      <c r="O57" s="33">
        <f t="shared" si="21"/>
        <v>797380</v>
      </c>
      <c r="P57" s="33">
        <f t="shared" si="21"/>
        <v>1088000</v>
      </c>
      <c r="Q57" s="9" t="str">
        <f t="shared" si="0"/>
        <v>OK</v>
      </c>
    </row>
    <row r="58" spans="1:18" s="1" customFormat="1" ht="6" customHeight="1" thickBot="1" x14ac:dyDescent="0.3">
      <c r="A58" s="62"/>
      <c r="B58" s="2"/>
      <c r="C58" s="2"/>
      <c r="D58" s="2"/>
      <c r="E58" s="3"/>
      <c r="F58" s="2"/>
      <c r="G58" s="2"/>
      <c r="H58" s="3"/>
      <c r="I58" s="3"/>
      <c r="J58" s="2"/>
      <c r="K58" s="2"/>
      <c r="L58" s="2"/>
      <c r="M58" s="2"/>
      <c r="N58" s="2"/>
      <c r="O58" s="2"/>
      <c r="P58" s="63"/>
      <c r="Q58" s="9" t="str">
        <f t="shared" si="0"/>
        <v>OK</v>
      </c>
    </row>
    <row r="59" spans="1:18" s="1" customFormat="1" thickBot="1" x14ac:dyDescent="0.3">
      <c r="A59" s="222" t="s">
        <v>65</v>
      </c>
      <c r="B59" s="223"/>
      <c r="C59" s="223"/>
      <c r="D59" s="223"/>
      <c r="E59" s="223"/>
      <c r="F59" s="223"/>
      <c r="G59" s="223"/>
      <c r="H59" s="223"/>
      <c r="I59" s="223"/>
      <c r="J59" s="223"/>
      <c r="K59" s="223"/>
      <c r="L59" s="223"/>
      <c r="M59" s="223"/>
      <c r="N59" s="223"/>
      <c r="O59" s="223"/>
      <c r="P59" s="224"/>
      <c r="Q59" s="9" t="str">
        <f t="shared" si="0"/>
        <v>OK</v>
      </c>
    </row>
    <row r="60" spans="1:18" s="1" customFormat="1" ht="55.5" customHeight="1" x14ac:dyDescent="0.25">
      <c r="A60" s="250" t="s">
        <v>66</v>
      </c>
      <c r="B60" s="255" t="s">
        <v>208</v>
      </c>
      <c r="C60" s="139" t="s">
        <v>219</v>
      </c>
      <c r="D60" s="97" t="s">
        <v>226</v>
      </c>
      <c r="E60" s="59" t="s">
        <v>67</v>
      </c>
      <c r="F60" s="71" t="s">
        <v>188</v>
      </c>
      <c r="G60" s="21">
        <v>1</v>
      </c>
      <c r="H60" s="145">
        <v>205000</v>
      </c>
      <c r="I60" s="145">
        <f>G60*H60</f>
        <v>205000</v>
      </c>
      <c r="J60" s="90"/>
      <c r="K60" s="90">
        <v>205000</v>
      </c>
      <c r="L60" s="146">
        <v>165000</v>
      </c>
      <c r="M60" s="146"/>
      <c r="N60" s="146">
        <v>165000</v>
      </c>
      <c r="O60" s="146"/>
      <c r="P60" s="90"/>
      <c r="Q60" s="9" t="str">
        <f t="shared" si="0"/>
        <v>OK</v>
      </c>
      <c r="R60" s="103"/>
    </row>
    <row r="61" spans="1:18" s="1" customFormat="1" ht="30" customHeight="1" x14ac:dyDescent="0.25">
      <c r="A61" s="251"/>
      <c r="B61" s="256"/>
      <c r="C61" s="141" t="s">
        <v>218</v>
      </c>
      <c r="D61" s="95" t="s">
        <v>202</v>
      </c>
      <c r="E61" s="59" t="s">
        <v>24</v>
      </c>
      <c r="F61" s="71" t="s">
        <v>203</v>
      </c>
      <c r="G61" s="21">
        <v>1</v>
      </c>
      <c r="H61" s="145">
        <v>40000</v>
      </c>
      <c r="I61" s="145">
        <f>G61*H61</f>
        <v>40000</v>
      </c>
      <c r="J61" s="90"/>
      <c r="K61" s="90">
        <f>I61</f>
        <v>40000</v>
      </c>
      <c r="L61" s="146">
        <f>K61</f>
        <v>40000</v>
      </c>
      <c r="M61" s="146"/>
      <c r="N61" s="146"/>
      <c r="O61" s="146">
        <v>20000</v>
      </c>
      <c r="P61" s="90">
        <v>20000</v>
      </c>
      <c r="Q61" s="9" t="str">
        <f>IF(L61=M61+N61+O61+P61,"OK",M61-N61-O61-P61)</f>
        <v>OK</v>
      </c>
      <c r="R61" s="103"/>
    </row>
    <row r="62" spans="1:18" s="1" customFormat="1" ht="39" customHeight="1" x14ac:dyDescent="0.25">
      <c r="A62" s="251"/>
      <c r="B62" s="257"/>
      <c r="C62" s="140" t="s">
        <v>141</v>
      </c>
      <c r="D62" s="124" t="s">
        <v>142</v>
      </c>
      <c r="E62" s="59" t="s">
        <v>143</v>
      </c>
      <c r="F62" s="71" t="s">
        <v>188</v>
      </c>
      <c r="G62" s="21">
        <v>3</v>
      </c>
      <c r="H62" s="90">
        <v>40000</v>
      </c>
      <c r="I62" s="90">
        <f>G62*H62</f>
        <v>120000</v>
      </c>
      <c r="J62" s="167"/>
      <c r="K62" s="90">
        <f>I62</f>
        <v>120000</v>
      </c>
      <c r="L62" s="35">
        <f>K62</f>
        <v>120000</v>
      </c>
      <c r="M62" s="35"/>
      <c r="N62" s="35"/>
      <c r="O62" s="35"/>
      <c r="P62" s="22">
        <v>120000</v>
      </c>
      <c r="Q62" s="9" t="str">
        <f t="shared" si="0"/>
        <v>OK</v>
      </c>
    </row>
    <row r="63" spans="1:18" s="34" customFormat="1" ht="13.5" customHeight="1" thickBot="1" x14ac:dyDescent="0.35">
      <c r="A63" s="258" t="s">
        <v>68</v>
      </c>
      <c r="B63" s="244"/>
      <c r="C63" s="244"/>
      <c r="D63" s="244"/>
      <c r="E63" s="244"/>
      <c r="F63" s="244"/>
      <c r="G63" s="244"/>
      <c r="H63" s="245"/>
      <c r="I63" s="31">
        <f>SUM(I60:I62)</f>
        <v>365000</v>
      </c>
      <c r="J63" s="31">
        <f>SUM(J60:J60)</f>
        <v>0</v>
      </c>
      <c r="K63" s="31">
        <f t="shared" ref="K63:P63" si="22">SUM(K60:K62)</f>
        <v>365000</v>
      </c>
      <c r="L63" s="31">
        <f t="shared" si="22"/>
        <v>325000</v>
      </c>
      <c r="M63" s="31">
        <f t="shared" si="22"/>
        <v>0</v>
      </c>
      <c r="N63" s="31">
        <f t="shared" si="22"/>
        <v>165000</v>
      </c>
      <c r="O63" s="31">
        <f t="shared" si="22"/>
        <v>20000</v>
      </c>
      <c r="P63" s="31">
        <f t="shared" si="22"/>
        <v>140000</v>
      </c>
      <c r="Q63" s="9" t="str">
        <f t="shared" si="0"/>
        <v>OK</v>
      </c>
    </row>
    <row r="64" spans="1:18" s="36" customFormat="1" ht="33.75" customHeight="1" x14ac:dyDescent="0.3">
      <c r="A64" s="252" t="s">
        <v>69</v>
      </c>
      <c r="B64" s="239" t="s">
        <v>70</v>
      </c>
      <c r="C64" s="177" t="s">
        <v>71</v>
      </c>
      <c r="D64" s="126" t="s">
        <v>72</v>
      </c>
      <c r="E64" s="59" t="s">
        <v>73</v>
      </c>
      <c r="F64" s="20" t="s">
        <v>183</v>
      </c>
      <c r="G64" s="21" t="s">
        <v>118</v>
      </c>
      <c r="H64" s="22">
        <v>160000</v>
      </c>
      <c r="I64" s="22">
        <v>160000</v>
      </c>
      <c r="J64" s="84"/>
      <c r="K64" s="35">
        <v>160000</v>
      </c>
      <c r="L64" s="35">
        <v>80000</v>
      </c>
      <c r="M64" s="35"/>
      <c r="N64" s="35"/>
      <c r="O64" s="35">
        <v>40000</v>
      </c>
      <c r="P64" s="35">
        <v>40000</v>
      </c>
      <c r="Q64" s="9" t="str">
        <f t="shared" si="0"/>
        <v>OK</v>
      </c>
    </row>
    <row r="65" spans="1:17" s="36" customFormat="1" ht="37.5" customHeight="1" x14ac:dyDescent="0.3">
      <c r="A65" s="253"/>
      <c r="B65" s="240"/>
      <c r="C65" s="141" t="s">
        <v>74</v>
      </c>
      <c r="D65" s="195" t="s">
        <v>209</v>
      </c>
      <c r="E65" s="54" t="s">
        <v>192</v>
      </c>
      <c r="F65" s="174" t="s">
        <v>188</v>
      </c>
      <c r="G65" s="21">
        <v>10</v>
      </c>
      <c r="H65" s="22">
        <v>10000</v>
      </c>
      <c r="I65" s="22">
        <v>100000</v>
      </c>
      <c r="J65" s="84"/>
      <c r="K65" s="35">
        <v>100000</v>
      </c>
      <c r="L65" s="35">
        <v>50000</v>
      </c>
      <c r="M65" s="35"/>
      <c r="N65" s="35"/>
      <c r="O65" s="35">
        <v>25000</v>
      </c>
      <c r="P65" s="35">
        <v>25000</v>
      </c>
      <c r="Q65" s="9" t="str">
        <f t="shared" si="0"/>
        <v>OK</v>
      </c>
    </row>
    <row r="66" spans="1:17" s="38" customFormat="1" ht="33.75" customHeight="1" x14ac:dyDescent="0.3">
      <c r="A66" s="253"/>
      <c r="B66" s="240"/>
      <c r="C66" s="141" t="s">
        <v>75</v>
      </c>
      <c r="D66" s="195" t="s">
        <v>210</v>
      </c>
      <c r="E66" s="52" t="s">
        <v>193</v>
      </c>
      <c r="F66" s="156" t="s">
        <v>118</v>
      </c>
      <c r="G66" s="157">
        <v>1</v>
      </c>
      <c r="H66" s="74">
        <v>300000</v>
      </c>
      <c r="I66" s="69">
        <v>300000</v>
      </c>
      <c r="J66" s="37"/>
      <c r="K66" s="35">
        <v>1000000</v>
      </c>
      <c r="L66" s="37">
        <v>300000</v>
      </c>
      <c r="M66" s="37"/>
      <c r="N66" s="37"/>
      <c r="O66" s="35">
        <v>150000</v>
      </c>
      <c r="P66" s="35">
        <v>150000</v>
      </c>
      <c r="Q66" s="9" t="str">
        <f t="shared" si="0"/>
        <v>OK</v>
      </c>
    </row>
    <row r="67" spans="1:17" s="38" customFormat="1" ht="30" customHeight="1" thickBot="1" x14ac:dyDescent="0.35">
      <c r="A67" s="254"/>
      <c r="B67" s="241"/>
      <c r="C67" s="142" t="s">
        <v>76</v>
      </c>
      <c r="D67" s="118" t="s">
        <v>211</v>
      </c>
      <c r="E67" s="52" t="s">
        <v>77</v>
      </c>
      <c r="F67" s="158" t="s">
        <v>89</v>
      </c>
      <c r="G67" s="146">
        <v>1</v>
      </c>
      <c r="H67" s="159">
        <v>495000</v>
      </c>
      <c r="I67" s="35">
        <v>495000</v>
      </c>
      <c r="J67" s="37"/>
      <c r="K67" s="37">
        <v>495000</v>
      </c>
      <c r="L67" s="37">
        <v>198000</v>
      </c>
      <c r="M67" s="37"/>
      <c r="N67" s="37">
        <f>K67*0.4</f>
        <v>198000</v>
      </c>
      <c r="O67" s="37"/>
      <c r="P67" s="37"/>
      <c r="Q67" s="9" t="s">
        <v>230</v>
      </c>
    </row>
    <row r="68" spans="1:17" ht="15" customHeight="1" thickBot="1" x14ac:dyDescent="0.35">
      <c r="A68" s="242" t="s">
        <v>78</v>
      </c>
      <c r="B68" s="243"/>
      <c r="C68" s="244"/>
      <c r="D68" s="244"/>
      <c r="E68" s="244"/>
      <c r="F68" s="244"/>
      <c r="G68" s="244"/>
      <c r="H68" s="245"/>
      <c r="I68" s="31">
        <f>SUM(I64:I67)</f>
        <v>1055000</v>
      </c>
      <c r="J68" s="86">
        <f>SUM(J67:J67)</f>
        <v>0</v>
      </c>
      <c r="K68" s="87">
        <f t="shared" ref="K68:P68" si="23">SUM(K64:K67)</f>
        <v>1755000</v>
      </c>
      <c r="L68" s="31">
        <f t="shared" si="23"/>
        <v>628000</v>
      </c>
      <c r="M68" s="86">
        <f t="shared" si="23"/>
        <v>0</v>
      </c>
      <c r="N68" s="88">
        <f t="shared" si="23"/>
        <v>198000</v>
      </c>
      <c r="O68" s="88">
        <f t="shared" si="23"/>
        <v>215000</v>
      </c>
      <c r="P68" s="89">
        <f t="shared" si="23"/>
        <v>215000</v>
      </c>
      <c r="Q68" s="9" t="s">
        <v>230</v>
      </c>
    </row>
    <row r="69" spans="1:17" s="36" customFormat="1" ht="49.5" customHeight="1" thickBot="1" x14ac:dyDescent="0.35">
      <c r="A69" s="58" t="s">
        <v>79</v>
      </c>
      <c r="B69" s="85" t="s">
        <v>80</v>
      </c>
      <c r="C69" s="144" t="s">
        <v>81</v>
      </c>
      <c r="D69" s="143" t="s">
        <v>201</v>
      </c>
      <c r="E69" s="59" t="s">
        <v>158</v>
      </c>
      <c r="F69" s="75" t="s">
        <v>118</v>
      </c>
      <c r="G69" s="21">
        <v>1</v>
      </c>
      <c r="H69" s="22">
        <v>300000</v>
      </c>
      <c r="I69" s="22">
        <v>300000</v>
      </c>
      <c r="J69" s="22"/>
      <c r="K69" s="90">
        <v>300000</v>
      </c>
      <c r="L69" s="22">
        <v>300000</v>
      </c>
      <c r="M69" s="22"/>
      <c r="N69" s="22"/>
      <c r="O69" s="22">
        <v>150000</v>
      </c>
      <c r="P69" s="22">
        <v>150000</v>
      </c>
      <c r="Q69" s="9" t="str">
        <f t="shared" si="0"/>
        <v>OK</v>
      </c>
    </row>
    <row r="70" spans="1:17" s="36" customFormat="1" ht="15" thickBot="1" x14ac:dyDescent="0.35">
      <c r="A70" s="242" t="s">
        <v>144</v>
      </c>
      <c r="B70" s="243"/>
      <c r="C70" s="244"/>
      <c r="D70" s="244"/>
      <c r="E70" s="244"/>
      <c r="F70" s="244"/>
      <c r="G70" s="244"/>
      <c r="H70" s="245"/>
      <c r="I70" s="31">
        <f>SUM(I69:I69)</f>
        <v>300000</v>
      </c>
      <c r="J70" s="86">
        <f t="shared" ref="J70:N70" si="24">SUM(J69:J69)</f>
        <v>0</v>
      </c>
      <c r="K70" s="87">
        <f t="shared" si="24"/>
        <v>300000</v>
      </c>
      <c r="L70" s="31">
        <f t="shared" si="24"/>
        <v>300000</v>
      </c>
      <c r="M70" s="86">
        <f t="shared" si="24"/>
        <v>0</v>
      </c>
      <c r="N70" s="88">
        <f t="shared" si="24"/>
        <v>0</v>
      </c>
      <c r="O70" s="88">
        <f>SUM(O69)</f>
        <v>150000</v>
      </c>
      <c r="P70" s="89">
        <f>SUM(P69:P69)</f>
        <v>150000</v>
      </c>
      <c r="Q70" s="9" t="str">
        <f t="shared" si="0"/>
        <v>OK</v>
      </c>
    </row>
    <row r="71" spans="1:17" s="36" customFormat="1" ht="35.25" customHeight="1" thickBot="1" x14ac:dyDescent="0.35">
      <c r="A71" s="58" t="s">
        <v>147</v>
      </c>
      <c r="B71" s="85" t="s">
        <v>148</v>
      </c>
      <c r="C71" s="140" t="s">
        <v>150</v>
      </c>
      <c r="D71" s="198" t="s">
        <v>151</v>
      </c>
      <c r="E71" s="52" t="s">
        <v>149</v>
      </c>
      <c r="F71" s="160" t="s">
        <v>89</v>
      </c>
      <c r="G71" s="13">
        <v>1</v>
      </c>
      <c r="H71" s="69">
        <v>1279995</v>
      </c>
      <c r="I71" s="69">
        <f>G71*H71</f>
        <v>1279995</v>
      </c>
      <c r="J71" s="69"/>
      <c r="K71" s="69">
        <f t="shared" ref="K71" si="25">I71</f>
        <v>1279995</v>
      </c>
      <c r="L71" s="22">
        <f>K71</f>
        <v>1279995</v>
      </c>
      <c r="M71" s="23"/>
      <c r="N71" s="22"/>
      <c r="O71" s="23">
        <v>1279995</v>
      </c>
      <c r="P71" s="23"/>
      <c r="Q71" s="9" t="str">
        <f t="shared" si="0"/>
        <v>OK</v>
      </c>
    </row>
    <row r="72" spans="1:17" s="36" customFormat="1" ht="15" thickBot="1" x14ac:dyDescent="0.35">
      <c r="A72" s="246" t="s">
        <v>152</v>
      </c>
      <c r="B72" s="247"/>
      <c r="C72" s="248"/>
      <c r="D72" s="248"/>
      <c r="E72" s="248"/>
      <c r="F72" s="248"/>
      <c r="G72" s="248"/>
      <c r="H72" s="249"/>
      <c r="I72" s="16">
        <f t="shared" ref="I72:P72" si="26">SUM(I71:I71)</f>
        <v>1279995</v>
      </c>
      <c r="J72" s="17">
        <f t="shared" si="26"/>
        <v>0</v>
      </c>
      <c r="K72" s="39">
        <f t="shared" si="26"/>
        <v>1279995</v>
      </c>
      <c r="L72" s="76">
        <f t="shared" si="26"/>
        <v>1279995</v>
      </c>
      <c r="M72" s="39">
        <f t="shared" si="26"/>
        <v>0</v>
      </c>
      <c r="N72" s="39">
        <f t="shared" si="26"/>
        <v>0</v>
      </c>
      <c r="O72" s="39">
        <f t="shared" si="26"/>
        <v>1279995</v>
      </c>
      <c r="P72" s="40">
        <f t="shared" si="26"/>
        <v>0</v>
      </c>
      <c r="Q72" s="9" t="str">
        <f t="shared" si="0"/>
        <v>OK</v>
      </c>
    </row>
    <row r="73" spans="1:17" s="4" customFormat="1" thickBot="1" x14ac:dyDescent="0.35">
      <c r="A73" s="219" t="s">
        <v>82</v>
      </c>
      <c r="B73" s="220"/>
      <c r="C73" s="220"/>
      <c r="D73" s="220"/>
      <c r="E73" s="220"/>
      <c r="F73" s="220"/>
      <c r="G73" s="220"/>
      <c r="H73" s="221"/>
      <c r="I73" s="33">
        <f>I68+I63+I70+I72</f>
        <v>2999995</v>
      </c>
      <c r="J73" s="33">
        <f>J68+J63</f>
        <v>0</v>
      </c>
      <c r="K73" s="33">
        <f>K68+K63+K70+K72</f>
        <v>3699995</v>
      </c>
      <c r="L73" s="33">
        <f t="shared" ref="L73:P73" si="27">L68+L63+L70+L72</f>
        <v>2532995</v>
      </c>
      <c r="M73" s="33">
        <f>M68+M63+M70+M72</f>
        <v>0</v>
      </c>
      <c r="N73" s="33">
        <f t="shared" si="27"/>
        <v>363000</v>
      </c>
      <c r="O73" s="33">
        <f t="shared" si="27"/>
        <v>1664995</v>
      </c>
      <c r="P73" s="33">
        <f t="shared" si="27"/>
        <v>505000</v>
      </c>
      <c r="Q73" s="9" t="s">
        <v>230</v>
      </c>
    </row>
    <row r="74" spans="1:17" s="1" customFormat="1" ht="6" customHeight="1" thickBot="1" x14ac:dyDescent="0.3">
      <c r="A74" s="62"/>
      <c r="B74" s="2"/>
      <c r="C74" s="2"/>
      <c r="D74" s="2"/>
      <c r="E74" s="3"/>
      <c r="F74" s="2"/>
      <c r="G74" s="2"/>
      <c r="H74" s="3"/>
      <c r="I74" s="3"/>
      <c r="J74" s="2"/>
      <c r="K74" s="2"/>
      <c r="L74" s="2"/>
      <c r="M74" s="2"/>
      <c r="N74" s="2"/>
      <c r="O74" s="2"/>
      <c r="P74" s="63"/>
      <c r="Q74" s="9"/>
    </row>
    <row r="75" spans="1:17" s="4" customFormat="1" thickBot="1" x14ac:dyDescent="0.35">
      <c r="A75" s="222" t="s">
        <v>83</v>
      </c>
      <c r="B75" s="223"/>
      <c r="C75" s="223"/>
      <c r="D75" s="223"/>
      <c r="E75" s="223"/>
      <c r="F75" s="223"/>
      <c r="G75" s="223"/>
      <c r="H75" s="223"/>
      <c r="I75" s="223"/>
      <c r="J75" s="223"/>
      <c r="K75" s="223"/>
      <c r="L75" s="223"/>
      <c r="M75" s="223"/>
      <c r="N75" s="223"/>
      <c r="O75" s="223"/>
      <c r="P75" s="224"/>
      <c r="Q75" s="9" t="str">
        <f t="shared" ref="Q75:Q94" si="28">IF(L75=M75+N75+O75+P75,"OK",M75-N75-O75-P75)</f>
        <v>OK</v>
      </c>
    </row>
    <row r="76" spans="1:17" s="10" customFormat="1" ht="51.75" customHeight="1" thickBot="1" x14ac:dyDescent="0.35">
      <c r="A76" s="41" t="s">
        <v>84</v>
      </c>
      <c r="B76" s="91" t="s">
        <v>85</v>
      </c>
      <c r="C76" s="181" t="s">
        <v>86</v>
      </c>
      <c r="D76" s="196" t="s">
        <v>87</v>
      </c>
      <c r="E76" s="59" t="s">
        <v>88</v>
      </c>
      <c r="F76" s="26" t="s">
        <v>89</v>
      </c>
      <c r="G76" s="13">
        <v>1</v>
      </c>
      <c r="H76" s="69">
        <v>1750000</v>
      </c>
      <c r="I76" s="69">
        <f>G76*H76</f>
        <v>1750000</v>
      </c>
      <c r="J76" s="69"/>
      <c r="K76" s="69">
        <f>I76</f>
        <v>1750000</v>
      </c>
      <c r="L76" s="22">
        <f>K76</f>
        <v>1750000</v>
      </c>
      <c r="M76" s="22">
        <f>L76</f>
        <v>1750000</v>
      </c>
      <c r="N76" s="22"/>
      <c r="O76" s="23"/>
      <c r="P76" s="23"/>
      <c r="Q76" s="9" t="str">
        <f t="shared" si="28"/>
        <v>OK</v>
      </c>
    </row>
    <row r="77" spans="1:17" s="4" customFormat="1" thickBot="1" x14ac:dyDescent="0.35">
      <c r="A77" s="214" t="s">
        <v>90</v>
      </c>
      <c r="B77" s="215"/>
      <c r="C77" s="215"/>
      <c r="D77" s="215"/>
      <c r="E77" s="215"/>
      <c r="F77" s="215"/>
      <c r="G77" s="215"/>
      <c r="H77" s="233"/>
      <c r="I77" s="16">
        <f>SUM(I76:I76)</f>
        <v>1750000</v>
      </c>
      <c r="J77" s="16">
        <f>SUM(J76:J76)</f>
        <v>0</v>
      </c>
      <c r="K77" s="16">
        <f>SUM(K76:K76)</f>
        <v>1750000</v>
      </c>
      <c r="L77" s="16">
        <f>SUM(L76:L76)</f>
        <v>1750000</v>
      </c>
      <c r="M77" s="16">
        <f>SUM(M76:M76)</f>
        <v>1750000</v>
      </c>
      <c r="N77" s="39">
        <f>SUM(N76)</f>
        <v>0</v>
      </c>
      <c r="O77" s="39">
        <f>SUM(O76)</f>
        <v>0</v>
      </c>
      <c r="P77" s="40">
        <f>SUM(P76)</f>
        <v>0</v>
      </c>
      <c r="Q77" s="9" t="str">
        <f t="shared" si="28"/>
        <v>OK</v>
      </c>
    </row>
    <row r="78" spans="1:17" s="4" customFormat="1" thickBot="1" x14ac:dyDescent="0.35">
      <c r="A78" s="219" t="s">
        <v>91</v>
      </c>
      <c r="B78" s="220"/>
      <c r="C78" s="220"/>
      <c r="D78" s="220"/>
      <c r="E78" s="220"/>
      <c r="F78" s="220"/>
      <c r="G78" s="220"/>
      <c r="H78" s="221"/>
      <c r="I78" s="33">
        <f>SUM(I76:I76)</f>
        <v>1750000</v>
      </c>
      <c r="J78" s="19">
        <f t="shared" ref="J78:P78" si="29">SUM(J77)</f>
        <v>0</v>
      </c>
      <c r="K78" s="42">
        <f>SUM(K76:K76)</f>
        <v>1750000</v>
      </c>
      <c r="L78" s="33">
        <f t="shared" si="29"/>
        <v>1750000</v>
      </c>
      <c r="M78" s="19">
        <f t="shared" si="29"/>
        <v>1750000</v>
      </c>
      <c r="N78" s="43">
        <f t="shared" si="29"/>
        <v>0</v>
      </c>
      <c r="O78" s="43">
        <f t="shared" si="29"/>
        <v>0</v>
      </c>
      <c r="P78" s="42">
        <f t="shared" si="29"/>
        <v>0</v>
      </c>
      <c r="Q78" s="9" t="str">
        <f t="shared" si="28"/>
        <v>OK</v>
      </c>
    </row>
    <row r="79" spans="1:17" s="1" customFormat="1" ht="6" customHeight="1" thickBot="1" x14ac:dyDescent="0.3">
      <c r="A79" s="62"/>
      <c r="B79" s="2"/>
      <c r="C79" s="2"/>
      <c r="D79" s="2"/>
      <c r="E79" s="3"/>
      <c r="F79" s="2"/>
      <c r="G79" s="2"/>
      <c r="H79" s="3"/>
      <c r="I79" s="3"/>
      <c r="J79" s="2"/>
      <c r="K79" s="2"/>
      <c r="L79" s="2"/>
      <c r="M79" s="2"/>
      <c r="N79" s="2"/>
      <c r="O79" s="2"/>
      <c r="P79" s="63"/>
      <c r="Q79" s="9" t="str">
        <f t="shared" si="28"/>
        <v>OK</v>
      </c>
    </row>
    <row r="80" spans="1:17" s="4" customFormat="1" thickBot="1" x14ac:dyDescent="0.35">
      <c r="A80" s="222" t="s">
        <v>92</v>
      </c>
      <c r="B80" s="223"/>
      <c r="C80" s="223"/>
      <c r="D80" s="223"/>
      <c r="E80" s="223"/>
      <c r="F80" s="223"/>
      <c r="G80" s="223"/>
      <c r="H80" s="223"/>
      <c r="I80" s="223"/>
      <c r="J80" s="223"/>
      <c r="K80" s="223"/>
      <c r="L80" s="223"/>
      <c r="M80" s="223"/>
      <c r="N80" s="223"/>
      <c r="O80" s="223"/>
      <c r="P80" s="224"/>
      <c r="Q80" s="9" t="str">
        <f t="shared" si="28"/>
        <v>OK</v>
      </c>
    </row>
    <row r="81" spans="1:17" s="10" customFormat="1" ht="40.5" customHeight="1" thickBot="1" x14ac:dyDescent="0.35">
      <c r="A81" s="58" t="s">
        <v>212</v>
      </c>
      <c r="B81" s="92" t="s">
        <v>95</v>
      </c>
      <c r="C81" s="182" t="s">
        <v>93</v>
      </c>
      <c r="D81" s="197" t="s">
        <v>96</v>
      </c>
      <c r="E81" s="44"/>
      <c r="F81" s="26" t="s">
        <v>94</v>
      </c>
      <c r="G81" s="13">
        <v>1</v>
      </c>
      <c r="H81" s="69">
        <v>763829</v>
      </c>
      <c r="I81" s="22">
        <v>763829</v>
      </c>
      <c r="J81" s="69"/>
      <c r="K81" s="74">
        <v>763830</v>
      </c>
      <c r="L81" s="22">
        <v>161374</v>
      </c>
      <c r="M81" s="22">
        <v>40343.5</v>
      </c>
      <c r="N81" s="22">
        <v>40343.5</v>
      </c>
      <c r="O81" s="22">
        <v>40343.5</v>
      </c>
      <c r="P81" s="22">
        <v>40343.5</v>
      </c>
      <c r="Q81" s="9" t="str">
        <f t="shared" si="28"/>
        <v>OK</v>
      </c>
    </row>
    <row r="82" spans="1:17" s="4" customFormat="1" thickBot="1" x14ac:dyDescent="0.35">
      <c r="A82" s="295" t="s">
        <v>97</v>
      </c>
      <c r="B82" s="296"/>
      <c r="C82" s="297"/>
      <c r="D82" s="297"/>
      <c r="E82" s="297"/>
      <c r="F82" s="297"/>
      <c r="G82" s="297"/>
      <c r="H82" s="298"/>
      <c r="I82" s="31">
        <f t="shared" ref="I82:P82" si="30">SUM(I81:I81)</f>
        <v>763829</v>
      </c>
      <c r="J82" s="31">
        <f t="shared" si="30"/>
        <v>0</v>
      </c>
      <c r="K82" s="31">
        <f t="shared" si="30"/>
        <v>763830</v>
      </c>
      <c r="L82" s="31">
        <f t="shared" si="30"/>
        <v>161374</v>
      </c>
      <c r="M82" s="31">
        <f t="shared" si="30"/>
        <v>40343.5</v>
      </c>
      <c r="N82" s="31">
        <f t="shared" si="30"/>
        <v>40343.5</v>
      </c>
      <c r="O82" s="31">
        <f t="shared" si="30"/>
        <v>40343.5</v>
      </c>
      <c r="P82" s="31">
        <f t="shared" si="30"/>
        <v>40343.5</v>
      </c>
      <c r="Q82" s="9" t="str">
        <f t="shared" si="28"/>
        <v>OK</v>
      </c>
    </row>
    <row r="83" spans="1:17" s="10" customFormat="1" ht="13.8" x14ac:dyDescent="0.3">
      <c r="A83" s="292" t="s">
        <v>98</v>
      </c>
      <c r="B83" s="239" t="s">
        <v>99</v>
      </c>
      <c r="C83" s="142" t="s">
        <v>100</v>
      </c>
      <c r="D83" s="183" t="s">
        <v>101</v>
      </c>
      <c r="E83" s="24"/>
      <c r="F83" s="155" t="s">
        <v>102</v>
      </c>
      <c r="G83" s="12">
        <v>12</v>
      </c>
      <c r="H83" s="7">
        <v>5199</v>
      </c>
      <c r="I83" s="7">
        <f>G83*H83</f>
        <v>62388</v>
      </c>
      <c r="J83" s="100"/>
      <c r="K83" s="7"/>
      <c r="L83" s="7"/>
      <c r="M83" s="7">
        <f>L83/4</f>
        <v>0</v>
      </c>
      <c r="N83" s="7">
        <f>L83/4</f>
        <v>0</v>
      </c>
      <c r="O83" s="7">
        <f>L83/4</f>
        <v>0</v>
      </c>
      <c r="P83" s="7">
        <f>L83/4</f>
        <v>0</v>
      </c>
      <c r="Q83" s="9" t="str">
        <f t="shared" si="28"/>
        <v>OK</v>
      </c>
    </row>
    <row r="84" spans="1:17" s="10" customFormat="1" ht="13.8" x14ac:dyDescent="0.3">
      <c r="A84" s="293"/>
      <c r="B84" s="240"/>
      <c r="C84" s="142" t="s">
        <v>103</v>
      </c>
      <c r="D84" s="97" t="s">
        <v>104</v>
      </c>
      <c r="E84" s="44"/>
      <c r="F84" s="26" t="s">
        <v>102</v>
      </c>
      <c r="G84" s="13">
        <v>12</v>
      </c>
      <c r="H84" s="22">
        <v>3135</v>
      </c>
      <c r="I84" s="69">
        <f>G84*H84</f>
        <v>37620</v>
      </c>
      <c r="J84" s="93"/>
      <c r="K84" s="69">
        <f>H84*12</f>
        <v>37620</v>
      </c>
      <c r="L84" s="22">
        <v>37620</v>
      </c>
      <c r="M84" s="22">
        <f>L84/4</f>
        <v>9405</v>
      </c>
      <c r="N84" s="22">
        <f>L84/4</f>
        <v>9405</v>
      </c>
      <c r="O84" s="22">
        <f>L84/4</f>
        <v>9405</v>
      </c>
      <c r="P84" s="22">
        <f>L84/4</f>
        <v>9405</v>
      </c>
      <c r="Q84" s="9" t="str">
        <f t="shared" si="28"/>
        <v>OK</v>
      </c>
    </row>
    <row r="85" spans="1:17" s="10" customFormat="1" ht="13.8" x14ac:dyDescent="0.3">
      <c r="A85" s="293"/>
      <c r="B85" s="240"/>
      <c r="C85" s="142" t="s">
        <v>105</v>
      </c>
      <c r="D85" s="97" t="s">
        <v>106</v>
      </c>
      <c r="E85" s="44"/>
      <c r="F85" s="26" t="s">
        <v>102</v>
      </c>
      <c r="G85" s="13">
        <v>12</v>
      </c>
      <c r="H85" s="22">
        <v>3135</v>
      </c>
      <c r="I85" s="69">
        <f>G85*H85</f>
        <v>37620</v>
      </c>
      <c r="J85" s="93"/>
      <c r="K85" s="69">
        <f>H85*12</f>
        <v>37620</v>
      </c>
      <c r="L85" s="22">
        <v>37620</v>
      </c>
      <c r="M85" s="22">
        <f>L85/4</f>
        <v>9405</v>
      </c>
      <c r="N85" s="22">
        <f>L85/4</f>
        <v>9405</v>
      </c>
      <c r="O85" s="22">
        <f>L85/4</f>
        <v>9405</v>
      </c>
      <c r="P85" s="22">
        <f>L85/4</f>
        <v>9405</v>
      </c>
      <c r="Q85" s="9" t="str">
        <f t="shared" si="28"/>
        <v>OK</v>
      </c>
    </row>
    <row r="86" spans="1:17" s="10" customFormat="1" ht="13.8" x14ac:dyDescent="0.3">
      <c r="A86" s="293"/>
      <c r="B86" s="240"/>
      <c r="C86" s="142" t="s">
        <v>107</v>
      </c>
      <c r="D86" s="97" t="s">
        <v>108</v>
      </c>
      <c r="E86" s="44"/>
      <c r="F86" s="26" t="s">
        <v>102</v>
      </c>
      <c r="G86" s="13">
        <v>12</v>
      </c>
      <c r="H86" s="22">
        <v>1999</v>
      </c>
      <c r="I86" s="69">
        <v>24000</v>
      </c>
      <c r="J86" s="93"/>
      <c r="K86" s="69">
        <v>24000</v>
      </c>
      <c r="L86" s="22">
        <v>24000</v>
      </c>
      <c r="M86" s="22">
        <f>L86/4</f>
        <v>6000</v>
      </c>
      <c r="N86" s="22">
        <f>L86/4</f>
        <v>6000</v>
      </c>
      <c r="O86" s="22">
        <f>L86/4</f>
        <v>6000</v>
      </c>
      <c r="P86" s="22">
        <f>L86/4</f>
        <v>6000</v>
      </c>
      <c r="Q86" s="9" t="str">
        <f t="shared" si="28"/>
        <v>OK</v>
      </c>
    </row>
    <row r="87" spans="1:17" s="10" customFormat="1" thickBot="1" x14ac:dyDescent="0.35">
      <c r="A87" s="294"/>
      <c r="B87" s="241"/>
      <c r="C87" s="142" t="s">
        <v>109</v>
      </c>
      <c r="D87" s="97" t="s">
        <v>110</v>
      </c>
      <c r="E87" s="44"/>
      <c r="F87" s="26" t="s">
        <v>102</v>
      </c>
      <c r="G87" s="13">
        <v>12</v>
      </c>
      <c r="H87" s="22"/>
      <c r="I87" s="69"/>
      <c r="J87" s="93">
        <v>321096</v>
      </c>
      <c r="K87" s="69"/>
      <c r="L87" s="22"/>
      <c r="M87" s="22">
        <f>L87/4</f>
        <v>0</v>
      </c>
      <c r="N87" s="22">
        <f>L87/4</f>
        <v>0</v>
      </c>
      <c r="O87" s="22">
        <f>L87/4</f>
        <v>0</v>
      </c>
      <c r="P87" s="22">
        <f>L87/4</f>
        <v>0</v>
      </c>
      <c r="Q87" s="9" t="str">
        <f t="shared" si="28"/>
        <v>OK</v>
      </c>
    </row>
    <row r="88" spans="1:17" s="4" customFormat="1" ht="13.8" x14ac:dyDescent="0.3">
      <c r="A88" s="291" t="s">
        <v>111</v>
      </c>
      <c r="B88" s="212"/>
      <c r="C88" s="211"/>
      <c r="D88" s="211"/>
      <c r="E88" s="211"/>
      <c r="F88" s="211"/>
      <c r="G88" s="211"/>
      <c r="H88" s="216"/>
      <c r="I88" s="31">
        <f>SUM(I83:I87)</f>
        <v>161628</v>
      </c>
      <c r="J88" s="86">
        <f t="shared" ref="J88:O88" si="31">SUM(J83:J87)</f>
        <v>321096</v>
      </c>
      <c r="K88" s="87">
        <f t="shared" si="31"/>
        <v>99240</v>
      </c>
      <c r="L88" s="31">
        <f>SUM(L83:L87)</f>
        <v>99240</v>
      </c>
      <c r="M88" s="86">
        <f>SUM(M83:M87)</f>
        <v>24810</v>
      </c>
      <c r="N88" s="88">
        <f t="shared" si="31"/>
        <v>24810</v>
      </c>
      <c r="O88" s="88">
        <f t="shared" si="31"/>
        <v>24810</v>
      </c>
      <c r="P88" s="89">
        <f>SUM(P83:P87)</f>
        <v>24810</v>
      </c>
      <c r="Q88" s="9" t="str">
        <f t="shared" si="28"/>
        <v>OK</v>
      </c>
    </row>
    <row r="89" spans="1:17" s="10" customFormat="1" ht="13.5" customHeight="1" x14ac:dyDescent="0.3">
      <c r="A89" s="287" t="s">
        <v>112</v>
      </c>
      <c r="B89" s="230" t="s">
        <v>113</v>
      </c>
      <c r="C89" s="139" t="s">
        <v>114</v>
      </c>
      <c r="D89" s="97" t="s">
        <v>115</v>
      </c>
      <c r="E89" s="44"/>
      <c r="F89" s="26" t="s">
        <v>94</v>
      </c>
      <c r="G89" s="13">
        <v>1</v>
      </c>
      <c r="H89" s="69">
        <v>56800</v>
      </c>
      <c r="I89" s="69">
        <v>56880</v>
      </c>
      <c r="J89" s="69"/>
      <c r="K89" s="74">
        <f>I89</f>
        <v>56880</v>
      </c>
      <c r="L89" s="22">
        <v>56880</v>
      </c>
      <c r="M89" s="22">
        <f>L89/4</f>
        <v>14220</v>
      </c>
      <c r="N89" s="22">
        <f>L89/4</f>
        <v>14220</v>
      </c>
      <c r="O89" s="22">
        <f>L89/4</f>
        <v>14220</v>
      </c>
      <c r="P89" s="22">
        <f>L89/4</f>
        <v>14220</v>
      </c>
      <c r="Q89" s="9" t="str">
        <f t="shared" si="28"/>
        <v>OK</v>
      </c>
    </row>
    <row r="90" spans="1:17" s="10" customFormat="1" ht="58.5" customHeight="1" x14ac:dyDescent="0.3">
      <c r="A90" s="287"/>
      <c r="B90" s="230"/>
      <c r="C90" s="139" t="s">
        <v>116</v>
      </c>
      <c r="D90" s="118" t="s">
        <v>117</v>
      </c>
      <c r="E90" s="44"/>
      <c r="F90" s="26" t="s">
        <v>118</v>
      </c>
      <c r="G90" s="13">
        <v>1</v>
      </c>
      <c r="H90" s="69">
        <v>35000</v>
      </c>
      <c r="I90" s="69">
        <f>G90*H90</f>
        <v>35000</v>
      </c>
      <c r="J90" s="69"/>
      <c r="K90" s="74">
        <v>96000</v>
      </c>
      <c r="L90" s="22">
        <v>35000</v>
      </c>
      <c r="M90" s="22">
        <f>L90/4</f>
        <v>8750</v>
      </c>
      <c r="N90" s="22">
        <f>L90/4</f>
        <v>8750</v>
      </c>
      <c r="O90" s="22">
        <f>L90/4</f>
        <v>8750</v>
      </c>
      <c r="P90" s="22">
        <f>L90/4</f>
        <v>8750</v>
      </c>
      <c r="Q90" s="9" t="str">
        <f t="shared" si="28"/>
        <v>OK</v>
      </c>
    </row>
    <row r="91" spans="1:17" s="10" customFormat="1" ht="29.25" customHeight="1" x14ac:dyDescent="0.3">
      <c r="A91" s="287"/>
      <c r="B91" s="230"/>
      <c r="C91" s="139" t="s">
        <v>119</v>
      </c>
      <c r="D91" s="118" t="s">
        <v>145</v>
      </c>
      <c r="E91" s="44"/>
      <c r="F91" s="26" t="s">
        <v>118</v>
      </c>
      <c r="G91" s="13">
        <v>1</v>
      </c>
      <c r="H91" s="69">
        <v>25000</v>
      </c>
      <c r="I91" s="69">
        <f>G91*H91</f>
        <v>25000</v>
      </c>
      <c r="J91" s="69"/>
      <c r="K91" s="74">
        <f>I91-J91</f>
        <v>25000</v>
      </c>
      <c r="L91" s="69">
        <v>9555</v>
      </c>
      <c r="M91" s="22"/>
      <c r="N91" s="22">
        <f>L91</f>
        <v>9555</v>
      </c>
      <c r="O91" s="22"/>
      <c r="P91" s="22">
        <v>0</v>
      </c>
      <c r="Q91" s="9" t="str">
        <f t="shared" si="28"/>
        <v>OK</v>
      </c>
    </row>
    <row r="92" spans="1:17" s="10" customFormat="1" ht="28.5" customHeight="1" x14ac:dyDescent="0.3">
      <c r="A92" s="287"/>
      <c r="B92" s="230"/>
      <c r="C92" s="139" t="s">
        <v>129</v>
      </c>
      <c r="D92" s="97" t="s">
        <v>128</v>
      </c>
      <c r="E92" s="44"/>
      <c r="F92" s="26" t="s">
        <v>94</v>
      </c>
      <c r="G92" s="13">
        <v>12</v>
      </c>
      <c r="H92" s="69">
        <v>3417</v>
      </c>
      <c r="I92" s="69">
        <v>27336</v>
      </c>
      <c r="J92" s="69"/>
      <c r="K92" s="74">
        <v>82008</v>
      </c>
      <c r="L92" s="74">
        <v>27336</v>
      </c>
      <c r="M92" s="22">
        <f>L92/4</f>
        <v>6834</v>
      </c>
      <c r="N92" s="22">
        <f>L92/4</f>
        <v>6834</v>
      </c>
      <c r="O92" s="22">
        <f>L92/4</f>
        <v>6834</v>
      </c>
      <c r="P92" s="22">
        <f>L92/4</f>
        <v>6834</v>
      </c>
      <c r="Q92" s="9" t="str">
        <f t="shared" si="28"/>
        <v>OK</v>
      </c>
    </row>
    <row r="93" spans="1:17" s="4" customFormat="1" thickBot="1" x14ac:dyDescent="0.35">
      <c r="A93" s="214" t="s">
        <v>120</v>
      </c>
      <c r="B93" s="215"/>
      <c r="C93" s="215"/>
      <c r="D93" s="215"/>
      <c r="E93" s="215"/>
      <c r="F93" s="215"/>
      <c r="G93" s="215"/>
      <c r="H93" s="233"/>
      <c r="I93" s="67">
        <f>SUM(I89:I92)</f>
        <v>144216</v>
      </c>
      <c r="J93" s="72">
        <f>SUM(J89:J90)</f>
        <v>0</v>
      </c>
      <c r="K93" s="73">
        <f t="shared" ref="K93:P93" si="32">SUM(K89:K92)</f>
        <v>259888</v>
      </c>
      <c r="L93" s="72">
        <f t="shared" si="32"/>
        <v>128771</v>
      </c>
      <c r="M93" s="17">
        <f t="shared" si="32"/>
        <v>29804</v>
      </c>
      <c r="N93" s="17">
        <f t="shared" si="32"/>
        <v>39359</v>
      </c>
      <c r="O93" s="17">
        <f t="shared" si="32"/>
        <v>29804</v>
      </c>
      <c r="P93" s="64">
        <f t="shared" si="32"/>
        <v>29804</v>
      </c>
      <c r="Q93" s="9" t="str">
        <f t="shared" si="28"/>
        <v>OK</v>
      </c>
    </row>
    <row r="94" spans="1:17" s="4" customFormat="1" thickBot="1" x14ac:dyDescent="0.35">
      <c r="A94" s="219" t="s">
        <v>121</v>
      </c>
      <c r="B94" s="220"/>
      <c r="C94" s="220"/>
      <c r="D94" s="220"/>
      <c r="E94" s="220"/>
      <c r="F94" s="220"/>
      <c r="G94" s="220"/>
      <c r="H94" s="221"/>
      <c r="I94" s="33">
        <f t="shared" ref="I94:P94" si="33">+I93+I88+I82</f>
        <v>1069673</v>
      </c>
      <c r="J94" s="68">
        <f t="shared" si="33"/>
        <v>321096</v>
      </c>
      <c r="K94" s="68">
        <f t="shared" si="33"/>
        <v>1122958</v>
      </c>
      <c r="L94" s="68">
        <f t="shared" si="33"/>
        <v>389385</v>
      </c>
      <c r="M94" s="33">
        <f>+M93+M88+M82</f>
        <v>94957.5</v>
      </c>
      <c r="N94" s="33">
        <f t="shared" si="33"/>
        <v>104512.5</v>
      </c>
      <c r="O94" s="33">
        <f>+O93+O88+O82</f>
        <v>94957.5</v>
      </c>
      <c r="P94" s="33">
        <f t="shared" si="33"/>
        <v>94957.5</v>
      </c>
      <c r="Q94" s="9" t="str">
        <f t="shared" si="28"/>
        <v>OK</v>
      </c>
    </row>
    <row r="95" spans="1:17" s="1" customFormat="1" ht="10.5" customHeight="1" thickBot="1" x14ac:dyDescent="0.3">
      <c r="A95" s="62"/>
      <c r="B95" s="2"/>
      <c r="C95" s="2"/>
      <c r="D95" s="2"/>
      <c r="E95" s="3"/>
      <c r="F95" s="2"/>
      <c r="G95" s="2"/>
      <c r="H95" s="3"/>
      <c r="I95" s="3"/>
      <c r="J95" s="2"/>
      <c r="K95" s="2"/>
      <c r="L95" s="2"/>
      <c r="M95" s="2"/>
      <c r="N95" s="2"/>
      <c r="O95" s="2"/>
      <c r="P95" s="63"/>
      <c r="Q95" s="9"/>
    </row>
    <row r="96" spans="1:17" s="4" customFormat="1" ht="17.25" customHeight="1" thickBot="1" x14ac:dyDescent="0.35">
      <c r="A96" s="288" t="s">
        <v>122</v>
      </c>
      <c r="B96" s="289"/>
      <c r="C96" s="289"/>
      <c r="D96" s="289"/>
      <c r="E96" s="289"/>
      <c r="F96" s="289"/>
      <c r="G96" s="289"/>
      <c r="H96" s="290"/>
      <c r="I96" s="45">
        <f t="shared" ref="I96:P96" si="34">I27+I57+I73+I78+I94</f>
        <v>10152278</v>
      </c>
      <c r="J96" s="45">
        <f t="shared" si="34"/>
        <v>321096</v>
      </c>
      <c r="K96" s="45">
        <f t="shared" si="34"/>
        <v>11193689</v>
      </c>
      <c r="L96" s="45">
        <f t="shared" si="34"/>
        <v>7372690</v>
      </c>
      <c r="M96" s="45">
        <f t="shared" si="34"/>
        <v>1953187.5</v>
      </c>
      <c r="N96" s="45">
        <f t="shared" si="34"/>
        <v>895312.5</v>
      </c>
      <c r="O96" s="45">
        <f t="shared" si="34"/>
        <v>2745482.5</v>
      </c>
      <c r="P96" s="45">
        <f t="shared" si="34"/>
        <v>1778707.5</v>
      </c>
      <c r="Q96" s="9"/>
    </row>
    <row r="97" spans="1:18" ht="6" customHeight="1" x14ac:dyDescent="0.3">
      <c r="A97" s="46"/>
      <c r="B97" s="46"/>
      <c r="C97" s="46"/>
      <c r="D97" s="46"/>
      <c r="E97" s="46"/>
    </row>
    <row r="98" spans="1:18" s="48" customFormat="1" ht="13.2" x14ac:dyDescent="0.25">
      <c r="A98" s="47"/>
      <c r="B98" s="56" t="s">
        <v>123</v>
      </c>
      <c r="C98" s="57">
        <v>1.0900000000000001</v>
      </c>
      <c r="D98" s="47"/>
      <c r="E98" s="47"/>
      <c r="I98" s="49"/>
      <c r="J98" s="49"/>
      <c r="K98" s="49"/>
    </row>
    <row r="99" spans="1:18" x14ac:dyDescent="0.3">
      <c r="A99" s="46"/>
      <c r="B99" s="46"/>
      <c r="C99" s="46"/>
      <c r="D99" s="46"/>
      <c r="E99" s="46"/>
      <c r="J99" s="50"/>
      <c r="K99" s="51"/>
      <c r="L99" s="51"/>
      <c r="M99" s="51"/>
      <c r="N99" s="51"/>
    </row>
    <row r="100" spans="1:18" x14ac:dyDescent="0.3">
      <c r="A100" s="46"/>
      <c r="B100" s="46"/>
      <c r="C100" s="46"/>
      <c r="D100" s="46"/>
      <c r="E100" s="46"/>
      <c r="K100" s="51"/>
    </row>
    <row r="101" spans="1:18" x14ac:dyDescent="0.3">
      <c r="A101" s="46"/>
      <c r="B101" s="46"/>
      <c r="C101" s="46"/>
      <c r="D101" s="46"/>
      <c r="E101" s="46"/>
      <c r="K101" s="51"/>
    </row>
    <row r="102" spans="1:18" x14ac:dyDescent="0.3">
      <c r="A102" s="46"/>
      <c r="B102" s="46"/>
      <c r="C102" s="46"/>
      <c r="D102" s="46"/>
      <c r="E102" s="46"/>
      <c r="J102" s="51"/>
    </row>
    <row r="103" spans="1:18" x14ac:dyDescent="0.3">
      <c r="A103" s="46"/>
      <c r="B103" s="46"/>
      <c r="C103" s="46"/>
      <c r="D103" s="46"/>
      <c r="E103" s="46"/>
    </row>
    <row r="104" spans="1:18" x14ac:dyDescent="0.3">
      <c r="A104" s="46"/>
      <c r="B104" s="46"/>
      <c r="C104" s="46"/>
      <c r="D104" s="46"/>
      <c r="E104" s="46"/>
      <c r="R104" s="51"/>
    </row>
    <row r="105" spans="1:18" x14ac:dyDescent="0.3">
      <c r="A105" s="46"/>
      <c r="B105" s="46"/>
      <c r="C105" s="46"/>
      <c r="D105" s="46"/>
      <c r="E105" s="46"/>
    </row>
    <row r="106" spans="1:18" x14ac:dyDescent="0.3">
      <c r="A106" s="46"/>
      <c r="B106" s="46"/>
      <c r="C106" s="46"/>
      <c r="D106" s="46"/>
      <c r="E106" s="46"/>
    </row>
    <row r="107" spans="1:18" x14ac:dyDescent="0.3">
      <c r="A107" s="46"/>
      <c r="B107" s="46"/>
      <c r="C107" s="46"/>
      <c r="D107" s="46"/>
      <c r="E107" s="46"/>
    </row>
    <row r="108" spans="1:18" x14ac:dyDescent="0.3">
      <c r="A108" s="46"/>
      <c r="B108" s="46"/>
      <c r="C108" s="46"/>
      <c r="D108" s="46"/>
      <c r="E108" s="46"/>
    </row>
    <row r="109" spans="1:18" x14ac:dyDescent="0.3">
      <c r="A109" s="46"/>
      <c r="B109" s="46"/>
      <c r="C109" s="46"/>
      <c r="D109" s="46"/>
      <c r="E109" s="46"/>
    </row>
    <row r="110" spans="1:18" x14ac:dyDescent="0.3">
      <c r="A110" s="46"/>
      <c r="B110" s="46"/>
      <c r="C110" s="46"/>
      <c r="D110" s="46"/>
      <c r="E110" s="46"/>
    </row>
    <row r="111" spans="1:18" x14ac:dyDescent="0.3">
      <c r="A111" s="46"/>
      <c r="B111" s="46"/>
      <c r="C111" s="46"/>
      <c r="D111" s="46"/>
      <c r="E111" s="46"/>
    </row>
    <row r="112" spans="1:18" x14ac:dyDescent="0.3">
      <c r="A112" s="46"/>
      <c r="B112" s="46"/>
      <c r="C112" s="46"/>
      <c r="D112" s="46"/>
      <c r="E112" s="46"/>
    </row>
    <row r="113" spans="1:5" x14ac:dyDescent="0.3">
      <c r="A113" s="46"/>
      <c r="B113" s="46"/>
      <c r="C113" s="46"/>
      <c r="D113" s="46"/>
      <c r="E113" s="46"/>
    </row>
    <row r="114" spans="1:5" x14ac:dyDescent="0.3">
      <c r="A114" s="46"/>
      <c r="B114" s="46"/>
      <c r="C114" s="46"/>
      <c r="D114" s="46"/>
      <c r="E114" s="46"/>
    </row>
    <row r="115" spans="1:5" x14ac:dyDescent="0.3">
      <c r="A115" s="46"/>
      <c r="B115" s="46"/>
      <c r="C115" s="46"/>
      <c r="D115" s="46"/>
      <c r="E115" s="46"/>
    </row>
  </sheetData>
  <mergeCells count="73">
    <mergeCell ref="A18:A20"/>
    <mergeCell ref="B18:B20"/>
    <mergeCell ref="A89:A92"/>
    <mergeCell ref="A94:H94"/>
    <mergeCell ref="A96:H96"/>
    <mergeCell ref="A88:H88"/>
    <mergeCell ref="A75:P75"/>
    <mergeCell ref="A77:H77"/>
    <mergeCell ref="A78:H78"/>
    <mergeCell ref="A80:P80"/>
    <mergeCell ref="B89:B92"/>
    <mergeCell ref="A93:H93"/>
    <mergeCell ref="A83:A87"/>
    <mergeCell ref="B83:B87"/>
    <mergeCell ref="A82:H82"/>
    <mergeCell ref="A23:H23"/>
    <mergeCell ref="A2:P2"/>
    <mergeCell ref="J4:J5"/>
    <mergeCell ref="J3:K3"/>
    <mergeCell ref="A9:P9"/>
    <mergeCell ref="I4:I5"/>
    <mergeCell ref="K4:K5"/>
    <mergeCell ref="L3:P3"/>
    <mergeCell ref="G4:G5"/>
    <mergeCell ref="F4:F5"/>
    <mergeCell ref="M4:M5"/>
    <mergeCell ref="N4:N5"/>
    <mergeCell ref="O4:O5"/>
    <mergeCell ref="A4:A5"/>
    <mergeCell ref="B4:B5"/>
    <mergeCell ref="L4:L5"/>
    <mergeCell ref="H4:H5"/>
    <mergeCell ref="A26:H26"/>
    <mergeCell ref="A38:H38"/>
    <mergeCell ref="B31:B37"/>
    <mergeCell ref="A24:A25"/>
    <mergeCell ref="B24:B25"/>
    <mergeCell ref="A73:H73"/>
    <mergeCell ref="A57:H57"/>
    <mergeCell ref="B64:B67"/>
    <mergeCell ref="A68:H68"/>
    <mergeCell ref="A72:H72"/>
    <mergeCell ref="A70:H70"/>
    <mergeCell ref="A60:A62"/>
    <mergeCell ref="A59:P59"/>
    <mergeCell ref="A64:A67"/>
    <mergeCell ref="B60:B62"/>
    <mergeCell ref="A63:H63"/>
    <mergeCell ref="A56:H56"/>
    <mergeCell ref="A31:A37"/>
    <mergeCell ref="A47:A52"/>
    <mergeCell ref="B47:B52"/>
    <mergeCell ref="A53:H53"/>
    <mergeCell ref="A54:A55"/>
    <mergeCell ref="A39:A45"/>
    <mergeCell ref="B39:B45"/>
    <mergeCell ref="A46:H46"/>
    <mergeCell ref="P4:P5"/>
    <mergeCell ref="B54:B55"/>
    <mergeCell ref="D4:D5"/>
    <mergeCell ref="E4:E5"/>
    <mergeCell ref="A3:B3"/>
    <mergeCell ref="C3:I3"/>
    <mergeCell ref="A12:H12"/>
    <mergeCell ref="A17:H17"/>
    <mergeCell ref="A21:H21"/>
    <mergeCell ref="A27:H27"/>
    <mergeCell ref="A29:P29"/>
    <mergeCell ref="A13:A16"/>
    <mergeCell ref="B13:B16"/>
    <mergeCell ref="A10:A11"/>
    <mergeCell ref="B10:B11"/>
    <mergeCell ref="C4:C5"/>
  </mergeCells>
  <phoneticPr fontId="11" type="noConversion"/>
  <printOptions horizontalCentered="1"/>
  <pageMargins left="0.59055118110236227" right="0.39370078740157483" top="0.70866141732283472" bottom="0.59055118110236227" header="0.31496062992125984" footer="0.31496062992125984"/>
  <pageSetup paperSize="9" scale="60" fitToHeight="3" orientation="landscape" horizontalDpi="4294967293" r:id="rId1"/>
  <headerFooter>
    <oddHeader>&amp;L&amp;16PASNAP II&amp;R&amp;16Plan Operativo Anual 2023</oddHeader>
    <oddFooter>&amp;R- &amp;P/&amp;N -</oddFooter>
  </headerFooter>
  <ignoredErrors>
    <ignoredError sqref="I53 K53:L53 M56 J56 I63 J63:L63 I68 J68:L68 I70:I71 K70:L70 J73 J78:K78 J93 I88 M88:P88 N91 I82 M82:P82 K71:L71 J21 I23 K23:L23 L33 K38:L38 I46 K46:L46 N46 I12 K12:L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5846-F24F-45CE-A5D4-B689C53C48BF}">
  <sheetPr>
    <pageSetUpPr fitToPage="1"/>
  </sheetPr>
  <dimension ref="A1:U94"/>
  <sheetViews>
    <sheetView tabSelected="1" topLeftCell="C1" zoomScaleNormal="100" workbookViewId="0">
      <pane ySplit="7" topLeftCell="A48" activePane="bottomLeft" state="frozenSplit"/>
      <selection activeCell="A12" sqref="A12:P12"/>
      <selection pane="bottomLeft" activeCell="D50" sqref="D50"/>
    </sheetView>
  </sheetViews>
  <sheetFormatPr baseColWidth="10" defaultRowHeight="14.4" x14ac:dyDescent="0.3"/>
  <cols>
    <col min="1" max="1" width="7.33203125" customWidth="1"/>
    <col min="2" max="2" width="19.6640625" customWidth="1"/>
    <col min="3" max="3" width="8.6640625" customWidth="1"/>
    <col min="4" max="4" width="54.88671875" customWidth="1"/>
    <col min="5" max="5" width="19.44140625" customWidth="1"/>
    <col min="6" max="6" width="15.44140625" customWidth="1"/>
    <col min="7" max="7" width="11.109375" customWidth="1"/>
    <col min="8" max="8" width="10.33203125" customWidth="1"/>
    <col min="9" max="9" width="12.6640625" customWidth="1"/>
    <col min="10" max="12" width="13.5546875" customWidth="1"/>
    <col min="13" max="13" width="14.109375" customWidth="1"/>
    <col min="14" max="15" width="12.6640625" customWidth="1"/>
    <col min="16" max="16" width="12.33203125" customWidth="1"/>
    <col min="17" max="17" width="24.88671875" customWidth="1"/>
    <col min="18" max="18" width="16.33203125" customWidth="1"/>
    <col min="20" max="20" width="13.44140625" bestFit="1" customWidth="1"/>
  </cols>
  <sheetData>
    <row r="1" spans="1:20" ht="8.25" customHeight="1" x14ac:dyDescent="0.3"/>
    <row r="2" spans="1:20" ht="60" customHeight="1" x14ac:dyDescent="0.3">
      <c r="A2" s="299" t="s">
        <v>244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300"/>
    </row>
    <row r="3" spans="1:20" ht="8.25" customHeight="1" x14ac:dyDescent="0.3"/>
    <row r="4" spans="1:20" s="303" customFormat="1" ht="12" customHeight="1" x14ac:dyDescent="0.25">
      <c r="A4" s="301"/>
      <c r="B4" s="302" t="s">
        <v>245</v>
      </c>
      <c r="C4" s="302"/>
      <c r="D4" s="302"/>
      <c r="J4" s="304"/>
    </row>
    <row r="5" spans="1:20" s="303" customFormat="1" ht="12" customHeight="1" x14ac:dyDescent="0.25">
      <c r="A5" s="301"/>
      <c r="B5" s="305" t="s">
        <v>246</v>
      </c>
      <c r="C5" s="305"/>
      <c r="D5" s="305"/>
    </row>
    <row r="6" spans="1:20" s="303" customFormat="1" ht="12" customHeight="1" x14ac:dyDescent="0.25">
      <c r="A6" s="301"/>
      <c r="B6" s="306" t="s">
        <v>247</v>
      </c>
      <c r="C6" s="306"/>
      <c r="D6" s="306"/>
      <c r="T6" s="304"/>
    </row>
    <row r="7" spans="1:20" ht="8.25" customHeight="1" thickBot="1" x14ac:dyDescent="0.35">
      <c r="A7" s="46"/>
      <c r="B7" s="307"/>
      <c r="C7" s="307"/>
      <c r="D7" s="307"/>
      <c r="T7" s="51"/>
    </row>
    <row r="8" spans="1:20" s="1" customFormat="1" ht="32.25" customHeight="1" thickBot="1" x14ac:dyDescent="0.3">
      <c r="A8" s="206" t="s">
        <v>0</v>
      </c>
      <c r="B8" s="207"/>
      <c r="C8" s="206" t="s">
        <v>1</v>
      </c>
      <c r="D8" s="208"/>
      <c r="E8" s="209"/>
      <c r="F8" s="209"/>
      <c r="G8" s="209"/>
      <c r="H8" s="209"/>
      <c r="I8" s="207"/>
      <c r="J8" s="206" t="s">
        <v>248</v>
      </c>
      <c r="K8" s="308"/>
      <c r="L8" s="309" t="s">
        <v>249</v>
      </c>
      <c r="M8" s="272" t="s">
        <v>250</v>
      </c>
      <c r="N8" s="272"/>
      <c r="O8" s="272"/>
      <c r="P8" s="273"/>
    </row>
    <row r="9" spans="1:20" s="1" customFormat="1" ht="30" customHeight="1" thickBot="1" x14ac:dyDescent="0.3">
      <c r="A9" s="206" t="s">
        <v>3</v>
      </c>
      <c r="B9" s="207" t="s">
        <v>4</v>
      </c>
      <c r="C9" s="206" t="s">
        <v>3</v>
      </c>
      <c r="D9" s="209" t="s">
        <v>5</v>
      </c>
      <c r="E9" s="310" t="s">
        <v>251</v>
      </c>
      <c r="F9" s="310" t="s">
        <v>7</v>
      </c>
      <c r="G9" s="209" t="s">
        <v>8</v>
      </c>
      <c r="H9" s="267" t="s">
        <v>9</v>
      </c>
      <c r="I9" s="311" t="s">
        <v>10</v>
      </c>
      <c r="J9" s="206" t="s">
        <v>11</v>
      </c>
      <c r="K9" s="312" t="s">
        <v>252</v>
      </c>
      <c r="L9" s="313">
        <v>2025</v>
      </c>
      <c r="M9" s="313" t="s">
        <v>13</v>
      </c>
      <c r="N9" s="313" t="s">
        <v>14</v>
      </c>
      <c r="O9" s="313" t="s">
        <v>15</v>
      </c>
      <c r="P9" s="313" t="s">
        <v>16</v>
      </c>
    </row>
    <row r="10" spans="1:20" s="1" customFormat="1" ht="39" hidden="1" customHeight="1" thickBot="1" x14ac:dyDescent="0.3">
      <c r="A10" s="314"/>
      <c r="B10" s="315"/>
      <c r="C10" s="314"/>
      <c r="D10" s="316"/>
      <c r="E10" s="317"/>
      <c r="F10" s="317"/>
      <c r="G10" s="316"/>
      <c r="H10" s="318"/>
      <c r="I10" s="319"/>
      <c r="J10" s="314"/>
      <c r="K10" s="320"/>
      <c r="L10" s="321"/>
      <c r="M10" s="321"/>
      <c r="N10" s="321"/>
      <c r="O10" s="321"/>
      <c r="P10" s="321"/>
    </row>
    <row r="11" spans="1:20" s="1" customFormat="1" ht="11.25" hidden="1" customHeight="1" thickBot="1" x14ac:dyDescent="0.3">
      <c r="A11" s="2"/>
      <c r="B11" s="2"/>
      <c r="C11" s="2"/>
      <c r="D11" s="2"/>
      <c r="E11" s="2"/>
      <c r="F11" s="2"/>
      <c r="G11" s="2"/>
      <c r="H11" s="3"/>
      <c r="I11" s="3"/>
      <c r="J11" s="2"/>
      <c r="K11" s="2"/>
      <c r="L11" s="2"/>
      <c r="M11" s="2"/>
      <c r="N11" s="2"/>
      <c r="O11" s="2"/>
      <c r="P11" s="2"/>
    </row>
    <row r="12" spans="1:20" s="4" customFormat="1" thickBot="1" x14ac:dyDescent="0.35">
      <c r="A12" s="322" t="s">
        <v>253</v>
      </c>
      <c r="B12" s="323"/>
      <c r="C12" s="323"/>
      <c r="D12" s="323"/>
      <c r="E12" s="323"/>
      <c r="F12" s="323"/>
      <c r="G12" s="323"/>
      <c r="H12" s="323"/>
      <c r="I12" s="323"/>
      <c r="J12" s="323"/>
      <c r="K12" s="323"/>
      <c r="L12" s="323"/>
      <c r="M12" s="323"/>
      <c r="N12" s="323"/>
      <c r="O12" s="323"/>
      <c r="P12" s="324"/>
      <c r="Q12" s="325"/>
    </row>
    <row r="13" spans="1:20" s="4" customFormat="1" ht="13.8" x14ac:dyDescent="0.3">
      <c r="A13" s="326" t="s">
        <v>254</v>
      </c>
      <c r="B13" s="327"/>
      <c r="C13" s="327"/>
      <c r="D13" s="327"/>
      <c r="E13" s="327"/>
      <c r="F13" s="327"/>
      <c r="G13" s="327"/>
      <c r="H13" s="327"/>
      <c r="I13" s="327"/>
      <c r="J13" s="327"/>
      <c r="K13" s="327"/>
      <c r="L13" s="327"/>
      <c r="M13" s="327"/>
      <c r="N13" s="327"/>
      <c r="O13" s="327"/>
      <c r="P13" s="328"/>
      <c r="Q13" s="325"/>
    </row>
    <row r="14" spans="1:20" s="10" customFormat="1" ht="28.5" customHeight="1" x14ac:dyDescent="0.3">
      <c r="A14" s="329" t="s">
        <v>18</v>
      </c>
      <c r="B14" s="330" t="s">
        <v>255</v>
      </c>
      <c r="C14" s="331" t="s">
        <v>256</v>
      </c>
      <c r="D14" s="332" t="s">
        <v>257</v>
      </c>
      <c r="E14" s="333" t="s">
        <v>258</v>
      </c>
      <c r="F14" s="333" t="s">
        <v>259</v>
      </c>
      <c r="G14" s="334">
        <v>1</v>
      </c>
      <c r="H14" s="335">
        <v>19800</v>
      </c>
      <c r="I14" s="335">
        <f>H14*G14</f>
        <v>19800</v>
      </c>
      <c r="J14" s="335"/>
      <c r="K14" s="336">
        <f>I14</f>
        <v>19800</v>
      </c>
      <c r="L14" s="337">
        <v>19800</v>
      </c>
      <c r="M14" s="338"/>
      <c r="N14" s="335">
        <v>19800</v>
      </c>
      <c r="O14" s="339"/>
      <c r="P14" s="340"/>
      <c r="Q14" s="9" t="s">
        <v>230</v>
      </c>
    </row>
    <row r="15" spans="1:20" s="10" customFormat="1" ht="22.5" customHeight="1" thickBot="1" x14ac:dyDescent="0.35">
      <c r="A15" s="329"/>
      <c r="B15" s="330"/>
      <c r="C15" s="331" t="s">
        <v>260</v>
      </c>
      <c r="D15" s="341" t="s">
        <v>261</v>
      </c>
      <c r="E15" s="333" t="s">
        <v>258</v>
      </c>
      <c r="F15" s="333" t="s">
        <v>217</v>
      </c>
      <c r="G15" s="334">
        <v>1</v>
      </c>
      <c r="H15" s="335">
        <v>15000</v>
      </c>
      <c r="I15" s="335">
        <f>H15*G15</f>
        <v>15000</v>
      </c>
      <c r="J15" s="335"/>
      <c r="K15" s="336">
        <f>I15</f>
        <v>15000</v>
      </c>
      <c r="L15" s="337">
        <f>M15+N15+O15+P15</f>
        <v>15000</v>
      </c>
      <c r="M15" s="338"/>
      <c r="N15" s="335"/>
      <c r="O15" s="339">
        <v>15000</v>
      </c>
      <c r="P15" s="340"/>
      <c r="Q15" s="9" t="str">
        <f>IF(L15=M15+N15+O15+P15,"OK",M15-N15-O15-P15)</f>
        <v>OK</v>
      </c>
    </row>
    <row r="16" spans="1:20" s="10" customFormat="1" ht="25.5" customHeight="1" thickBot="1" x14ac:dyDescent="0.35">
      <c r="A16" s="342"/>
      <c r="B16" s="343"/>
      <c r="C16" s="331" t="s">
        <v>262</v>
      </c>
      <c r="D16" s="344" t="s">
        <v>263</v>
      </c>
      <c r="E16" s="345" t="s">
        <v>258</v>
      </c>
      <c r="F16" s="345" t="s">
        <v>217</v>
      </c>
      <c r="G16" s="346">
        <v>1</v>
      </c>
      <c r="H16" s="347">
        <v>40000</v>
      </c>
      <c r="I16" s="335">
        <f t="shared" ref="I16:I19" si="0">H16*G16</f>
        <v>40000</v>
      </c>
      <c r="J16" s="347"/>
      <c r="K16" s="336">
        <f t="shared" ref="K16:K19" si="1">I16</f>
        <v>40000</v>
      </c>
      <c r="L16" s="348">
        <f>M16+N16+O16+P16</f>
        <v>40000</v>
      </c>
      <c r="M16" s="349"/>
      <c r="N16" s="347">
        <v>16000</v>
      </c>
      <c r="O16" s="131">
        <v>12000</v>
      </c>
      <c r="P16" s="350">
        <v>12000</v>
      </c>
      <c r="Q16" s="9" t="str">
        <f t="shared" ref="Q16:Q79" si="2">IF(L16=M16+N16+O16+P16,"OK",M16-N16-O16-P16)</f>
        <v>OK</v>
      </c>
    </row>
    <row r="17" spans="1:19" s="10" customFormat="1" ht="24" customHeight="1" thickBot="1" x14ac:dyDescent="0.35">
      <c r="A17" s="342"/>
      <c r="B17" s="343"/>
      <c r="C17" s="331" t="s">
        <v>264</v>
      </c>
      <c r="D17" s="351" t="s">
        <v>265</v>
      </c>
      <c r="E17" s="345" t="s">
        <v>258</v>
      </c>
      <c r="F17" s="345" t="s">
        <v>217</v>
      </c>
      <c r="G17" s="346">
        <v>1</v>
      </c>
      <c r="H17" s="347">
        <v>20000</v>
      </c>
      <c r="I17" s="335">
        <f t="shared" si="0"/>
        <v>20000</v>
      </c>
      <c r="J17" s="347"/>
      <c r="K17" s="336">
        <f t="shared" si="1"/>
        <v>20000</v>
      </c>
      <c r="L17" s="348">
        <f t="shared" ref="L17:L19" si="3">M17+N17+O17+P17</f>
        <v>20000</v>
      </c>
      <c r="M17" s="349"/>
      <c r="N17" s="347"/>
      <c r="O17" s="352"/>
      <c r="P17" s="350">
        <v>20000</v>
      </c>
      <c r="Q17" s="9" t="str">
        <f t="shared" si="2"/>
        <v>OK</v>
      </c>
    </row>
    <row r="18" spans="1:19" s="10" customFormat="1" ht="32.25" customHeight="1" thickBot="1" x14ac:dyDescent="0.35">
      <c r="A18" s="342"/>
      <c r="B18" s="343"/>
      <c r="C18" s="331" t="s">
        <v>266</v>
      </c>
      <c r="D18" s="353" t="s">
        <v>267</v>
      </c>
      <c r="E18" s="345" t="s">
        <v>268</v>
      </c>
      <c r="F18" s="345" t="s">
        <v>259</v>
      </c>
      <c r="G18" s="346">
        <v>1</v>
      </c>
      <c r="H18" s="347">
        <v>10000</v>
      </c>
      <c r="I18" s="335">
        <f t="shared" si="0"/>
        <v>10000</v>
      </c>
      <c r="J18" s="347">
        <v>0</v>
      </c>
      <c r="K18" s="336">
        <v>15500</v>
      </c>
      <c r="L18" s="348">
        <v>10000</v>
      </c>
      <c r="M18" s="349"/>
      <c r="N18" s="347"/>
      <c r="O18" s="23"/>
      <c r="P18" s="350">
        <v>10000</v>
      </c>
      <c r="Q18" s="9" t="str">
        <f t="shared" si="2"/>
        <v>OK</v>
      </c>
    </row>
    <row r="19" spans="1:19" s="10" customFormat="1" ht="20.25" customHeight="1" thickBot="1" x14ac:dyDescent="0.35">
      <c r="A19" s="354"/>
      <c r="B19" s="355"/>
      <c r="C19" s="331" t="s">
        <v>269</v>
      </c>
      <c r="D19" s="356" t="s">
        <v>270</v>
      </c>
      <c r="E19" s="345" t="s">
        <v>268</v>
      </c>
      <c r="F19" s="357" t="s">
        <v>183</v>
      </c>
      <c r="G19" s="358">
        <v>1</v>
      </c>
      <c r="H19" s="359">
        <v>35000</v>
      </c>
      <c r="I19" s="335">
        <f t="shared" si="0"/>
        <v>35000</v>
      </c>
      <c r="J19" s="359">
        <v>0</v>
      </c>
      <c r="K19" s="336">
        <f t="shared" si="1"/>
        <v>35000</v>
      </c>
      <c r="L19" s="348">
        <f t="shared" si="3"/>
        <v>35000</v>
      </c>
      <c r="M19" s="360"/>
      <c r="N19" s="359"/>
      <c r="O19" s="361">
        <v>15000</v>
      </c>
      <c r="P19" s="362">
        <v>20000</v>
      </c>
      <c r="Q19" s="9" t="str">
        <f t="shared" si="2"/>
        <v>OK</v>
      </c>
    </row>
    <row r="20" spans="1:19" s="10" customFormat="1" ht="15.75" customHeight="1" thickBot="1" x14ac:dyDescent="0.35">
      <c r="A20" s="363" t="s">
        <v>271</v>
      </c>
      <c r="B20" s="364"/>
      <c r="C20" s="364"/>
      <c r="D20" s="364"/>
      <c r="E20" s="365"/>
      <c r="F20" s="365"/>
      <c r="G20" s="365"/>
      <c r="H20" s="366"/>
      <c r="I20" s="367">
        <f>SUM(I14:I19)</f>
        <v>139800</v>
      </c>
      <c r="J20" s="368">
        <f t="shared" ref="J20:P20" si="4">SUM(J14:J19)</f>
        <v>0</v>
      </c>
      <c r="K20" s="368">
        <f>SUM(K14:K19)</f>
        <v>145300</v>
      </c>
      <c r="L20" s="367">
        <f t="shared" si="4"/>
        <v>139800</v>
      </c>
      <c r="M20" s="369">
        <f t="shared" si="4"/>
        <v>0</v>
      </c>
      <c r="N20" s="368">
        <f t="shared" si="4"/>
        <v>35800</v>
      </c>
      <c r="O20" s="368">
        <f t="shared" si="4"/>
        <v>42000</v>
      </c>
      <c r="P20" s="367">
        <f t="shared" si="4"/>
        <v>62000</v>
      </c>
      <c r="Q20" s="9" t="str">
        <f t="shared" si="2"/>
        <v>OK</v>
      </c>
      <c r="R20" s="61"/>
      <c r="S20" s="61"/>
    </row>
    <row r="21" spans="1:19" s="10" customFormat="1" ht="20.25" customHeight="1" thickBot="1" x14ac:dyDescent="0.35">
      <c r="A21" s="326" t="s">
        <v>272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8"/>
      <c r="Q21" s="9" t="str">
        <f t="shared" si="2"/>
        <v>OK</v>
      </c>
    </row>
    <row r="22" spans="1:19" s="10" customFormat="1" ht="25.5" customHeight="1" thickBot="1" x14ac:dyDescent="0.35">
      <c r="A22" s="370" t="s">
        <v>22</v>
      </c>
      <c r="B22" s="371" t="s">
        <v>273</v>
      </c>
      <c r="C22" s="331" t="s">
        <v>173</v>
      </c>
      <c r="D22" s="372" t="s">
        <v>274</v>
      </c>
      <c r="E22" s="373" t="s">
        <v>275</v>
      </c>
      <c r="F22" s="373" t="s">
        <v>217</v>
      </c>
      <c r="G22" s="374">
        <v>1</v>
      </c>
      <c r="H22" s="375">
        <v>40000</v>
      </c>
      <c r="I22" s="375">
        <f>H22*G22</f>
        <v>40000</v>
      </c>
      <c r="J22" s="375"/>
      <c r="K22" s="376">
        <f>I22</f>
        <v>40000</v>
      </c>
      <c r="L22" s="377">
        <f>K22</f>
        <v>40000</v>
      </c>
      <c r="M22" s="378"/>
      <c r="N22" s="375"/>
      <c r="O22" s="375">
        <v>20000</v>
      </c>
      <c r="P22" s="379">
        <v>20000</v>
      </c>
      <c r="Q22" s="9" t="str">
        <f t="shared" si="2"/>
        <v>OK</v>
      </c>
    </row>
    <row r="23" spans="1:19" s="10" customFormat="1" ht="27.75" customHeight="1" thickBot="1" x14ac:dyDescent="0.35">
      <c r="A23" s="370"/>
      <c r="B23" s="371"/>
      <c r="C23" s="380" t="s">
        <v>276</v>
      </c>
      <c r="D23" s="381" t="s">
        <v>277</v>
      </c>
      <c r="E23" s="373" t="s">
        <v>258</v>
      </c>
      <c r="F23" s="373" t="s">
        <v>217</v>
      </c>
      <c r="G23" s="374">
        <v>1</v>
      </c>
      <c r="H23" s="375">
        <v>25000</v>
      </c>
      <c r="I23" s="375">
        <f t="shared" ref="I23:I24" si="5">H23*G23</f>
        <v>25000</v>
      </c>
      <c r="J23" s="375"/>
      <c r="K23" s="376">
        <f t="shared" ref="K23:K24" si="6">I23</f>
        <v>25000</v>
      </c>
      <c r="L23" s="377">
        <f t="shared" ref="L23:L24" si="7">M23+N23+O23+P23</f>
        <v>25000</v>
      </c>
      <c r="M23" s="378"/>
      <c r="N23" s="375"/>
      <c r="O23" s="375">
        <v>12500</v>
      </c>
      <c r="P23" s="382">
        <v>12500</v>
      </c>
      <c r="Q23" s="9" t="str">
        <f t="shared" si="2"/>
        <v>OK</v>
      </c>
    </row>
    <row r="24" spans="1:19" s="10" customFormat="1" ht="50.25" customHeight="1" thickBot="1" x14ac:dyDescent="0.35">
      <c r="A24" s="370"/>
      <c r="B24" s="371"/>
      <c r="C24" s="383" t="s">
        <v>278</v>
      </c>
      <c r="D24" s="384" t="s">
        <v>279</v>
      </c>
      <c r="E24" s="385" t="s">
        <v>280</v>
      </c>
      <c r="F24" s="373" t="s">
        <v>217</v>
      </c>
      <c r="G24" s="386">
        <v>1</v>
      </c>
      <c r="H24" s="387">
        <v>35000</v>
      </c>
      <c r="I24" s="387">
        <f t="shared" si="5"/>
        <v>35000</v>
      </c>
      <c r="J24" s="387"/>
      <c r="K24" s="388">
        <f t="shared" si="6"/>
        <v>35000</v>
      </c>
      <c r="L24" s="377">
        <f t="shared" si="7"/>
        <v>35000</v>
      </c>
      <c r="M24" s="389"/>
      <c r="N24" s="390"/>
      <c r="O24" s="390">
        <v>21000</v>
      </c>
      <c r="P24" s="391">
        <v>14000</v>
      </c>
      <c r="Q24" s="9" t="str">
        <f t="shared" si="2"/>
        <v>OK</v>
      </c>
    </row>
    <row r="25" spans="1:19" s="10" customFormat="1" ht="14.25" customHeight="1" thickBot="1" x14ac:dyDescent="0.35">
      <c r="A25" s="392" t="s">
        <v>281</v>
      </c>
      <c r="B25" s="393"/>
      <c r="C25" s="393"/>
      <c r="D25" s="394"/>
      <c r="E25" s="395"/>
      <c r="F25" s="395"/>
      <c r="G25" s="396"/>
      <c r="H25" s="397">
        <f t="shared" ref="H25:P25" si="8">SUM(H22:H24)</f>
        <v>100000</v>
      </c>
      <c r="I25" s="397">
        <f t="shared" si="8"/>
        <v>100000</v>
      </c>
      <c r="J25" s="397">
        <f t="shared" si="8"/>
        <v>0</v>
      </c>
      <c r="K25" s="397">
        <f t="shared" si="8"/>
        <v>100000</v>
      </c>
      <c r="L25" s="397">
        <f t="shared" si="8"/>
        <v>100000</v>
      </c>
      <c r="M25" s="398">
        <f t="shared" si="8"/>
        <v>0</v>
      </c>
      <c r="N25" s="398">
        <f t="shared" si="8"/>
        <v>0</v>
      </c>
      <c r="O25" s="398">
        <f t="shared" si="8"/>
        <v>53500</v>
      </c>
      <c r="P25" s="399">
        <f t="shared" si="8"/>
        <v>46500</v>
      </c>
      <c r="Q25" s="9" t="str">
        <f t="shared" si="2"/>
        <v>OK</v>
      </c>
    </row>
    <row r="26" spans="1:19" s="10" customFormat="1" ht="39.75" customHeight="1" thickBot="1" x14ac:dyDescent="0.35">
      <c r="A26" s="370" t="s">
        <v>22</v>
      </c>
      <c r="B26" s="371" t="s">
        <v>282</v>
      </c>
      <c r="C26" s="331" t="s">
        <v>283</v>
      </c>
      <c r="D26" s="372" t="s">
        <v>284</v>
      </c>
      <c r="E26" s="373" t="s">
        <v>285</v>
      </c>
      <c r="F26" s="373" t="s">
        <v>182</v>
      </c>
      <c r="G26" s="374">
        <v>1</v>
      </c>
      <c r="H26" s="375">
        <v>250000</v>
      </c>
      <c r="I26" s="375">
        <f>H26*G26</f>
        <v>250000</v>
      </c>
      <c r="J26" s="400"/>
      <c r="K26" s="376">
        <f>I26</f>
        <v>250000</v>
      </c>
      <c r="L26" s="377">
        <v>250000</v>
      </c>
      <c r="M26" s="401"/>
      <c r="N26" s="402"/>
      <c r="O26" s="402">
        <v>150000</v>
      </c>
      <c r="P26" s="403">
        <v>100000</v>
      </c>
      <c r="Q26" s="9" t="str">
        <f t="shared" si="2"/>
        <v>OK</v>
      </c>
    </row>
    <row r="27" spans="1:19" s="10" customFormat="1" ht="40.5" customHeight="1" thickBot="1" x14ac:dyDescent="0.35">
      <c r="A27" s="370"/>
      <c r="B27" s="371"/>
      <c r="C27" s="331" t="s">
        <v>286</v>
      </c>
      <c r="D27" s="404" t="s">
        <v>287</v>
      </c>
      <c r="E27" s="373" t="s">
        <v>285</v>
      </c>
      <c r="F27" s="373" t="s">
        <v>183</v>
      </c>
      <c r="G27" s="374">
        <v>2</v>
      </c>
      <c r="H27" s="375">
        <v>6000</v>
      </c>
      <c r="I27" s="375">
        <f t="shared" ref="I27:I37" si="9">H27*G27</f>
        <v>12000</v>
      </c>
      <c r="J27" s="400"/>
      <c r="K27" s="376">
        <f t="shared" ref="K27:K37" si="10">I27</f>
        <v>12000</v>
      </c>
      <c r="L27" s="377">
        <v>12000</v>
      </c>
      <c r="M27" s="405"/>
      <c r="N27" s="406"/>
      <c r="O27" s="406"/>
      <c r="P27" s="382">
        <v>12000</v>
      </c>
      <c r="Q27" s="9" t="str">
        <f t="shared" si="2"/>
        <v>OK</v>
      </c>
    </row>
    <row r="28" spans="1:19" s="10" customFormat="1" ht="29.25" customHeight="1" thickBot="1" x14ac:dyDescent="0.35">
      <c r="A28" s="370"/>
      <c r="B28" s="371"/>
      <c r="C28" s="331" t="s">
        <v>288</v>
      </c>
      <c r="D28" s="407" t="s">
        <v>289</v>
      </c>
      <c r="E28" s="373" t="s">
        <v>285</v>
      </c>
      <c r="F28" s="373" t="s">
        <v>182</v>
      </c>
      <c r="G28" s="374">
        <v>1</v>
      </c>
      <c r="H28" s="375">
        <v>65000</v>
      </c>
      <c r="I28" s="375">
        <f t="shared" si="9"/>
        <v>65000</v>
      </c>
      <c r="J28" s="400"/>
      <c r="K28" s="376">
        <f t="shared" si="10"/>
        <v>65000</v>
      </c>
      <c r="L28" s="377">
        <v>65000</v>
      </c>
      <c r="M28" s="405"/>
      <c r="N28" s="406">
        <v>13000</v>
      </c>
      <c r="O28" s="406">
        <v>26000</v>
      </c>
      <c r="P28" s="382">
        <v>26000</v>
      </c>
      <c r="Q28" s="9" t="str">
        <f t="shared" si="2"/>
        <v>OK</v>
      </c>
    </row>
    <row r="29" spans="1:19" s="10" customFormat="1" ht="33.75" customHeight="1" thickBot="1" x14ac:dyDescent="0.35">
      <c r="A29" s="370"/>
      <c r="B29" s="371"/>
      <c r="C29" s="331" t="s">
        <v>290</v>
      </c>
      <c r="D29" s="372" t="s">
        <v>291</v>
      </c>
      <c r="E29" s="373" t="s">
        <v>292</v>
      </c>
      <c r="F29" s="373" t="s">
        <v>293</v>
      </c>
      <c r="G29" s="374">
        <v>1</v>
      </c>
      <c r="H29" s="375">
        <v>35000</v>
      </c>
      <c r="I29" s="375">
        <f t="shared" si="9"/>
        <v>35000</v>
      </c>
      <c r="J29" s="400"/>
      <c r="K29" s="376">
        <f t="shared" si="10"/>
        <v>35000</v>
      </c>
      <c r="L29" s="377">
        <v>35000</v>
      </c>
      <c r="M29" s="405"/>
      <c r="N29" s="406">
        <v>10000</v>
      </c>
      <c r="O29" s="406">
        <v>25000</v>
      </c>
      <c r="P29" s="382"/>
      <c r="Q29" s="9" t="str">
        <f t="shared" si="2"/>
        <v>OK</v>
      </c>
    </row>
    <row r="30" spans="1:19" s="10" customFormat="1" ht="35.25" customHeight="1" thickBot="1" x14ac:dyDescent="0.35">
      <c r="A30" s="370"/>
      <c r="B30" s="371"/>
      <c r="C30" s="331" t="s">
        <v>294</v>
      </c>
      <c r="D30" s="404" t="s">
        <v>295</v>
      </c>
      <c r="E30" s="373" t="s">
        <v>292</v>
      </c>
      <c r="F30" s="373" t="s">
        <v>182</v>
      </c>
      <c r="G30" s="374">
        <v>1</v>
      </c>
      <c r="H30" s="375">
        <v>15000</v>
      </c>
      <c r="I30" s="375">
        <f t="shared" si="9"/>
        <v>15000</v>
      </c>
      <c r="J30" s="400"/>
      <c r="K30" s="376">
        <f t="shared" si="10"/>
        <v>15000</v>
      </c>
      <c r="L30" s="377">
        <v>15000</v>
      </c>
      <c r="M30" s="405"/>
      <c r="N30" s="406"/>
      <c r="O30" s="406"/>
      <c r="P30" s="382">
        <v>15000</v>
      </c>
      <c r="Q30" s="9" t="str">
        <f t="shared" si="2"/>
        <v>OK</v>
      </c>
    </row>
    <row r="31" spans="1:19" s="10" customFormat="1" ht="40.5" customHeight="1" thickBot="1" x14ac:dyDescent="0.35">
      <c r="A31" s="370"/>
      <c r="B31" s="371"/>
      <c r="C31" s="331" t="s">
        <v>296</v>
      </c>
      <c r="D31" s="372" t="s">
        <v>297</v>
      </c>
      <c r="E31" s="373" t="s">
        <v>292</v>
      </c>
      <c r="F31" s="373" t="s">
        <v>182</v>
      </c>
      <c r="G31" s="374">
        <v>1</v>
      </c>
      <c r="H31" s="375">
        <v>60000</v>
      </c>
      <c r="I31" s="375">
        <f t="shared" si="9"/>
        <v>60000</v>
      </c>
      <c r="J31" s="400"/>
      <c r="K31" s="376">
        <f t="shared" si="10"/>
        <v>60000</v>
      </c>
      <c r="L31" s="377">
        <v>60000</v>
      </c>
      <c r="M31" s="405"/>
      <c r="N31" s="406"/>
      <c r="O31" s="406">
        <v>30000</v>
      </c>
      <c r="P31" s="382">
        <v>30000</v>
      </c>
      <c r="Q31" s="9" t="str">
        <f t="shared" si="2"/>
        <v>OK</v>
      </c>
    </row>
    <row r="32" spans="1:19" s="10" customFormat="1" ht="33" customHeight="1" thickBot="1" x14ac:dyDescent="0.35">
      <c r="A32" s="370"/>
      <c r="B32" s="371"/>
      <c r="C32" s="331" t="s">
        <v>298</v>
      </c>
      <c r="D32" s="404" t="s">
        <v>299</v>
      </c>
      <c r="E32" s="373" t="s">
        <v>300</v>
      </c>
      <c r="F32" s="373" t="s">
        <v>182</v>
      </c>
      <c r="G32" s="374">
        <v>1</v>
      </c>
      <c r="H32" s="375">
        <v>80000</v>
      </c>
      <c r="I32" s="375">
        <f t="shared" si="9"/>
        <v>80000</v>
      </c>
      <c r="J32" s="400"/>
      <c r="K32" s="376">
        <f t="shared" si="10"/>
        <v>80000</v>
      </c>
      <c r="L32" s="377">
        <v>80000</v>
      </c>
      <c r="M32" s="405"/>
      <c r="N32" s="406"/>
      <c r="O32" s="406">
        <v>40000</v>
      </c>
      <c r="P32" s="382">
        <v>40000</v>
      </c>
      <c r="Q32" s="9" t="str">
        <f t="shared" si="2"/>
        <v>OK</v>
      </c>
    </row>
    <row r="33" spans="1:17" s="10" customFormat="1" ht="27.75" customHeight="1" thickBot="1" x14ac:dyDescent="0.35">
      <c r="A33" s="370"/>
      <c r="B33" s="371"/>
      <c r="C33" s="331" t="s">
        <v>301</v>
      </c>
      <c r="D33" s="372" t="s">
        <v>302</v>
      </c>
      <c r="E33" s="373" t="s">
        <v>303</v>
      </c>
      <c r="F33" s="373" t="s">
        <v>182</v>
      </c>
      <c r="G33" s="374">
        <v>1</v>
      </c>
      <c r="H33" s="375">
        <v>200000</v>
      </c>
      <c r="I33" s="375">
        <f t="shared" si="9"/>
        <v>200000</v>
      </c>
      <c r="J33" s="400"/>
      <c r="K33" s="376">
        <f t="shared" si="10"/>
        <v>200000</v>
      </c>
      <c r="L33" s="377">
        <v>200000</v>
      </c>
      <c r="M33" s="405"/>
      <c r="N33" s="406">
        <v>60000</v>
      </c>
      <c r="O33" s="406">
        <v>100000</v>
      </c>
      <c r="P33" s="382">
        <v>40000</v>
      </c>
      <c r="Q33" s="9" t="str">
        <f t="shared" si="2"/>
        <v>OK</v>
      </c>
    </row>
    <row r="34" spans="1:17" s="10" customFormat="1" ht="33.75" customHeight="1" thickBot="1" x14ac:dyDescent="0.35">
      <c r="A34" s="370"/>
      <c r="B34" s="371"/>
      <c r="C34" s="331" t="s">
        <v>304</v>
      </c>
      <c r="D34" s="407" t="s">
        <v>305</v>
      </c>
      <c r="E34" s="373" t="s">
        <v>306</v>
      </c>
      <c r="F34" s="373" t="s">
        <v>182</v>
      </c>
      <c r="G34" s="374">
        <v>1</v>
      </c>
      <c r="H34" s="375">
        <v>200000</v>
      </c>
      <c r="I34" s="375">
        <f t="shared" si="9"/>
        <v>200000</v>
      </c>
      <c r="J34" s="400"/>
      <c r="K34" s="376">
        <f t="shared" si="10"/>
        <v>200000</v>
      </c>
      <c r="L34" s="377">
        <v>200000</v>
      </c>
      <c r="M34" s="405"/>
      <c r="N34" s="406"/>
      <c r="O34" s="406">
        <v>100000</v>
      </c>
      <c r="P34" s="382">
        <v>100000</v>
      </c>
      <c r="Q34" s="9" t="str">
        <f t="shared" si="2"/>
        <v>OK</v>
      </c>
    </row>
    <row r="35" spans="1:17" s="10" customFormat="1" ht="36.75" customHeight="1" thickBot="1" x14ac:dyDescent="0.35">
      <c r="A35" s="370"/>
      <c r="B35" s="371"/>
      <c r="C35" s="331" t="s">
        <v>307</v>
      </c>
      <c r="D35" s="408" t="s">
        <v>308</v>
      </c>
      <c r="E35" s="373" t="s">
        <v>306</v>
      </c>
      <c r="F35" s="373" t="s">
        <v>182</v>
      </c>
      <c r="G35" s="374">
        <v>1</v>
      </c>
      <c r="H35" s="375">
        <v>40000</v>
      </c>
      <c r="I35" s="375">
        <f t="shared" si="9"/>
        <v>40000</v>
      </c>
      <c r="J35" s="400"/>
      <c r="K35" s="376">
        <f t="shared" si="10"/>
        <v>40000</v>
      </c>
      <c r="L35" s="377">
        <v>40000</v>
      </c>
      <c r="M35" s="405"/>
      <c r="N35" s="406">
        <v>20000</v>
      </c>
      <c r="O35" s="406">
        <v>20000</v>
      </c>
      <c r="P35" s="382"/>
      <c r="Q35" s="9" t="str">
        <f t="shared" si="2"/>
        <v>OK</v>
      </c>
    </row>
    <row r="36" spans="1:17" s="10" customFormat="1" ht="31.5" customHeight="1" thickBot="1" x14ac:dyDescent="0.35">
      <c r="A36" s="370"/>
      <c r="B36" s="371"/>
      <c r="C36" s="331" t="s">
        <v>309</v>
      </c>
      <c r="D36" s="407" t="s">
        <v>310</v>
      </c>
      <c r="E36" s="373" t="s">
        <v>311</v>
      </c>
      <c r="F36" s="373" t="s">
        <v>182</v>
      </c>
      <c r="G36" s="374">
        <v>1</v>
      </c>
      <c r="H36" s="375">
        <v>60000</v>
      </c>
      <c r="I36" s="375">
        <f t="shared" si="9"/>
        <v>60000</v>
      </c>
      <c r="J36" s="400"/>
      <c r="K36" s="376">
        <f t="shared" si="10"/>
        <v>60000</v>
      </c>
      <c r="L36" s="377">
        <v>60000</v>
      </c>
      <c r="M36" s="405"/>
      <c r="N36" s="406">
        <v>30000</v>
      </c>
      <c r="O36" s="406">
        <v>30000</v>
      </c>
      <c r="P36" s="382"/>
      <c r="Q36" s="9" t="str">
        <f t="shared" si="2"/>
        <v>OK</v>
      </c>
    </row>
    <row r="37" spans="1:17" s="10" customFormat="1" ht="31.5" customHeight="1" thickBot="1" x14ac:dyDescent="0.35">
      <c r="A37" s="370"/>
      <c r="B37" s="371"/>
      <c r="C37" s="331" t="s">
        <v>312</v>
      </c>
      <c r="D37" s="409" t="s">
        <v>313</v>
      </c>
      <c r="E37" s="373" t="s">
        <v>314</v>
      </c>
      <c r="F37" s="373" t="s">
        <v>182</v>
      </c>
      <c r="G37" s="410">
        <v>1</v>
      </c>
      <c r="H37" s="375">
        <v>170000</v>
      </c>
      <c r="I37" s="375">
        <f t="shared" si="9"/>
        <v>170000</v>
      </c>
      <c r="J37" s="411"/>
      <c r="K37" s="376">
        <f t="shared" si="10"/>
        <v>170000</v>
      </c>
      <c r="L37" s="377">
        <v>170000</v>
      </c>
      <c r="M37" s="412"/>
      <c r="N37" s="413">
        <v>34000</v>
      </c>
      <c r="O37" s="413">
        <v>68000</v>
      </c>
      <c r="P37" s="391">
        <v>68000</v>
      </c>
      <c r="Q37" s="9" t="str">
        <f t="shared" si="2"/>
        <v>OK</v>
      </c>
    </row>
    <row r="38" spans="1:17" s="10" customFormat="1" ht="12.75" customHeight="1" thickBot="1" x14ac:dyDescent="0.35">
      <c r="A38" s="414" t="s">
        <v>281</v>
      </c>
      <c r="B38" s="415"/>
      <c r="C38" s="416"/>
      <c r="D38" s="417"/>
      <c r="E38" s="395"/>
      <c r="F38" s="395"/>
      <c r="G38" s="396"/>
      <c r="H38" s="397">
        <f>SUM(H26:H37)</f>
        <v>1181000</v>
      </c>
      <c r="I38" s="397">
        <f>SUM(I26:I37)</f>
        <v>1187000</v>
      </c>
      <c r="J38" s="397"/>
      <c r="K38" s="418">
        <f>SUM(K26:K37)</f>
        <v>1187000</v>
      </c>
      <c r="L38" s="397">
        <f>SUM(L26:L37)</f>
        <v>1187000</v>
      </c>
      <c r="M38" s="397">
        <f>SUM(M26:M37)</f>
        <v>0</v>
      </c>
      <c r="N38" s="397">
        <f t="shared" ref="N38:O38" si="11">SUM(N26:N37)</f>
        <v>167000</v>
      </c>
      <c r="O38" s="397">
        <f t="shared" si="11"/>
        <v>589000</v>
      </c>
      <c r="P38" s="419">
        <f>SUM(P26:P37)</f>
        <v>431000</v>
      </c>
      <c r="Q38" s="9" t="str">
        <f t="shared" si="2"/>
        <v>OK</v>
      </c>
    </row>
    <row r="39" spans="1:17" s="10" customFormat="1" ht="53.25" customHeight="1" thickBot="1" x14ac:dyDescent="0.35">
      <c r="A39" s="420" t="s">
        <v>22</v>
      </c>
      <c r="B39" s="421" t="s">
        <v>315</v>
      </c>
      <c r="C39" s="422" t="s">
        <v>316</v>
      </c>
      <c r="D39" s="423" t="s">
        <v>317</v>
      </c>
      <c r="E39" s="373" t="s">
        <v>318</v>
      </c>
      <c r="F39" s="373" t="s">
        <v>183</v>
      </c>
      <c r="G39" s="374">
        <v>15</v>
      </c>
      <c r="H39" s="375">
        <v>42400</v>
      </c>
      <c r="I39" s="375">
        <f>G39*H39</f>
        <v>636000</v>
      </c>
      <c r="J39" s="375"/>
      <c r="K39" s="376">
        <f>I39</f>
        <v>636000</v>
      </c>
      <c r="L39" s="424">
        <v>636000</v>
      </c>
      <c r="M39" s="425">
        <v>636000</v>
      </c>
      <c r="N39" s="375"/>
      <c r="O39" s="375"/>
      <c r="P39" s="379"/>
      <c r="Q39" s="9" t="str">
        <f t="shared" si="2"/>
        <v>OK</v>
      </c>
    </row>
    <row r="40" spans="1:17" s="10" customFormat="1" ht="55.5" customHeight="1" thickBot="1" x14ac:dyDescent="0.35">
      <c r="A40" s="420"/>
      <c r="B40" s="371"/>
      <c r="C40" s="422" t="s">
        <v>319</v>
      </c>
      <c r="D40" s="426" t="s">
        <v>320</v>
      </c>
      <c r="E40" s="373" t="s">
        <v>318</v>
      </c>
      <c r="F40" s="373" t="s">
        <v>183</v>
      </c>
      <c r="G40" s="427">
        <v>10</v>
      </c>
      <c r="H40" s="334">
        <v>4800</v>
      </c>
      <c r="I40" s="375">
        <f>G40*H40</f>
        <v>48000</v>
      </c>
      <c r="J40" s="375"/>
      <c r="K40" s="376">
        <f t="shared" ref="K40" si="12">I40</f>
        <v>48000</v>
      </c>
      <c r="L40" s="424">
        <v>48000</v>
      </c>
      <c r="M40" s="425"/>
      <c r="N40" s="375"/>
      <c r="O40" s="375">
        <v>48000</v>
      </c>
      <c r="P40" s="379"/>
      <c r="Q40" s="9"/>
    </row>
    <row r="41" spans="1:17" s="10" customFormat="1" ht="59.25" customHeight="1" x14ac:dyDescent="0.3">
      <c r="A41" s="420"/>
      <c r="B41" s="428"/>
      <c r="C41" s="380" t="s">
        <v>321</v>
      </c>
      <c r="D41" s="429" t="s">
        <v>322</v>
      </c>
      <c r="E41" s="373" t="s">
        <v>318</v>
      </c>
      <c r="F41" s="373" t="s">
        <v>183</v>
      </c>
      <c r="G41" s="430">
        <v>1</v>
      </c>
      <c r="H41" s="346">
        <v>100000</v>
      </c>
      <c r="I41" s="375">
        <f>G41*H41</f>
        <v>100000</v>
      </c>
      <c r="J41" s="406"/>
      <c r="K41" s="376">
        <v>200000</v>
      </c>
      <c r="L41" s="424">
        <v>100000</v>
      </c>
      <c r="M41" s="431"/>
      <c r="N41" s="406"/>
      <c r="O41" s="406"/>
      <c r="P41" s="382">
        <v>100000</v>
      </c>
      <c r="Q41" s="9"/>
    </row>
    <row r="42" spans="1:17" s="10" customFormat="1" ht="54" customHeight="1" thickBot="1" x14ac:dyDescent="0.35">
      <c r="A42" s="420" t="s">
        <v>22</v>
      </c>
      <c r="B42" s="432" t="s">
        <v>323</v>
      </c>
      <c r="C42" s="422" t="s">
        <v>324</v>
      </c>
      <c r="D42" s="433" t="s">
        <v>325</v>
      </c>
      <c r="E42" s="373" t="s">
        <v>318</v>
      </c>
      <c r="F42" s="373" t="s">
        <v>259</v>
      </c>
      <c r="G42" s="386">
        <v>1</v>
      </c>
      <c r="H42" s="387">
        <v>36000</v>
      </c>
      <c r="I42" s="387">
        <f>G42*H42</f>
        <v>36000</v>
      </c>
      <c r="J42" s="434"/>
      <c r="K42" s="388">
        <v>120000</v>
      </c>
      <c r="L42" s="435">
        <v>36000</v>
      </c>
      <c r="M42" s="436"/>
      <c r="N42" s="387"/>
      <c r="O42" s="387"/>
      <c r="P42" s="437">
        <v>36000</v>
      </c>
      <c r="Q42" s="9" t="str">
        <f t="shared" si="2"/>
        <v>OK</v>
      </c>
    </row>
    <row r="43" spans="1:17" s="10" customFormat="1" ht="17.25" customHeight="1" thickBot="1" x14ac:dyDescent="0.35">
      <c r="A43" s="438" t="s">
        <v>281</v>
      </c>
      <c r="B43" s="439"/>
      <c r="C43" s="440"/>
      <c r="D43" s="439"/>
      <c r="E43" s="441"/>
      <c r="F43" s="441"/>
      <c r="G43" s="442"/>
      <c r="H43" s="443">
        <f>SUM(H39:H42)</f>
        <v>183200</v>
      </c>
      <c r="I43" s="443">
        <f>SUM(I39:I42)</f>
        <v>820000</v>
      </c>
      <c r="J43" s="442"/>
      <c r="K43" s="444">
        <f t="shared" ref="K43:P43" si="13">SUM(K39:K42)</f>
        <v>1004000</v>
      </c>
      <c r="L43" s="445">
        <f t="shared" si="13"/>
        <v>820000</v>
      </c>
      <c r="M43" s="446">
        <f t="shared" si="13"/>
        <v>636000</v>
      </c>
      <c r="N43" s="443">
        <f t="shared" si="13"/>
        <v>0</v>
      </c>
      <c r="O43" s="443">
        <f t="shared" si="13"/>
        <v>48000</v>
      </c>
      <c r="P43" s="447">
        <f t="shared" si="13"/>
        <v>136000</v>
      </c>
      <c r="Q43" s="9" t="str">
        <f t="shared" si="2"/>
        <v>OK</v>
      </c>
    </row>
    <row r="44" spans="1:17" s="10" customFormat="1" thickBot="1" x14ac:dyDescent="0.35">
      <c r="A44" s="448" t="s">
        <v>326</v>
      </c>
      <c r="B44" s="449"/>
      <c r="C44" s="449"/>
      <c r="D44" s="449"/>
      <c r="E44" s="449"/>
      <c r="F44" s="449"/>
      <c r="G44" s="449"/>
      <c r="H44" s="450"/>
      <c r="I44" s="451">
        <f t="shared" ref="I44:P44" si="14">I43+I38+I25</f>
        <v>2107000</v>
      </c>
      <c r="J44" s="451">
        <f t="shared" si="14"/>
        <v>0</v>
      </c>
      <c r="K44" s="451">
        <f t="shared" si="14"/>
        <v>2291000</v>
      </c>
      <c r="L44" s="451">
        <f t="shared" si="14"/>
        <v>2107000</v>
      </c>
      <c r="M44" s="451">
        <f t="shared" si="14"/>
        <v>636000</v>
      </c>
      <c r="N44" s="451">
        <f t="shared" si="14"/>
        <v>167000</v>
      </c>
      <c r="O44" s="451">
        <f t="shared" si="14"/>
        <v>690500</v>
      </c>
      <c r="P44" s="451">
        <f t="shared" si="14"/>
        <v>613500</v>
      </c>
      <c r="Q44" s="9" t="str">
        <f t="shared" si="2"/>
        <v>OK</v>
      </c>
    </row>
    <row r="45" spans="1:17" s="10" customFormat="1" ht="20.25" customHeight="1" thickBot="1" x14ac:dyDescent="0.35">
      <c r="A45" s="326" t="s">
        <v>327</v>
      </c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7"/>
      <c r="N45" s="327"/>
      <c r="O45" s="327"/>
      <c r="P45" s="328"/>
      <c r="Q45" s="9" t="str">
        <f t="shared" si="2"/>
        <v>OK</v>
      </c>
    </row>
    <row r="46" spans="1:17" s="10" customFormat="1" ht="60.75" customHeight="1" thickBot="1" x14ac:dyDescent="0.35">
      <c r="A46" s="452" t="s">
        <v>27</v>
      </c>
      <c r="B46" s="453" t="s">
        <v>327</v>
      </c>
      <c r="C46" s="454" t="s">
        <v>328</v>
      </c>
      <c r="D46" s="455" t="s">
        <v>213</v>
      </c>
      <c r="E46" s="456" t="s">
        <v>329</v>
      </c>
      <c r="F46" s="456" t="s">
        <v>89</v>
      </c>
      <c r="G46" s="457">
        <v>1</v>
      </c>
      <c r="H46" s="458">
        <v>590000</v>
      </c>
      <c r="I46" s="458">
        <f>H46*G46</f>
        <v>590000</v>
      </c>
      <c r="J46" s="459"/>
      <c r="K46" s="460">
        <v>590000</v>
      </c>
      <c r="L46" s="377">
        <v>118000</v>
      </c>
      <c r="M46" s="461"/>
      <c r="N46" s="458"/>
      <c r="O46" s="458">
        <v>118000</v>
      </c>
      <c r="P46" s="462"/>
      <c r="Q46" s="9" t="str">
        <f t="shared" si="2"/>
        <v>OK</v>
      </c>
    </row>
    <row r="47" spans="1:17" s="10" customFormat="1" thickBot="1" x14ac:dyDescent="0.35">
      <c r="A47" s="463" t="s">
        <v>330</v>
      </c>
      <c r="B47" s="464"/>
      <c r="C47" s="464"/>
      <c r="D47" s="464"/>
      <c r="E47" s="464"/>
      <c r="F47" s="464"/>
      <c r="G47" s="464"/>
      <c r="H47" s="465"/>
      <c r="I47" s="466">
        <f>SUM(I46)</f>
        <v>590000</v>
      </c>
      <c r="J47" s="467">
        <f t="shared" ref="J47:P47" si="15">SUM(J46)</f>
        <v>0</v>
      </c>
      <c r="K47" s="466">
        <f t="shared" si="15"/>
        <v>590000</v>
      </c>
      <c r="L47" s="466">
        <f t="shared" si="15"/>
        <v>118000</v>
      </c>
      <c r="M47" s="466">
        <f t="shared" si="15"/>
        <v>0</v>
      </c>
      <c r="N47" s="466">
        <f t="shared" si="15"/>
        <v>0</v>
      </c>
      <c r="O47" s="466">
        <f t="shared" si="15"/>
        <v>118000</v>
      </c>
      <c r="P47" s="466">
        <f t="shared" si="15"/>
        <v>0</v>
      </c>
      <c r="Q47" s="9" t="str">
        <f t="shared" si="2"/>
        <v>OK</v>
      </c>
    </row>
    <row r="48" spans="1:17" s="10" customFormat="1" ht="20.25" customHeight="1" thickBot="1" x14ac:dyDescent="0.35">
      <c r="A48" s="326" t="s">
        <v>331</v>
      </c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8"/>
      <c r="Q48" s="9" t="str">
        <f t="shared" si="2"/>
        <v>OK</v>
      </c>
    </row>
    <row r="49" spans="1:21" s="10" customFormat="1" ht="53.25" customHeight="1" thickBot="1" x14ac:dyDescent="0.35">
      <c r="A49" s="468" t="s">
        <v>29</v>
      </c>
      <c r="B49" s="469" t="s">
        <v>332</v>
      </c>
      <c r="C49" s="470" t="s">
        <v>30</v>
      </c>
      <c r="D49" s="471" t="s">
        <v>333</v>
      </c>
      <c r="E49" s="472" t="s">
        <v>280</v>
      </c>
      <c r="F49" s="472" t="s">
        <v>259</v>
      </c>
      <c r="G49" s="473">
        <v>1</v>
      </c>
      <c r="H49" s="402">
        <v>40970</v>
      </c>
      <c r="I49" s="402">
        <f>H49*G49</f>
        <v>40970</v>
      </c>
      <c r="J49" s="402">
        <v>100000</v>
      </c>
      <c r="K49" s="402">
        <v>104850</v>
      </c>
      <c r="L49" s="377">
        <f>I49</f>
        <v>40970</v>
      </c>
      <c r="M49" s="474"/>
      <c r="N49" s="402"/>
      <c r="O49" s="402">
        <f>L49</f>
        <v>40970</v>
      </c>
      <c r="P49" s="403"/>
      <c r="Q49" s="9" t="str">
        <f t="shared" si="2"/>
        <v>OK</v>
      </c>
      <c r="S49" s="61"/>
    </row>
    <row r="50" spans="1:21" s="10" customFormat="1" ht="53.25" customHeight="1" thickBot="1" x14ac:dyDescent="0.35">
      <c r="A50" s="475"/>
      <c r="B50" s="476"/>
      <c r="C50" s="380" t="s">
        <v>334</v>
      </c>
      <c r="D50" s="477" t="s">
        <v>335</v>
      </c>
      <c r="E50" s="478" t="s">
        <v>280</v>
      </c>
      <c r="F50" s="478" t="s">
        <v>217</v>
      </c>
      <c r="G50" s="410">
        <v>1</v>
      </c>
      <c r="H50" s="406">
        <v>50000</v>
      </c>
      <c r="I50" s="406">
        <f>H50*G50</f>
        <v>50000</v>
      </c>
      <c r="J50" s="406"/>
      <c r="K50" s="479">
        <v>50000</v>
      </c>
      <c r="L50" s="377">
        <v>15000</v>
      </c>
      <c r="M50" s="431"/>
      <c r="N50" s="406"/>
      <c r="O50" s="406"/>
      <c r="P50" s="382">
        <v>15000</v>
      </c>
      <c r="Q50" s="9" t="str">
        <f t="shared" si="2"/>
        <v>OK</v>
      </c>
      <c r="S50" s="61"/>
    </row>
    <row r="51" spans="1:21" s="10" customFormat="1" ht="53.25" customHeight="1" thickBot="1" x14ac:dyDescent="0.35">
      <c r="A51" s="480"/>
      <c r="B51" s="481"/>
      <c r="C51" s="482" t="s">
        <v>336</v>
      </c>
      <c r="D51" s="483" t="s">
        <v>337</v>
      </c>
      <c r="E51" s="484" t="s">
        <v>280</v>
      </c>
      <c r="F51" s="484" t="s">
        <v>183</v>
      </c>
      <c r="G51" s="485">
        <v>1</v>
      </c>
      <c r="H51" s="413">
        <v>25000</v>
      </c>
      <c r="I51" s="390">
        <f>H51*G51</f>
        <v>25000</v>
      </c>
      <c r="J51" s="390">
        <v>40000</v>
      </c>
      <c r="K51" s="486">
        <v>100000</v>
      </c>
      <c r="L51" s="487">
        <v>25000</v>
      </c>
      <c r="M51" s="488"/>
      <c r="N51" s="413">
        <v>12000</v>
      </c>
      <c r="O51" s="413">
        <v>13000</v>
      </c>
      <c r="P51" s="391"/>
      <c r="Q51" s="9" t="str">
        <f>IF(L51=M51+N51+O51+P51,"OK",M51-N51-O51-P51)</f>
        <v>OK</v>
      </c>
      <c r="S51" s="61"/>
    </row>
    <row r="52" spans="1:21" s="10" customFormat="1" thickBot="1" x14ac:dyDescent="0.35">
      <c r="A52" s="448" t="s">
        <v>338</v>
      </c>
      <c r="B52" s="449"/>
      <c r="C52" s="449"/>
      <c r="D52" s="449"/>
      <c r="E52" s="449"/>
      <c r="F52" s="449"/>
      <c r="G52" s="449"/>
      <c r="H52" s="450"/>
      <c r="I52" s="451">
        <f t="shared" ref="I52:P52" si="16">SUM(I49:I51)</f>
        <v>115970</v>
      </c>
      <c r="J52" s="451">
        <f t="shared" si="16"/>
        <v>140000</v>
      </c>
      <c r="K52" s="451">
        <f>SUM(K49:K51)</f>
        <v>254850</v>
      </c>
      <c r="L52" s="451">
        <f t="shared" si="16"/>
        <v>80970</v>
      </c>
      <c r="M52" s="451">
        <f t="shared" si="16"/>
        <v>0</v>
      </c>
      <c r="N52" s="451">
        <f t="shared" si="16"/>
        <v>12000</v>
      </c>
      <c r="O52" s="451">
        <f>SUM(O49:O51)</f>
        <v>53970</v>
      </c>
      <c r="P52" s="451">
        <f t="shared" si="16"/>
        <v>15000</v>
      </c>
      <c r="Q52" s="9" t="str">
        <f t="shared" si="2"/>
        <v>OK</v>
      </c>
    </row>
    <row r="53" spans="1:21" s="4" customFormat="1" thickBot="1" x14ac:dyDescent="0.35">
      <c r="A53" s="489" t="s">
        <v>34</v>
      </c>
      <c r="B53" s="490"/>
      <c r="C53" s="490"/>
      <c r="D53" s="490"/>
      <c r="E53" s="490"/>
      <c r="F53" s="490"/>
      <c r="G53" s="490"/>
      <c r="H53" s="491"/>
      <c r="I53" s="492">
        <f t="shared" ref="I53:P53" si="17">I52+I47+I44+I20</f>
        <v>2952770</v>
      </c>
      <c r="J53" s="492">
        <f t="shared" si="17"/>
        <v>140000</v>
      </c>
      <c r="K53" s="492">
        <f t="shared" si="17"/>
        <v>3281150</v>
      </c>
      <c r="L53" s="492">
        <f>L52+L47+L44+L20</f>
        <v>2445770</v>
      </c>
      <c r="M53" s="492">
        <f t="shared" si="17"/>
        <v>636000</v>
      </c>
      <c r="N53" s="492">
        <f t="shared" si="17"/>
        <v>214800</v>
      </c>
      <c r="O53" s="492">
        <f t="shared" si="17"/>
        <v>904470</v>
      </c>
      <c r="P53" s="492">
        <f t="shared" si="17"/>
        <v>690500</v>
      </c>
      <c r="Q53" s="9" t="str">
        <f t="shared" si="2"/>
        <v>OK</v>
      </c>
      <c r="R53" s="10"/>
    </row>
    <row r="54" spans="1:21" s="4" customFormat="1" ht="22.5" customHeight="1" thickBot="1" x14ac:dyDescent="0.35">
      <c r="A54" s="493" t="s">
        <v>339</v>
      </c>
      <c r="B54" s="494"/>
      <c r="C54" s="494"/>
      <c r="D54" s="494"/>
      <c r="E54" s="494"/>
      <c r="F54" s="494"/>
      <c r="G54" s="494"/>
      <c r="H54" s="494"/>
      <c r="I54" s="494"/>
      <c r="J54" s="494"/>
      <c r="K54" s="494"/>
      <c r="L54" s="494"/>
      <c r="M54" s="494"/>
      <c r="N54" s="494"/>
      <c r="O54" s="494"/>
      <c r="P54" s="495"/>
      <c r="Q54" s="9" t="str">
        <f t="shared" si="2"/>
        <v>OK</v>
      </c>
      <c r="R54" s="10"/>
      <c r="T54" s="10"/>
      <c r="U54" s="10"/>
    </row>
    <row r="55" spans="1:21" s="4" customFormat="1" ht="57" customHeight="1" thickBot="1" x14ac:dyDescent="0.35">
      <c r="A55" s="496" t="s">
        <v>35</v>
      </c>
      <c r="B55" s="497" t="s">
        <v>340</v>
      </c>
      <c r="C55" s="498" t="s">
        <v>37</v>
      </c>
      <c r="D55" s="499" t="s">
        <v>341</v>
      </c>
      <c r="E55" s="500" t="s">
        <v>342</v>
      </c>
      <c r="F55" s="500" t="s">
        <v>217</v>
      </c>
      <c r="G55" s="501">
        <v>1</v>
      </c>
      <c r="H55" s="402">
        <v>180000</v>
      </c>
      <c r="I55" s="402">
        <f>G55*H55</f>
        <v>180000</v>
      </c>
      <c r="J55" s="402"/>
      <c r="K55" s="502">
        <v>180000</v>
      </c>
      <c r="L55" s="377">
        <v>108000</v>
      </c>
      <c r="M55" s="474"/>
      <c r="N55" s="402"/>
      <c r="O55" s="503">
        <v>21600</v>
      </c>
      <c r="P55" s="504">
        <v>86400</v>
      </c>
      <c r="Q55" s="9" t="str">
        <f t="shared" si="2"/>
        <v>OK</v>
      </c>
      <c r="R55" s="10"/>
      <c r="S55" s="505"/>
      <c r="T55" s="10"/>
      <c r="U55" s="10"/>
    </row>
    <row r="56" spans="1:21" s="10" customFormat="1" thickBot="1" x14ac:dyDescent="0.35">
      <c r="A56" s="506" t="s">
        <v>343</v>
      </c>
      <c r="B56" s="507"/>
      <c r="C56" s="507"/>
      <c r="D56" s="507"/>
      <c r="E56" s="507"/>
      <c r="F56" s="507"/>
      <c r="G56" s="507"/>
      <c r="H56" s="508"/>
      <c r="I56" s="367">
        <f t="shared" ref="I56:P56" si="18">SUM(I55:I55)</f>
        <v>180000</v>
      </c>
      <c r="J56" s="369">
        <f t="shared" si="18"/>
        <v>0</v>
      </c>
      <c r="K56" s="367">
        <f t="shared" si="18"/>
        <v>180000</v>
      </c>
      <c r="L56" s="369">
        <f t="shared" si="18"/>
        <v>108000</v>
      </c>
      <c r="M56" s="367">
        <f t="shared" si="18"/>
        <v>0</v>
      </c>
      <c r="N56" s="367">
        <f t="shared" si="18"/>
        <v>0</v>
      </c>
      <c r="O56" s="367">
        <f t="shared" si="18"/>
        <v>21600</v>
      </c>
      <c r="P56" s="367">
        <f t="shared" si="18"/>
        <v>86400</v>
      </c>
      <c r="Q56" s="9" t="str">
        <f t="shared" si="2"/>
        <v>OK</v>
      </c>
    </row>
    <row r="57" spans="1:21" s="10" customFormat="1" ht="41.25" customHeight="1" thickBot="1" x14ac:dyDescent="0.35">
      <c r="A57" s="509" t="s">
        <v>159</v>
      </c>
      <c r="B57" s="510" t="s">
        <v>344</v>
      </c>
      <c r="C57" s="345" t="s">
        <v>134</v>
      </c>
      <c r="D57" s="511" t="s">
        <v>345</v>
      </c>
      <c r="E57" s="512" t="s">
        <v>346</v>
      </c>
      <c r="F57" s="512" t="s">
        <v>89</v>
      </c>
      <c r="G57" s="410">
        <v>1</v>
      </c>
      <c r="H57" s="406">
        <v>407664</v>
      </c>
      <c r="I57" s="375">
        <f>G57*H57</f>
        <v>407664</v>
      </c>
      <c r="J57" s="375"/>
      <c r="K57" s="376">
        <f>I57</f>
        <v>407664</v>
      </c>
      <c r="L57" s="377">
        <f>N57+P57</f>
        <v>142681.71585400001</v>
      </c>
      <c r="M57" s="513"/>
      <c r="N57" s="375">
        <v>81532</v>
      </c>
      <c r="O57" s="514"/>
      <c r="P57" s="515">
        <v>61149.715853999995</v>
      </c>
      <c r="Q57" s="9" t="str">
        <f>IF(L57=M57+N57+O57+P57,"OK",M57-N57-O57-P57)</f>
        <v>OK</v>
      </c>
    </row>
    <row r="58" spans="1:21" s="10" customFormat="1" ht="45.75" customHeight="1" thickBot="1" x14ac:dyDescent="0.35">
      <c r="A58" s="509"/>
      <c r="B58" s="510"/>
      <c r="C58" s="345" t="s">
        <v>41</v>
      </c>
      <c r="D58" s="516" t="s">
        <v>347</v>
      </c>
      <c r="E58" s="517" t="s">
        <v>348</v>
      </c>
      <c r="F58" s="512" t="s">
        <v>89</v>
      </c>
      <c r="G58" s="410">
        <v>1</v>
      </c>
      <c r="H58" s="406">
        <v>300000</v>
      </c>
      <c r="I58" s="406">
        <f>H58*G58</f>
        <v>300000</v>
      </c>
      <c r="J58" s="406"/>
      <c r="K58" s="376">
        <v>300000</v>
      </c>
      <c r="L58" s="377">
        <v>100000</v>
      </c>
      <c r="M58" s="431"/>
      <c r="N58" s="406"/>
      <c r="O58" s="23">
        <v>100000</v>
      </c>
      <c r="P58" s="23"/>
      <c r="Q58" s="9" t="str">
        <f t="shared" si="2"/>
        <v>OK</v>
      </c>
    </row>
    <row r="59" spans="1:21" s="10" customFormat="1" ht="66" customHeight="1" thickBot="1" x14ac:dyDescent="0.35">
      <c r="A59" s="509"/>
      <c r="B59" s="510"/>
      <c r="C59" s="345" t="s">
        <v>349</v>
      </c>
      <c r="D59" s="516" t="s">
        <v>350</v>
      </c>
      <c r="E59" s="512" t="s">
        <v>351</v>
      </c>
      <c r="F59" s="517" t="s">
        <v>89</v>
      </c>
      <c r="G59" s="430">
        <v>1</v>
      </c>
      <c r="H59" s="406">
        <v>730000</v>
      </c>
      <c r="I59" s="406">
        <f>H59*G59</f>
        <v>730000</v>
      </c>
      <c r="J59" s="406"/>
      <c r="K59" s="376">
        <v>730000</v>
      </c>
      <c r="L59" s="377">
        <v>292000</v>
      </c>
      <c r="M59" s="431"/>
      <c r="N59" s="431"/>
      <c r="O59" s="23">
        <v>146000</v>
      </c>
      <c r="P59" s="23">
        <v>146000</v>
      </c>
      <c r="Q59" s="9" t="str">
        <f>IF(L59=M59+N59+O59+P59,"OK",M59-N59-O59-P59)</f>
        <v>OK</v>
      </c>
    </row>
    <row r="60" spans="1:21" s="10" customFormat="1" ht="31.5" customHeight="1" x14ac:dyDescent="0.3">
      <c r="A60" s="509"/>
      <c r="B60" s="510"/>
      <c r="C60" s="345" t="s">
        <v>42</v>
      </c>
      <c r="D60" s="518" t="s">
        <v>352</v>
      </c>
      <c r="E60" s="519" t="s">
        <v>353</v>
      </c>
      <c r="F60" s="519" t="s">
        <v>354</v>
      </c>
      <c r="G60" s="520">
        <v>1</v>
      </c>
      <c r="H60" s="347">
        <v>19000</v>
      </c>
      <c r="I60" s="521">
        <f>H60*G60</f>
        <v>19000</v>
      </c>
      <c r="J60" s="522"/>
      <c r="K60" s="388">
        <v>100000</v>
      </c>
      <c r="L60" s="523">
        <v>24000</v>
      </c>
      <c r="M60" s="524"/>
      <c r="N60" s="522"/>
      <c r="O60" s="525">
        <v>19000</v>
      </c>
      <c r="P60" s="525">
        <v>5000</v>
      </c>
      <c r="Q60" s="9" t="str">
        <f t="shared" si="2"/>
        <v>OK</v>
      </c>
    </row>
    <row r="61" spans="1:21" s="10" customFormat="1" thickBot="1" x14ac:dyDescent="0.35">
      <c r="A61" s="526" t="s">
        <v>355</v>
      </c>
      <c r="B61" s="449"/>
      <c r="C61" s="449"/>
      <c r="D61" s="449"/>
      <c r="E61" s="449"/>
      <c r="F61" s="449"/>
      <c r="G61" s="449"/>
      <c r="H61" s="449"/>
      <c r="I61" s="527">
        <f>SUM(I57:I60)</f>
        <v>1456664</v>
      </c>
      <c r="J61" s="527">
        <f>SUM(J60:J60)</f>
        <v>0</v>
      </c>
      <c r="K61" s="527">
        <f t="shared" ref="K61:O61" si="19">SUM(K57:K60)</f>
        <v>1537664</v>
      </c>
      <c r="L61" s="527">
        <f t="shared" si="19"/>
        <v>558681.71585400007</v>
      </c>
      <c r="M61" s="527">
        <f t="shared" si="19"/>
        <v>0</v>
      </c>
      <c r="N61" s="527">
        <f t="shared" si="19"/>
        <v>81532</v>
      </c>
      <c r="O61" s="527">
        <f t="shared" si="19"/>
        <v>265000</v>
      </c>
      <c r="P61" s="527">
        <f>SUM(P57:P60)</f>
        <v>212149.71585400001</v>
      </c>
      <c r="Q61" s="9" t="str">
        <f t="shared" si="2"/>
        <v>OK</v>
      </c>
    </row>
    <row r="62" spans="1:21" s="4" customFormat="1" thickBot="1" x14ac:dyDescent="0.35">
      <c r="A62" s="489" t="s">
        <v>64</v>
      </c>
      <c r="B62" s="528"/>
      <c r="C62" s="528"/>
      <c r="D62" s="528"/>
      <c r="E62" s="528"/>
      <c r="F62" s="528"/>
      <c r="G62" s="528"/>
      <c r="H62" s="528"/>
      <c r="I62" s="529">
        <f>+I61+I56</f>
        <v>1636664</v>
      </c>
      <c r="J62" s="529">
        <f t="shared" ref="J62:P62" si="20">+J61+J56</f>
        <v>0</v>
      </c>
      <c r="K62" s="529">
        <f t="shared" si="20"/>
        <v>1717664</v>
      </c>
      <c r="L62" s="529">
        <f t="shared" si="20"/>
        <v>666681.71585400007</v>
      </c>
      <c r="M62" s="529">
        <f t="shared" si="20"/>
        <v>0</v>
      </c>
      <c r="N62" s="529">
        <f t="shared" si="20"/>
        <v>81532</v>
      </c>
      <c r="O62" s="529">
        <f t="shared" si="20"/>
        <v>286600</v>
      </c>
      <c r="P62" s="529">
        <f t="shared" si="20"/>
        <v>298549.71585400001</v>
      </c>
      <c r="Q62" s="9" t="str">
        <f t="shared" si="2"/>
        <v>OK</v>
      </c>
      <c r="R62" s="10"/>
    </row>
    <row r="63" spans="1:21" s="1" customFormat="1" thickBot="1" x14ac:dyDescent="0.3">
      <c r="A63" s="322" t="s">
        <v>356</v>
      </c>
      <c r="B63" s="323"/>
      <c r="C63" s="323"/>
      <c r="D63" s="323"/>
      <c r="E63" s="323"/>
      <c r="F63" s="323"/>
      <c r="G63" s="323"/>
      <c r="H63" s="323"/>
      <c r="I63" s="530"/>
      <c r="J63" s="530"/>
      <c r="K63" s="530"/>
      <c r="L63" s="530"/>
      <c r="M63" s="530"/>
      <c r="N63" s="530"/>
      <c r="O63" s="530"/>
      <c r="P63" s="531"/>
      <c r="Q63" s="9" t="str">
        <f t="shared" si="2"/>
        <v>OK</v>
      </c>
      <c r="R63" s="10"/>
    </row>
    <row r="64" spans="1:21" ht="73.5" customHeight="1" thickBot="1" x14ac:dyDescent="0.35">
      <c r="A64" s="532" t="s">
        <v>66</v>
      </c>
      <c r="B64" s="533" t="s">
        <v>357</v>
      </c>
      <c r="C64" s="534" t="s">
        <v>358</v>
      </c>
      <c r="D64" s="535" t="s">
        <v>359</v>
      </c>
      <c r="E64" s="536" t="s">
        <v>360</v>
      </c>
      <c r="F64" s="536" t="s">
        <v>89</v>
      </c>
      <c r="G64" s="473">
        <v>1</v>
      </c>
      <c r="H64" s="537">
        <v>400000</v>
      </c>
      <c r="I64" s="402">
        <f>G64*H64</f>
        <v>400000</v>
      </c>
      <c r="J64" s="402"/>
      <c r="K64" s="502">
        <f>I64</f>
        <v>400000</v>
      </c>
      <c r="L64" s="538">
        <v>400000</v>
      </c>
      <c r="M64" s="539"/>
      <c r="N64" s="540"/>
      <c r="O64" s="541">
        <v>400000</v>
      </c>
      <c r="P64" s="542"/>
      <c r="Q64" s="9" t="str">
        <f t="shared" si="2"/>
        <v>OK</v>
      </c>
      <c r="R64" s="10"/>
    </row>
    <row r="65" spans="1:18" s="34" customFormat="1" ht="13.5" customHeight="1" thickBot="1" x14ac:dyDescent="0.35">
      <c r="A65" s="543" t="s">
        <v>361</v>
      </c>
      <c r="B65" s="544"/>
      <c r="C65" s="544"/>
      <c r="D65" s="544"/>
      <c r="E65" s="544"/>
      <c r="F65" s="544"/>
      <c r="G65" s="544"/>
      <c r="H65" s="545"/>
      <c r="I65" s="451">
        <f t="shared" ref="I65:P65" si="21">SUM(I64:I64)</f>
        <v>400000</v>
      </c>
      <c r="J65" s="451">
        <f t="shared" si="21"/>
        <v>0</v>
      </c>
      <c r="K65" s="451">
        <f t="shared" si="21"/>
        <v>400000</v>
      </c>
      <c r="L65" s="451">
        <f t="shared" si="21"/>
        <v>400000</v>
      </c>
      <c r="M65" s="451">
        <f t="shared" si="21"/>
        <v>0</v>
      </c>
      <c r="N65" s="451">
        <f t="shared" si="21"/>
        <v>0</v>
      </c>
      <c r="O65" s="451">
        <f t="shared" si="21"/>
        <v>400000</v>
      </c>
      <c r="P65" s="451">
        <f t="shared" si="21"/>
        <v>0</v>
      </c>
      <c r="Q65" s="9" t="str">
        <f t="shared" si="2"/>
        <v>OK</v>
      </c>
      <c r="R65" s="10"/>
    </row>
    <row r="66" spans="1:18" s="4" customFormat="1" thickBot="1" x14ac:dyDescent="0.35">
      <c r="A66" s="489" t="s">
        <v>82</v>
      </c>
      <c r="B66" s="490"/>
      <c r="C66" s="490"/>
      <c r="D66" s="490"/>
      <c r="E66" s="490"/>
      <c r="F66" s="490"/>
      <c r="G66" s="490"/>
      <c r="H66" s="491"/>
      <c r="I66" s="546">
        <f>I65</f>
        <v>400000</v>
      </c>
      <c r="J66" s="546">
        <f t="shared" ref="J66:P66" si="22">J65</f>
        <v>0</v>
      </c>
      <c r="K66" s="546">
        <f t="shared" si="22"/>
        <v>400000</v>
      </c>
      <c r="L66" s="546">
        <f t="shared" si="22"/>
        <v>400000</v>
      </c>
      <c r="M66" s="546">
        <f t="shared" si="22"/>
        <v>0</v>
      </c>
      <c r="N66" s="546">
        <f t="shared" si="22"/>
        <v>0</v>
      </c>
      <c r="O66" s="546">
        <f t="shared" si="22"/>
        <v>400000</v>
      </c>
      <c r="P66" s="546">
        <f t="shared" si="22"/>
        <v>0</v>
      </c>
      <c r="Q66" s="9" t="str">
        <f t="shared" si="2"/>
        <v>OK</v>
      </c>
      <c r="R66" s="10"/>
    </row>
    <row r="67" spans="1:18" s="4" customFormat="1" thickBot="1" x14ac:dyDescent="0.35">
      <c r="A67" s="493" t="s">
        <v>362</v>
      </c>
      <c r="B67" s="494"/>
      <c r="C67" s="494"/>
      <c r="D67" s="494"/>
      <c r="E67" s="494"/>
      <c r="F67" s="494"/>
      <c r="G67" s="494"/>
      <c r="H67" s="494"/>
      <c r="I67" s="494"/>
      <c r="J67" s="494"/>
      <c r="K67" s="494"/>
      <c r="L67" s="494"/>
      <c r="M67" s="494"/>
      <c r="N67" s="494"/>
      <c r="O67" s="494"/>
      <c r="P67" s="495"/>
      <c r="Q67" s="9" t="str">
        <f t="shared" si="2"/>
        <v>OK</v>
      </c>
      <c r="R67" s="10"/>
    </row>
    <row r="68" spans="1:18" s="10" customFormat="1" ht="33.75" customHeight="1" thickBot="1" x14ac:dyDescent="0.35">
      <c r="A68" s="547" t="s">
        <v>84</v>
      </c>
      <c r="B68" s="548" t="s">
        <v>95</v>
      </c>
      <c r="C68" s="549" t="s">
        <v>86</v>
      </c>
      <c r="D68" s="548" t="s">
        <v>96</v>
      </c>
      <c r="E68" s="550"/>
      <c r="F68" s="550" t="s">
        <v>363</v>
      </c>
      <c r="G68" s="457">
        <v>1</v>
      </c>
      <c r="H68" s="551">
        <v>1673407</v>
      </c>
      <c r="I68" s="458">
        <f>H68*G68</f>
        <v>1673407</v>
      </c>
      <c r="J68" s="458"/>
      <c r="K68" s="552">
        <f>I68</f>
        <v>1673407</v>
      </c>
      <c r="L68" s="377">
        <v>371000</v>
      </c>
      <c r="M68" s="461">
        <v>92750</v>
      </c>
      <c r="N68" s="461">
        <v>92750</v>
      </c>
      <c r="O68" s="461">
        <v>92750</v>
      </c>
      <c r="P68" s="461">
        <v>92750</v>
      </c>
      <c r="Q68" s="9" t="str">
        <f t="shared" si="2"/>
        <v>OK</v>
      </c>
    </row>
    <row r="69" spans="1:18" s="4" customFormat="1" thickBot="1" x14ac:dyDescent="0.35">
      <c r="A69" s="553" t="s">
        <v>97</v>
      </c>
      <c r="B69" s="554"/>
      <c r="C69" s="554"/>
      <c r="D69" s="554"/>
      <c r="E69" s="554"/>
      <c r="F69" s="554"/>
      <c r="G69" s="554"/>
      <c r="H69" s="555"/>
      <c r="I69" s="367">
        <f>SUM(I68)</f>
        <v>1673407</v>
      </c>
      <c r="J69" s="367">
        <f t="shared" ref="J69:P69" si="23">SUM(J68)</f>
        <v>0</v>
      </c>
      <c r="K69" s="367">
        <f t="shared" si="23"/>
        <v>1673407</v>
      </c>
      <c r="L69" s="367">
        <f t="shared" si="23"/>
        <v>371000</v>
      </c>
      <c r="M69" s="367">
        <f t="shared" si="23"/>
        <v>92750</v>
      </c>
      <c r="N69" s="367">
        <f t="shared" si="23"/>
        <v>92750</v>
      </c>
      <c r="O69" s="367">
        <f t="shared" si="23"/>
        <v>92750</v>
      </c>
      <c r="P69" s="367">
        <f t="shared" si="23"/>
        <v>92750</v>
      </c>
      <c r="Q69" s="9" t="str">
        <f t="shared" si="2"/>
        <v>OK</v>
      </c>
      <c r="R69" s="10"/>
    </row>
    <row r="70" spans="1:18" s="4" customFormat="1" thickBot="1" x14ac:dyDescent="0.35">
      <c r="A70" s="556" t="s">
        <v>98</v>
      </c>
      <c r="B70" s="557" t="s">
        <v>99</v>
      </c>
      <c r="C70" s="558" t="s">
        <v>100</v>
      </c>
      <c r="D70" s="511" t="s">
        <v>101</v>
      </c>
      <c r="E70" s="333"/>
      <c r="F70" s="333" t="s">
        <v>363</v>
      </c>
      <c r="G70" s="374">
        <v>12</v>
      </c>
      <c r="H70" s="406">
        <v>5200</v>
      </c>
      <c r="I70" s="406">
        <f>H70*G70</f>
        <v>62400</v>
      </c>
      <c r="J70" s="559"/>
      <c r="K70" s="376">
        <f t="shared" ref="K70:K73" si="24">H70*G70</f>
        <v>62400</v>
      </c>
      <c r="L70" s="377">
        <f>K70</f>
        <v>62400</v>
      </c>
      <c r="M70" s="431">
        <f>L70/4</f>
        <v>15600</v>
      </c>
      <c r="N70" s="431">
        <v>15600</v>
      </c>
      <c r="O70" s="431">
        <v>15600</v>
      </c>
      <c r="P70" s="431">
        <v>15600</v>
      </c>
      <c r="Q70" s="9" t="str">
        <f t="shared" si="2"/>
        <v>OK</v>
      </c>
      <c r="R70" s="10"/>
    </row>
    <row r="71" spans="1:18" s="10" customFormat="1" thickBot="1" x14ac:dyDescent="0.35">
      <c r="A71" s="560"/>
      <c r="B71" s="561"/>
      <c r="C71" s="562" t="s">
        <v>107</v>
      </c>
      <c r="D71" s="563" t="s">
        <v>364</v>
      </c>
      <c r="E71" s="333"/>
      <c r="F71" s="333" t="s">
        <v>363</v>
      </c>
      <c r="G71" s="374">
        <v>12</v>
      </c>
      <c r="H71" s="406">
        <v>3135</v>
      </c>
      <c r="I71" s="406">
        <f>H71*G71</f>
        <v>37620</v>
      </c>
      <c r="J71" s="559"/>
      <c r="K71" s="376">
        <f t="shared" si="24"/>
        <v>37620</v>
      </c>
      <c r="L71" s="377">
        <v>37620</v>
      </c>
      <c r="M71" s="431">
        <v>9405</v>
      </c>
      <c r="N71" s="431">
        <v>9405</v>
      </c>
      <c r="O71" s="431">
        <v>9405</v>
      </c>
      <c r="P71" s="431">
        <v>9405</v>
      </c>
      <c r="Q71" s="9" t="str">
        <f t="shared" si="2"/>
        <v>OK</v>
      </c>
    </row>
    <row r="72" spans="1:18" s="10" customFormat="1" thickBot="1" x14ac:dyDescent="0.35">
      <c r="A72" s="560"/>
      <c r="B72" s="561"/>
      <c r="C72" s="562" t="s">
        <v>109</v>
      </c>
      <c r="D72" s="563" t="s">
        <v>365</v>
      </c>
      <c r="E72" s="333"/>
      <c r="F72" s="333" t="s">
        <v>363</v>
      </c>
      <c r="G72" s="374">
        <v>12</v>
      </c>
      <c r="H72" s="406">
        <v>3135</v>
      </c>
      <c r="I72" s="406">
        <f>H72*G72</f>
        <v>37620</v>
      </c>
      <c r="J72" s="559"/>
      <c r="K72" s="376">
        <f t="shared" si="24"/>
        <v>37620</v>
      </c>
      <c r="L72" s="377">
        <v>37620</v>
      </c>
      <c r="M72" s="431">
        <v>9405</v>
      </c>
      <c r="N72" s="431">
        <v>9405</v>
      </c>
      <c r="O72" s="431">
        <v>9405</v>
      </c>
      <c r="P72" s="431">
        <v>9405</v>
      </c>
      <c r="Q72" s="9" t="str">
        <f t="shared" si="2"/>
        <v>OK</v>
      </c>
    </row>
    <row r="73" spans="1:18" s="10" customFormat="1" thickBot="1" x14ac:dyDescent="0.35">
      <c r="A73" s="560"/>
      <c r="B73" s="561"/>
      <c r="C73" s="562" t="s">
        <v>366</v>
      </c>
      <c r="D73" s="563" t="s">
        <v>108</v>
      </c>
      <c r="E73" s="333"/>
      <c r="F73" s="333" t="s">
        <v>363</v>
      </c>
      <c r="G73" s="374">
        <v>12</v>
      </c>
      <c r="H73" s="406">
        <v>900</v>
      </c>
      <c r="I73" s="406">
        <f>H73*G73</f>
        <v>10800</v>
      </c>
      <c r="J73" s="559"/>
      <c r="K73" s="479">
        <f t="shared" si="24"/>
        <v>10800</v>
      </c>
      <c r="L73" s="377">
        <v>10800</v>
      </c>
      <c r="M73" s="564">
        <v>2700</v>
      </c>
      <c r="N73" s="564">
        <v>2700</v>
      </c>
      <c r="O73" s="564">
        <v>2700</v>
      </c>
      <c r="P73" s="564">
        <v>2700</v>
      </c>
      <c r="Q73" s="9" t="str">
        <f t="shared" si="2"/>
        <v>OK</v>
      </c>
    </row>
    <row r="74" spans="1:18" s="10" customFormat="1" thickBot="1" x14ac:dyDescent="0.35">
      <c r="A74" s="565"/>
      <c r="B74" s="566"/>
      <c r="C74" s="567" t="s">
        <v>367</v>
      </c>
      <c r="D74" s="568" t="s">
        <v>110</v>
      </c>
      <c r="E74" s="569"/>
      <c r="F74" s="333" t="s">
        <v>363</v>
      </c>
      <c r="G74" s="374">
        <v>12</v>
      </c>
      <c r="H74" s="522"/>
      <c r="I74" s="522"/>
      <c r="J74" s="570">
        <v>1899936</v>
      </c>
      <c r="K74" s="570"/>
      <c r="L74" s="377"/>
      <c r="M74" s="571"/>
      <c r="N74" s="571"/>
      <c r="O74" s="571"/>
      <c r="P74" s="571"/>
      <c r="Q74" s="9" t="str">
        <f t="shared" si="2"/>
        <v>OK</v>
      </c>
    </row>
    <row r="75" spans="1:18" s="4" customFormat="1" thickBot="1" x14ac:dyDescent="0.35">
      <c r="A75" s="363" t="s">
        <v>111</v>
      </c>
      <c r="B75" s="364"/>
      <c r="C75" s="364"/>
      <c r="D75" s="364"/>
      <c r="E75" s="364"/>
      <c r="F75" s="364"/>
      <c r="G75" s="364"/>
      <c r="H75" s="572"/>
      <c r="I75" s="367">
        <f t="shared" ref="I75:K75" si="25">SUM(I71:I74)</f>
        <v>86040</v>
      </c>
      <c r="J75" s="367">
        <f t="shared" si="25"/>
        <v>1899936</v>
      </c>
      <c r="K75" s="367">
        <f t="shared" si="25"/>
        <v>86040</v>
      </c>
      <c r="L75" s="367">
        <f>SUM(L70:L74)</f>
        <v>148440</v>
      </c>
      <c r="M75" s="367">
        <f>SUM(M70:M73)</f>
        <v>37110</v>
      </c>
      <c r="N75" s="367">
        <f t="shared" ref="N75:P75" si="26">SUM(N70:N73)</f>
        <v>37110</v>
      </c>
      <c r="O75" s="367">
        <f t="shared" si="26"/>
        <v>37110</v>
      </c>
      <c r="P75" s="367">
        <f t="shared" si="26"/>
        <v>37110</v>
      </c>
      <c r="Q75" s="9" t="str">
        <f t="shared" si="2"/>
        <v>OK</v>
      </c>
      <c r="R75" s="10"/>
    </row>
    <row r="76" spans="1:18" s="10" customFormat="1" thickBot="1" x14ac:dyDescent="0.35">
      <c r="A76" s="573" t="s">
        <v>112</v>
      </c>
      <c r="B76" s="469" t="s">
        <v>113</v>
      </c>
      <c r="C76" s="574" t="s">
        <v>114</v>
      </c>
      <c r="D76" s="575" t="s">
        <v>368</v>
      </c>
      <c r="E76" s="498"/>
      <c r="F76" s="498" t="s">
        <v>363</v>
      </c>
      <c r="G76" s="576">
        <v>1</v>
      </c>
      <c r="H76" s="402">
        <v>125000</v>
      </c>
      <c r="I76" s="576">
        <f>G76*H76</f>
        <v>125000</v>
      </c>
      <c r="J76" s="576"/>
      <c r="K76" s="502">
        <f>I76</f>
        <v>125000</v>
      </c>
      <c r="L76" s="577">
        <v>125000</v>
      </c>
      <c r="M76" s="578"/>
      <c r="N76" s="578">
        <v>15000</v>
      </c>
      <c r="O76" s="578">
        <v>55000</v>
      </c>
      <c r="P76" s="578">
        <v>55000</v>
      </c>
      <c r="Q76" s="9" t="str">
        <f t="shared" si="2"/>
        <v>OK</v>
      </c>
    </row>
    <row r="77" spans="1:18" s="10" customFormat="1" thickBot="1" x14ac:dyDescent="0.35">
      <c r="A77" s="579"/>
      <c r="B77" s="580"/>
      <c r="C77" s="581" t="s">
        <v>116</v>
      </c>
      <c r="D77" s="582" t="s">
        <v>369</v>
      </c>
      <c r="E77" s="569"/>
      <c r="F77" s="569" t="s">
        <v>259</v>
      </c>
      <c r="G77" s="583">
        <v>1</v>
      </c>
      <c r="H77" s="387">
        <v>15000</v>
      </c>
      <c r="I77" s="583">
        <f>H77*G77</f>
        <v>15000</v>
      </c>
      <c r="J77" s="583"/>
      <c r="K77" s="388">
        <f>I77</f>
        <v>15000</v>
      </c>
      <c r="L77" s="577">
        <v>15000</v>
      </c>
      <c r="M77" s="584"/>
      <c r="N77" s="583">
        <v>5000</v>
      </c>
      <c r="O77" s="583">
        <v>5000</v>
      </c>
      <c r="P77" s="583">
        <v>5000</v>
      </c>
      <c r="Q77" s="9" t="str">
        <f t="shared" si="2"/>
        <v>OK</v>
      </c>
    </row>
    <row r="78" spans="1:18" s="10" customFormat="1" ht="34.5" customHeight="1" thickBot="1" x14ac:dyDescent="0.35">
      <c r="A78" s="585"/>
      <c r="B78" s="481"/>
      <c r="C78" s="586" t="s">
        <v>119</v>
      </c>
      <c r="D78" s="587" t="s">
        <v>117</v>
      </c>
      <c r="E78" s="588"/>
      <c r="F78" s="588" t="s">
        <v>259</v>
      </c>
      <c r="G78" s="589">
        <v>1</v>
      </c>
      <c r="H78" s="413">
        <v>25000</v>
      </c>
      <c r="I78" s="485">
        <f>H78*G78</f>
        <v>25000</v>
      </c>
      <c r="J78" s="413"/>
      <c r="K78" s="590">
        <v>80000</v>
      </c>
      <c r="L78" s="377">
        <v>25000</v>
      </c>
      <c r="M78" s="488"/>
      <c r="N78" s="413">
        <v>5000</v>
      </c>
      <c r="O78" s="413">
        <v>10000</v>
      </c>
      <c r="P78" s="413">
        <v>10000</v>
      </c>
      <c r="Q78" s="9" t="str">
        <f t="shared" si="2"/>
        <v>OK</v>
      </c>
    </row>
    <row r="79" spans="1:18" s="4" customFormat="1" thickBot="1" x14ac:dyDescent="0.35">
      <c r="A79" s="591" t="s">
        <v>120</v>
      </c>
      <c r="B79" s="592"/>
      <c r="C79" s="592"/>
      <c r="D79" s="592"/>
      <c r="E79" s="592"/>
      <c r="F79" s="592"/>
      <c r="G79" s="592"/>
      <c r="H79" s="593"/>
      <c r="I79" s="367">
        <f>SUM(I76:I78)</f>
        <v>165000</v>
      </c>
      <c r="J79" s="367">
        <f t="shared" ref="J79:P79" si="27">SUM(J76:J78)</f>
        <v>0</v>
      </c>
      <c r="K79" s="369">
        <f t="shared" si="27"/>
        <v>220000</v>
      </c>
      <c r="L79" s="367">
        <f t="shared" si="27"/>
        <v>165000</v>
      </c>
      <c r="M79" s="369">
        <f t="shared" si="27"/>
        <v>0</v>
      </c>
      <c r="N79" s="367">
        <f t="shared" si="27"/>
        <v>25000</v>
      </c>
      <c r="O79" s="594">
        <f t="shared" si="27"/>
        <v>70000</v>
      </c>
      <c r="P79" s="595">
        <f t="shared" si="27"/>
        <v>70000</v>
      </c>
      <c r="Q79" s="9" t="str">
        <f t="shared" si="2"/>
        <v>OK</v>
      </c>
      <c r="R79" s="10"/>
    </row>
    <row r="80" spans="1:18" s="4" customFormat="1" thickBot="1" x14ac:dyDescent="0.35">
      <c r="A80" s="596" t="s">
        <v>370</v>
      </c>
      <c r="B80" s="597"/>
      <c r="C80" s="597"/>
      <c r="D80" s="597"/>
      <c r="E80" s="597"/>
      <c r="F80" s="597"/>
      <c r="G80" s="597"/>
      <c r="H80" s="598"/>
      <c r="I80" s="599">
        <f>I79+I75+I69</f>
        <v>1924447</v>
      </c>
      <c r="J80" s="599">
        <f t="shared" ref="J80:L80" si="28">J79+J75+J69</f>
        <v>1899936</v>
      </c>
      <c r="K80" s="599">
        <f t="shared" si="28"/>
        <v>1979447</v>
      </c>
      <c r="L80" s="599">
        <f t="shared" si="28"/>
        <v>684440</v>
      </c>
      <c r="M80" s="599">
        <f>M79+M75+M69</f>
        <v>129860</v>
      </c>
      <c r="N80" s="599">
        <f t="shared" ref="N80:P80" si="29">N79+N75+N69</f>
        <v>154860</v>
      </c>
      <c r="O80" s="599">
        <f t="shared" si="29"/>
        <v>199860</v>
      </c>
      <c r="P80" s="599">
        <f t="shared" si="29"/>
        <v>199860</v>
      </c>
      <c r="Q80" s="9" t="str">
        <f t="shared" ref="Q80:Q85" si="30">IF(L80=M80+N80+O80+P80,"OK",M80-N80-O80-P80)</f>
        <v>OK</v>
      </c>
      <c r="R80" s="10"/>
    </row>
    <row r="81" spans="1:18" s="1" customFormat="1" ht="16.5" customHeight="1" thickBot="1" x14ac:dyDescent="0.3">
      <c r="A81" s="574" t="s">
        <v>371</v>
      </c>
      <c r="B81" s="600" t="s">
        <v>372</v>
      </c>
      <c r="C81" s="574" t="s">
        <v>373</v>
      </c>
      <c r="D81" s="601" t="s">
        <v>372</v>
      </c>
      <c r="E81" s="602"/>
      <c r="F81" s="602"/>
      <c r="G81" s="603"/>
      <c r="H81" s="604"/>
      <c r="I81" s="458">
        <v>22539</v>
      </c>
      <c r="J81" s="458"/>
      <c r="K81" s="458">
        <f>I81</f>
        <v>22539</v>
      </c>
      <c r="L81" s="605">
        <v>5634</v>
      </c>
      <c r="M81" s="606">
        <v>1408</v>
      </c>
      <c r="N81" s="606">
        <v>1408</v>
      </c>
      <c r="O81" s="606">
        <v>1409</v>
      </c>
      <c r="P81" s="606">
        <v>1409</v>
      </c>
      <c r="Q81" s="9" t="str">
        <f t="shared" si="30"/>
        <v>OK</v>
      </c>
    </row>
    <row r="82" spans="1:18" s="4" customFormat="1" ht="17.25" customHeight="1" thickBot="1" x14ac:dyDescent="0.35">
      <c r="A82" s="288" t="s">
        <v>122</v>
      </c>
      <c r="B82" s="289"/>
      <c r="C82" s="289"/>
      <c r="D82" s="289"/>
      <c r="E82" s="289"/>
      <c r="F82" s="289"/>
      <c r="G82" s="289"/>
      <c r="H82" s="290"/>
      <c r="I82" s="607">
        <f t="shared" ref="I82:P82" si="31">I81+I80+I66+I62+I53</f>
        <v>6936420</v>
      </c>
      <c r="J82" s="607">
        <f t="shared" si="31"/>
        <v>2039936</v>
      </c>
      <c r="K82" s="607">
        <f t="shared" si="31"/>
        <v>7400800</v>
      </c>
      <c r="L82" s="607">
        <f t="shared" si="31"/>
        <v>4202525.7158540003</v>
      </c>
      <c r="M82" s="608">
        <f t="shared" si="31"/>
        <v>767268</v>
      </c>
      <c r="N82" s="608">
        <f t="shared" si="31"/>
        <v>452600</v>
      </c>
      <c r="O82" s="608">
        <f t="shared" si="31"/>
        <v>1792339</v>
      </c>
      <c r="P82" s="608">
        <f t="shared" si="31"/>
        <v>1190318.7158540001</v>
      </c>
      <c r="Q82" s="9"/>
      <c r="R82" s="10"/>
    </row>
    <row r="83" spans="1:18" ht="6" customHeight="1" x14ac:dyDescent="0.3">
      <c r="A83" s="46"/>
      <c r="B83" s="46"/>
      <c r="C83" s="46"/>
      <c r="D83" s="46"/>
    </row>
    <row r="84" spans="1:18" s="48" customFormat="1" ht="13.2" x14ac:dyDescent="0.25">
      <c r="A84" s="47"/>
      <c r="B84" s="609" t="s">
        <v>123</v>
      </c>
      <c r="C84" s="47"/>
      <c r="D84" s="47"/>
      <c r="I84" s="49"/>
      <c r="J84" s="49"/>
      <c r="K84" s="49"/>
    </row>
    <row r="85" spans="1:18" x14ac:dyDescent="0.3">
      <c r="A85" s="46"/>
      <c r="B85" s="46"/>
      <c r="C85" s="46"/>
      <c r="D85" s="46"/>
      <c r="K85" s="51"/>
    </row>
    <row r="86" spans="1:18" x14ac:dyDescent="0.3">
      <c r="A86" s="46"/>
      <c r="B86" s="46"/>
      <c r="C86" s="46"/>
      <c r="D86" s="46"/>
    </row>
    <row r="87" spans="1:18" x14ac:dyDescent="0.3">
      <c r="A87" s="46"/>
      <c r="B87" s="46"/>
      <c r="C87" s="46"/>
      <c r="D87" s="46"/>
    </row>
    <row r="88" spans="1:18" x14ac:dyDescent="0.3">
      <c r="A88" s="46"/>
      <c r="B88" s="46"/>
      <c r="C88" s="46"/>
      <c r="D88" s="46"/>
    </row>
    <row r="89" spans="1:18" x14ac:dyDescent="0.3">
      <c r="A89" s="46"/>
      <c r="B89" s="46"/>
      <c r="C89" s="46"/>
      <c r="D89" s="46"/>
    </row>
    <row r="90" spans="1:18" x14ac:dyDescent="0.3">
      <c r="A90" s="46"/>
      <c r="B90" s="46"/>
      <c r="C90" s="46"/>
      <c r="D90" s="46"/>
    </row>
    <row r="91" spans="1:18" x14ac:dyDescent="0.3">
      <c r="A91" s="46"/>
      <c r="B91" s="46"/>
      <c r="C91" s="46"/>
      <c r="D91" s="46"/>
    </row>
    <row r="92" spans="1:18" x14ac:dyDescent="0.3">
      <c r="A92" s="46"/>
      <c r="B92" s="46"/>
      <c r="C92" s="46"/>
      <c r="D92" s="46"/>
    </row>
    <row r="93" spans="1:18" x14ac:dyDescent="0.3">
      <c r="A93" s="46"/>
      <c r="B93" s="46"/>
      <c r="C93" s="46"/>
      <c r="D93" s="46"/>
    </row>
    <row r="94" spans="1:18" x14ac:dyDescent="0.3">
      <c r="A94" s="46"/>
      <c r="B94" s="46"/>
      <c r="C94" s="46"/>
      <c r="D94" s="46"/>
    </row>
  </sheetData>
  <mergeCells count="66">
    <mergeCell ref="A79:H79"/>
    <mergeCell ref="A80:H80"/>
    <mergeCell ref="G81:H81"/>
    <mergeCell ref="A82:H82"/>
    <mergeCell ref="A69:H69"/>
    <mergeCell ref="A70:A74"/>
    <mergeCell ref="B70:B74"/>
    <mergeCell ref="A75:H75"/>
    <mergeCell ref="A76:A78"/>
    <mergeCell ref="B76:B78"/>
    <mergeCell ref="A61:H61"/>
    <mergeCell ref="A62:H62"/>
    <mergeCell ref="A63:P63"/>
    <mergeCell ref="A65:H65"/>
    <mergeCell ref="A66:H66"/>
    <mergeCell ref="A67:P67"/>
    <mergeCell ref="A52:H52"/>
    <mergeCell ref="A53:H53"/>
    <mergeCell ref="A54:P54"/>
    <mergeCell ref="A56:H56"/>
    <mergeCell ref="A57:A60"/>
    <mergeCell ref="B57:B60"/>
    <mergeCell ref="A44:H44"/>
    <mergeCell ref="A45:P45"/>
    <mergeCell ref="A47:H47"/>
    <mergeCell ref="A48:P48"/>
    <mergeCell ref="A49:A51"/>
    <mergeCell ref="B49:B51"/>
    <mergeCell ref="A25:D25"/>
    <mergeCell ref="A26:A37"/>
    <mergeCell ref="B26:B37"/>
    <mergeCell ref="A38:D38"/>
    <mergeCell ref="B39:B41"/>
    <mergeCell ref="A43:D43"/>
    <mergeCell ref="A14:A19"/>
    <mergeCell ref="B14:B19"/>
    <mergeCell ref="A20:D20"/>
    <mergeCell ref="A21:P21"/>
    <mergeCell ref="A22:A24"/>
    <mergeCell ref="B22:B24"/>
    <mergeCell ref="M9:M10"/>
    <mergeCell ref="N9:N10"/>
    <mergeCell ref="O9:O10"/>
    <mergeCell ref="P9:P10"/>
    <mergeCell ref="A12:P12"/>
    <mergeCell ref="A13:P13"/>
    <mergeCell ref="G9:G10"/>
    <mergeCell ref="H9:H10"/>
    <mergeCell ref="I9:I10"/>
    <mergeCell ref="J9:J10"/>
    <mergeCell ref="K9:K10"/>
    <mergeCell ref="L9:L10"/>
    <mergeCell ref="A9:A10"/>
    <mergeCell ref="B9:B10"/>
    <mergeCell ref="C9:C10"/>
    <mergeCell ref="D9:D10"/>
    <mergeCell ref="E9:E10"/>
    <mergeCell ref="F9:F10"/>
    <mergeCell ref="A2:P2"/>
    <mergeCell ref="B4:D4"/>
    <mergeCell ref="B5:D5"/>
    <mergeCell ref="B6:D6"/>
    <mergeCell ref="A8:B8"/>
    <mergeCell ref="C8:I8"/>
    <mergeCell ref="J8:K8"/>
    <mergeCell ref="M8:P8"/>
  </mergeCells>
  <pageMargins left="0.25" right="0.25" top="0.75" bottom="0.75" header="0.3" footer="0.3"/>
  <pageSetup paperSize="9" scale="51" fitToHeight="0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POA PASNAP II 2025</vt:lpstr>
      <vt:lpstr>POA Páramo 2025</vt:lpstr>
      <vt:lpstr>'POA PASNAP II 2025'!Área_de_impresión</vt:lpstr>
      <vt:lpstr>'POA PASNAP II 2025'!Títulos_a_imprimir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Montenegro</dc:creator>
  <cp:lastModifiedBy>dtimae</cp:lastModifiedBy>
  <dcterms:created xsi:type="dcterms:W3CDTF">2024-03-09T16:02:40Z</dcterms:created>
  <dcterms:modified xsi:type="dcterms:W3CDTF">2025-04-29T18:48:44Z</dcterms:modified>
</cp:coreProperties>
</file>