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1.xml" ContentType="application/vnd.openxmlformats-officedocument.spreadsheetml.queryTable+xml"/>
  <Override PartName="/xl/tables/table10.xml" ContentType="application/vnd.openxmlformats-officedocument.spreadsheetml.table+xml"/>
  <Override PartName="/xl/queryTables/queryTable2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nti\SANTIAGO 20222\AA CURRENTLY\COURSERA\EXCEL BASICS FOR DATA ANALISTS\"/>
    </mc:Choice>
  </mc:AlternateContent>
  <xr:revisionPtr revIDLastSave="0" documentId="13_ncr:1_{1B139EBD-68DD-49B9-9C9B-D1E922919CFF}" xr6:coauthVersionLast="47" xr6:coauthVersionMax="47" xr10:uidLastSave="{00000000-0000-0000-0000-000000000000}"/>
  <bookViews>
    <workbookView xWindow="30" yWindow="0" windowWidth="20460" windowHeight="11070" tabRatio="860" firstSheet="7" activeTab="13" xr2:uid="{00000000-000D-0000-FFFF-FFFF00000000}"/>
  </bookViews>
  <sheets>
    <sheet name="Youtube course" sheetId="1" r:id="rId1"/>
    <sheet name="Budgets" sheetId="2" r:id="rId2"/>
    <sheet name="Expenses" sheetId="3" r:id="rId3"/>
    <sheet name="Nomine" sheetId="4" r:id="rId4"/>
    <sheet name="Condicionals functions" sheetId="5" r:id="rId5"/>
    <sheet name="Atraction park" sheetId="6" r:id="rId6"/>
    <sheet name="Nest Functions" sheetId="7" r:id="rId7"/>
    <sheet name="Other functions" sheetId="8" r:id="rId8"/>
    <sheet name="Searching Data and CF" sheetId="9" r:id="rId9"/>
    <sheet name="Data validation" sheetId="10" r:id="rId10"/>
    <sheet name="Departments of Colombia" sheetId="11" r:id="rId11"/>
    <sheet name="Names " sheetId="13" r:id="rId12"/>
    <sheet name="Filters and Pivot Tables" sheetId="14" r:id="rId13"/>
    <sheet name="PIVOT TABLE" sheetId="15" r:id="rId14"/>
  </sheets>
  <definedNames>
    <definedName name="_xlnm._FilterDatabase" localSheetId="9" hidden="1">'Data validation'!$A$16:$C$16</definedName>
    <definedName name="ExternalData_1" localSheetId="10" hidden="1">'Departments of Colombia'!$A$1:$I$36</definedName>
    <definedName name="ExternalData_1" localSheetId="11" hidden="1">'Names '!$A$1:$C$101</definedName>
  </definedNames>
  <calcPr calcId="191029"/>
  <pivotCaches>
    <pivotCache cacheId="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6" l="1" a="1"/>
  <c r="D14" i="6" s="1"/>
  <c r="E6" i="9"/>
  <c r="F6" i="9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" i="14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4" i="13"/>
  <c r="F5" i="13"/>
  <c r="F3" i="13"/>
  <c r="F2" i="13"/>
  <c r="D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F7" i="9"/>
  <c r="F8" i="9"/>
  <c r="F9" i="9"/>
  <c r="F10" i="9"/>
  <c r="F11" i="9"/>
  <c r="F12" i="9"/>
  <c r="C10" i="9"/>
  <c r="E7" i="9"/>
  <c r="E8" i="9"/>
  <c r="E9" i="9"/>
  <c r="E10" i="9"/>
  <c r="E11" i="9"/>
  <c r="E12" i="9"/>
  <c r="C6" i="9"/>
  <c r="C7" i="9"/>
  <c r="C8" i="9"/>
  <c r="C9" i="9"/>
  <c r="C11" i="9"/>
  <c r="C12" i="9"/>
  <c r="D15" i="8"/>
  <c r="D14" i="8"/>
  <c r="N14" i="8"/>
  <c r="H9" i="8"/>
  <c r="I9" i="8" s="1"/>
  <c r="H10" i="8"/>
  <c r="I10" i="8" s="1"/>
  <c r="H11" i="8"/>
  <c r="I11" i="8" s="1"/>
  <c r="H12" i="8"/>
  <c r="I12" i="8" s="1"/>
  <c r="N18" i="8" s="1"/>
  <c r="H13" i="8"/>
  <c r="I13" i="8" s="1"/>
  <c r="H8" i="8"/>
  <c r="I8" i="8" s="1"/>
  <c r="D5" i="7" a="1"/>
  <c r="D5" i="7" s="1"/>
  <c r="D6" i="7" a="1"/>
  <c r="D6" i="7" s="1"/>
  <c r="D8" i="7" a="1"/>
  <c r="D8" i="7" s="1"/>
  <c r="D7" i="7" a="1"/>
  <c r="D7" i="7" s="1"/>
  <c r="D13" i="6" a="1"/>
  <c r="D13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G4" i="5"/>
  <c r="H4" i="5"/>
  <c r="G5" i="5"/>
  <c r="H5" i="5" s="1"/>
  <c r="G6" i="5"/>
  <c r="G7" i="5"/>
  <c r="H7" i="5"/>
  <c r="H6" i="5"/>
  <c r="D8" i="4"/>
  <c r="D9" i="4"/>
  <c r="D10" i="4"/>
  <c r="D11" i="4"/>
  <c r="D7" i="4"/>
  <c r="C8" i="3"/>
  <c r="C9" i="3"/>
  <c r="C10" i="3"/>
  <c r="C11" i="3"/>
  <c r="C12" i="3"/>
  <c r="C13" i="3"/>
  <c r="C14" i="3"/>
  <c r="C7" i="3"/>
  <c r="D8" i="3"/>
  <c r="D9" i="3"/>
  <c r="D10" i="3"/>
  <c r="D11" i="3"/>
  <c r="D12" i="3"/>
  <c r="D13" i="3"/>
  <c r="D14" i="3"/>
  <c r="D7" i="3"/>
  <c r="C7" i="2"/>
  <c r="D3" i="1"/>
  <c r="D6" i="1"/>
  <c r="D11" i="1"/>
  <c r="D10" i="1"/>
  <c r="D9" i="1"/>
  <c r="D8" i="1"/>
  <c r="D7" i="1"/>
  <c r="D4" i="1"/>
  <c r="D5" i="1"/>
  <c r="F13" i="9" l="1"/>
  <c r="O16" i="8"/>
  <c r="O15" i="8"/>
  <c r="N10" i="8"/>
  <c r="N12" i="8"/>
  <c r="N13" i="8"/>
  <c r="N15" i="8" s="1"/>
  <c r="N17" i="8"/>
  <c r="N16" i="8"/>
  <c r="N11" i="8"/>
  <c r="N8" i="8"/>
  <c r="N9" i="8"/>
  <c r="D12" i="6"/>
  <c r="C15" i="3"/>
  <c r="D15" i="3"/>
  <c r="D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D9F52-19ED-4A21-BFC1-6C429BCD1CFB}" keepAlive="1" name="Query - Departamentos de Colombia" description="Connection to the 'Departamentos de Colombia' query in the workbook." type="5" refreshedVersion="8" background="1" saveData="1">
    <dbPr connection="Provider=Microsoft.Mashup.OleDb.1;Data Source=$Workbook$;Location=&quot;Departamentos de Colombia&quot;;Extended Properties=&quot;&quot;" command="SELECT * FROM [Departamentos de Colombia]"/>
  </connection>
  <connection id="2" xr16:uid="{1528C263-DFAC-4654-906B-38400B62496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<sst xmlns="http://schemas.openxmlformats.org/spreadsheetml/2006/main" count="759" uniqueCount="620">
  <si>
    <t>CANTIDAD</t>
  </si>
  <si>
    <t>DESCRIBCION</t>
  </si>
  <si>
    <t>VALOR UNITARIO</t>
  </si>
  <si>
    <t>VALOR TOTAL</t>
  </si>
  <si>
    <t>TOTAL</t>
  </si>
  <si>
    <t>COMPUTADOR</t>
  </si>
  <si>
    <t>Inventario comun como prueba</t>
  </si>
  <si>
    <t>MOUSE</t>
  </si>
  <si>
    <t>TARJETA GRAFICA</t>
  </si>
  <si>
    <t>MES</t>
  </si>
  <si>
    <t>ACTIVOS</t>
  </si>
  <si>
    <t>PASIVOS</t>
  </si>
  <si>
    <t>JAN</t>
  </si>
  <si>
    <t>FEB</t>
  </si>
  <si>
    <t>MAR</t>
  </si>
  <si>
    <t>APR</t>
  </si>
  <si>
    <t>MAY</t>
  </si>
  <si>
    <t>JUN</t>
  </si>
  <si>
    <t>JUL</t>
  </si>
  <si>
    <t>AGO</t>
  </si>
  <si>
    <t>DIAS TRABAJADOS</t>
  </si>
  <si>
    <t>NOMBRE Y APELLIDO</t>
  </si>
  <si>
    <t>SUELDO BASICO</t>
  </si>
  <si>
    <t>TOTAL SUELDO</t>
  </si>
  <si>
    <t>SARITA SARRIA</t>
  </si>
  <si>
    <t>SARITA QUIÑONES</t>
  </si>
  <si>
    <t>CESAR GONZALEZ</t>
  </si>
  <si>
    <t>SANTIAGO CUELLAR</t>
  </si>
  <si>
    <t>ALFONSO ROJAS</t>
  </si>
  <si>
    <t>CURSO DE YOUTUBE</t>
  </si>
  <si>
    <t>PART 1</t>
  </si>
  <si>
    <t>PART 2</t>
  </si>
  <si>
    <t>PART 3</t>
  </si>
  <si>
    <t>PRESUPUESTOS</t>
  </si>
  <si>
    <t>GASTOS</t>
  </si>
  <si>
    <t>NOMINA</t>
  </si>
  <si>
    <t>FUNCIONES CONDICIONALES</t>
  </si>
  <si>
    <t>FUNCION ANIDADA</t>
  </si>
  <si>
    <t>OTRAS FUNCIONES</t>
  </si>
  <si>
    <t>BUSQUEDA DE DATOS</t>
  </si>
  <si>
    <t>FORMATO CONDICIONAL</t>
  </si>
  <si>
    <t>VALORACION DE DATOS</t>
  </si>
  <si>
    <t>DATOS DE LOS ESTUDIANTES</t>
  </si>
  <si>
    <t>NOMBRE</t>
  </si>
  <si>
    <t>NOTA2</t>
  </si>
  <si>
    <t>NOTA1</t>
  </si>
  <si>
    <t>NOTA3</t>
  </si>
  <si>
    <t>NOTA4</t>
  </si>
  <si>
    <t>SANTIAGO GONZALEZ CUELLAR</t>
  </si>
  <si>
    <t xml:space="preserve"> </t>
  </si>
  <si>
    <t>ALEJANDRO JIMENEZ</t>
  </si>
  <si>
    <t>STIVEN GARCIA</t>
  </si>
  <si>
    <t>NOTA FINAL</t>
  </si>
  <si>
    <t>ESTADO ALUMNO</t>
  </si>
  <si>
    <t>PARQUE DE ATRACCIONES</t>
  </si>
  <si>
    <t>TOBOGAN</t>
  </si>
  <si>
    <t>SUBEBAJA</t>
  </si>
  <si>
    <t>ULAULA</t>
  </si>
  <si>
    <t>PISCINA</t>
  </si>
  <si>
    <t>ATRACTION</t>
  </si>
  <si>
    <t>VALUE</t>
  </si>
  <si>
    <t>CUSTOMERS</t>
  </si>
  <si>
    <t>SUBTOTAL</t>
  </si>
  <si>
    <t>DISCOUNT</t>
  </si>
  <si>
    <t>FORMA DE PAGO</t>
  </si>
  <si>
    <t>MONTANARUSA</t>
  </si>
  <si>
    <t>Si paga de contado se le hace un descuento del 10% del valor total por otro lado si lo hace de otra forma se agrega el 10% al valor actual</t>
  </si>
  <si>
    <t>OPINION DE NOTAS FINALES</t>
  </si>
  <si>
    <t>2. Su nota fue aceptable</t>
  </si>
  <si>
    <t xml:space="preserve">1. Su nota fue inaceptable </t>
  </si>
  <si>
    <t>3 Su nota fue sobresaliente</t>
  </si>
  <si>
    <t># OPINION</t>
  </si>
  <si>
    <t>SANTI</t>
  </si>
  <si>
    <t>ANA</t>
  </si>
  <si>
    <t>SOFIA</t>
  </si>
  <si>
    <t>CONOCIMIENTO PARA TODOS</t>
  </si>
  <si>
    <t>FUNCIONES BASICAS</t>
  </si>
  <si>
    <t>EXCEL</t>
  </si>
  <si>
    <t>WORD</t>
  </si>
  <si>
    <t>ACCESS</t>
  </si>
  <si>
    <t>SANTIAGO</t>
  </si>
  <si>
    <t>GONZALEZ</t>
  </si>
  <si>
    <t>CAMILO</t>
  </si>
  <si>
    <t>SILVA</t>
  </si>
  <si>
    <t xml:space="preserve">VALERIA </t>
  </si>
  <si>
    <t>URREGO</t>
  </si>
  <si>
    <t xml:space="preserve">MATEO </t>
  </si>
  <si>
    <t>JULIAN</t>
  </si>
  <si>
    <t>HERNANDEZ</t>
  </si>
  <si>
    <t xml:space="preserve">CESAR </t>
  </si>
  <si>
    <t>ROJAS</t>
  </si>
  <si>
    <t>DETALLE DE CALIFICACIONES</t>
  </si>
  <si>
    <t>NOTA MAS ALTA</t>
  </si>
  <si>
    <t>NOTA MAS BAJA</t>
  </si>
  <si>
    <t>NOTA MAS REPETIDA</t>
  </si>
  <si>
    <t>PROMEDIO CURSO</t>
  </si>
  <si>
    <t>TOTAL DE ALUMNOS</t>
  </si>
  <si>
    <t>ALUMNOS APROBADOS</t>
  </si>
  <si>
    <t>ALUMNOS REPROBADOS</t>
  </si>
  <si>
    <t>PROMEDIO DE APROBADOS</t>
  </si>
  <si>
    <t>PROMEDIO DE REPROBADOS</t>
  </si>
  <si>
    <t xml:space="preserve">MATRICULAS APROBADOS </t>
  </si>
  <si>
    <t>MATRICULAS REPROBADOS</t>
  </si>
  <si>
    <t>AVERAGE</t>
  </si>
  <si>
    <t>FINAL GRADE</t>
  </si>
  <si>
    <t>COSTLY SIGN IN</t>
  </si>
  <si>
    <t>LAST NAME</t>
  </si>
  <si>
    <t>FIRST NAME</t>
  </si>
  <si>
    <t>TOTAL PAGO</t>
  </si>
  <si>
    <t>FACTURA DE MENTIRAS</t>
  </si>
  <si>
    <t>CODE</t>
  </si>
  <si>
    <t>PRICE</t>
  </si>
  <si>
    <t>QUANTITY</t>
  </si>
  <si>
    <t>INVENTARIO</t>
  </si>
  <si>
    <t>DESCRIPTION</t>
  </si>
  <si>
    <t>RAM</t>
  </si>
  <si>
    <t>ROM</t>
  </si>
  <si>
    <t>COMPUTER</t>
  </si>
  <si>
    <t>CELLPHONE</t>
  </si>
  <si>
    <t>SCREEN</t>
  </si>
  <si>
    <t>BUDGET</t>
  </si>
  <si>
    <t>DATA VALIDATION</t>
  </si>
  <si>
    <t>The next user data will be for data validation practice</t>
  </si>
  <si>
    <t>DATA BIRTHDAY</t>
  </si>
  <si>
    <t>FULL NAME</t>
  </si>
  <si>
    <t>AGE</t>
  </si>
  <si>
    <t>MAIL ADDRESS</t>
  </si>
  <si>
    <t>Santiago</t>
  </si>
  <si>
    <t>Santiago Gonazalez</t>
  </si>
  <si>
    <t>ADDRESS</t>
  </si>
  <si>
    <t>Departamento</t>
  </si>
  <si>
    <t>Municipios</t>
  </si>
  <si>
    <t>Capital</t>
  </si>
  <si>
    <t>Superficie (km²)</t>
  </si>
  <si>
    <t>Población (hab)[9]​</t>
  </si>
  <si>
    <t>Densidad (hab/km²)</t>
  </si>
  <si>
    <t>IDH[10]​</t>
  </si>
  <si>
    <t>Fecha de creación[nota 1]​</t>
  </si>
  <si>
    <t>Fecha de erección</t>
  </si>
  <si>
    <t>Población (hab)​</t>
  </si>
  <si>
    <t>IDH​</t>
  </si>
  <si>
    <t>Fecha de creación​</t>
  </si>
  <si>
    <t>Amazonas</t>
  </si>
  <si>
    <t>2</t>
  </si>
  <si>
    <t>Leticia</t>
  </si>
  <si>
    <t>109 665</t>
  </si>
  <si>
    <t>74 541</t>
  </si>
  <si>
    <t>0,680</t>
  </si>
  <si>
    <t>0,768</t>
  </si>
  <si>
    <t>1928</t>
  </si>
  <si>
    <t>1991​</t>
  </si>
  <si>
    <t>Antioquia</t>
  </si>
  <si>
    <t>125</t>
  </si>
  <si>
    <t>Medellín</t>
  </si>
  <si>
    <t>63 612</t>
  </si>
  <si>
    <t>6 456 207</t>
  </si>
  <si>
    <t>101,49</t>
  </si>
  <si>
    <t>0,849</t>
  </si>
  <si>
    <t>1856​</t>
  </si>
  <si>
    <t>1886​</t>
  </si>
  <si>
    <t>Arauca</t>
  </si>
  <si>
    <t>7</t>
  </si>
  <si>
    <t>23 818</t>
  </si>
  <si>
    <t>262 315</t>
  </si>
  <si>
    <t>11,01</t>
  </si>
  <si>
    <t>0,804</t>
  </si>
  <si>
    <t>1911</t>
  </si>
  <si>
    <t>Atlántico</t>
  </si>
  <si>
    <t>23</t>
  </si>
  <si>
    <t>Barranquilla</t>
  </si>
  <si>
    <t>3 019</t>
  </si>
  <si>
    <t>2 461 001</t>
  </si>
  <si>
    <t>815,17</t>
  </si>
  <si>
    <t>0,835</t>
  </si>
  <si>
    <t>1905</t>
  </si>
  <si>
    <t>Bogotá</t>
  </si>
  <si>
    <t>1</t>
  </si>
  <si>
    <t>1 775</t>
  </si>
  <si>
    <t>7 878 783</t>
  </si>
  <si>
    <t>4438,75</t>
  </si>
  <si>
    <t>0,904</t>
  </si>
  <si>
    <t>1538</t>
  </si>
  <si>
    <t>1954</t>
  </si>
  <si>
    <t>Bolívar</t>
  </si>
  <si>
    <t>45</t>
  </si>
  <si>
    <t>Cartagena</t>
  </si>
  <si>
    <t>25 978</t>
  </si>
  <si>
    <t>2 097 086</t>
  </si>
  <si>
    <t>80,73</t>
  </si>
  <si>
    <t>0,823</t>
  </si>
  <si>
    <t>1857​</t>
  </si>
  <si>
    <t>Boyacá</t>
  </si>
  <si>
    <t>123</t>
  </si>
  <si>
    <t>Tunja</t>
  </si>
  <si>
    <t>23 012</t>
  </si>
  <si>
    <t>1 276 367</t>
  </si>
  <si>
    <t>55,47</t>
  </si>
  <si>
    <t>0,842</t>
  </si>
  <si>
    <t>Caldas</t>
  </si>
  <si>
    <t>27</t>
  </si>
  <si>
    <t>Manizales</t>
  </si>
  <si>
    <t>7 888</t>
  </si>
  <si>
    <t>988 003</t>
  </si>
  <si>
    <t>125,25</t>
  </si>
  <si>
    <t>0,828</t>
  </si>
  <si>
    <t>Caquetá</t>
  </si>
  <si>
    <t>16</t>
  </si>
  <si>
    <t>Florencia</t>
  </si>
  <si>
    <t>88 965</t>
  </si>
  <si>
    <t>477 619</t>
  </si>
  <si>
    <t>5,37</t>
  </si>
  <si>
    <t>0,752</t>
  </si>
  <si>
    <t>1909</t>
  </si>
  <si>
    <t>Casanare</t>
  </si>
  <si>
    <t>19</t>
  </si>
  <si>
    <t>Yopal</t>
  </si>
  <si>
    <t>44 490</t>
  </si>
  <si>
    <t>356 438</t>
  </si>
  <si>
    <t>8,01</t>
  </si>
  <si>
    <t>0,867</t>
  </si>
  <si>
    <t>1973</t>
  </si>
  <si>
    <t>Cauca</t>
  </si>
  <si>
    <t>41</t>
  </si>
  <si>
    <t>Popayán</t>
  </si>
  <si>
    <t>29 308</t>
  </si>
  <si>
    <t>1 379 070</t>
  </si>
  <si>
    <t>47,92</t>
  </si>
  <si>
    <t>0,782</t>
  </si>
  <si>
    <t>Cesar</t>
  </si>
  <si>
    <t>25</t>
  </si>
  <si>
    <t>Valledupar</t>
  </si>
  <si>
    <t>22 905</t>
  </si>
  <si>
    <t>1 028 880</t>
  </si>
  <si>
    <t>44,92</t>
  </si>
  <si>
    <t>0,810</t>
  </si>
  <si>
    <t>1967</t>
  </si>
  <si>
    <t>Chocó</t>
  </si>
  <si>
    <t>31</t>
  </si>
  <si>
    <t>Quibdó</t>
  </si>
  <si>
    <t>46 530</t>
  </si>
  <si>
    <t>500 076</t>
  </si>
  <si>
    <t>10,75</t>
  </si>
  <si>
    <t>0,731</t>
  </si>
  <si>
    <t>1906</t>
  </si>
  <si>
    <t>1947</t>
  </si>
  <si>
    <t>Córdoba</t>
  </si>
  <si>
    <t>30</t>
  </si>
  <si>
    <t>Montería</t>
  </si>
  <si>
    <t>25 020</t>
  </si>
  <si>
    <t>1 709 603</t>
  </si>
  <si>
    <t>68,33</t>
  </si>
  <si>
    <t>0,798</t>
  </si>
  <si>
    <t>1952</t>
  </si>
  <si>
    <t>Cundinamarca</t>
  </si>
  <si>
    <t>116</t>
  </si>
  <si>
    <t>24 210</t>
  </si>
  <si>
    <t>2 680 041</t>
  </si>
  <si>
    <t>110,70</t>
  </si>
  <si>
    <t>0,837</t>
  </si>
  <si>
    <t>Guainía</t>
  </si>
  <si>
    <t>Inírida</t>
  </si>
  <si>
    <t>72 238</t>
  </si>
  <si>
    <t>40 203</t>
  </si>
  <si>
    <t>0,56</t>
  </si>
  <si>
    <t>1963</t>
  </si>
  <si>
    <t>Guaviare</t>
  </si>
  <si>
    <t>4</t>
  </si>
  <si>
    <t>San José del Guaviare</t>
  </si>
  <si>
    <t>52 957</t>
  </si>
  <si>
    <t>107 934</t>
  </si>
  <si>
    <t>2,04</t>
  </si>
  <si>
    <t>1977</t>
  </si>
  <si>
    <t>Huila</t>
  </si>
  <si>
    <t>37</t>
  </si>
  <si>
    <t>Neiva</t>
  </si>
  <si>
    <t>19 890</t>
  </si>
  <si>
    <t>1 154 804</t>
  </si>
  <si>
    <t>58,06</t>
  </si>
  <si>
    <t>0,807</t>
  </si>
  <si>
    <t>La Guajira</t>
  </si>
  <si>
    <t>15</t>
  </si>
  <si>
    <t>Riohacha</t>
  </si>
  <si>
    <t>20 848</t>
  </si>
  <si>
    <t>957 814</t>
  </si>
  <si>
    <t>45,94</t>
  </si>
  <si>
    <t>0,691</t>
  </si>
  <si>
    <t>1898</t>
  </si>
  <si>
    <t>1964</t>
  </si>
  <si>
    <t>Magdalena</t>
  </si>
  <si>
    <t>Santa Marta</t>
  </si>
  <si>
    <t>23 188</t>
  </si>
  <si>
    <t>1 259 667</t>
  </si>
  <si>
    <t>54,32</t>
  </si>
  <si>
    <t>0,785</t>
  </si>
  <si>
    <t>Meta</t>
  </si>
  <si>
    <t>29</t>
  </si>
  <si>
    <t>Villavicencio</t>
  </si>
  <si>
    <t>85 635</t>
  </si>
  <si>
    <t>961 292</t>
  </si>
  <si>
    <t>11,23</t>
  </si>
  <si>
    <t>0,822</t>
  </si>
  <si>
    <t>Nariño</t>
  </si>
  <si>
    <t>64</t>
  </si>
  <si>
    <t>Pasto</t>
  </si>
  <si>
    <t>32 820</t>
  </si>
  <si>
    <t>1 744 275</t>
  </si>
  <si>
    <t>53,15</t>
  </si>
  <si>
    <t>0,773</t>
  </si>
  <si>
    <t>1904</t>
  </si>
  <si>
    <t>Norte de Santander</t>
  </si>
  <si>
    <t>40</t>
  </si>
  <si>
    <t>Cúcuta</t>
  </si>
  <si>
    <t>21 648</t>
  </si>
  <si>
    <t>1 355 723</t>
  </si>
  <si>
    <t>62,63</t>
  </si>
  <si>
    <t>0,799</t>
  </si>
  <si>
    <t>1910</t>
  </si>
  <si>
    <t>Putumayo</t>
  </si>
  <si>
    <t>13</t>
  </si>
  <si>
    <t>Mocoa</t>
  </si>
  <si>
    <t>24 885</t>
  </si>
  <si>
    <t>345 204</t>
  </si>
  <si>
    <t>13,87</t>
  </si>
  <si>
    <t>0,759</t>
  </si>
  <si>
    <t>Quindío</t>
  </si>
  <si>
    <t>12</t>
  </si>
  <si>
    <t>Armenia</t>
  </si>
  <si>
    <t>1 845</t>
  </si>
  <si>
    <t>565 266</t>
  </si>
  <si>
    <t>306,38</t>
  </si>
  <si>
    <t>0,832</t>
  </si>
  <si>
    <t>1966</t>
  </si>
  <si>
    <t>Risaralda</t>
  </si>
  <si>
    <t>14</t>
  </si>
  <si>
    <t>Pereira</t>
  </si>
  <si>
    <t>4 140</t>
  </si>
  <si>
    <t>951 945</t>
  </si>
  <si>
    <t>229,94</t>
  </si>
  <si>
    <t>0,839</t>
  </si>
  <si>
    <t>San Andrés y Providencia</t>
  </si>
  <si>
    <t>San Andrés</t>
  </si>
  <si>
    <t>52</t>
  </si>
  <si>
    <t>76 442</t>
  </si>
  <si>
    <t>1 410,0</t>
  </si>
  <si>
    <t>0,834</t>
  </si>
  <si>
    <t>1912</t>
  </si>
  <si>
    <t>Santander</t>
  </si>
  <si>
    <t>87</t>
  </si>
  <si>
    <t>Bucaramanga</t>
  </si>
  <si>
    <t>30 537</t>
  </si>
  <si>
    <t>2 061 095</t>
  </si>
  <si>
    <t>67,50</t>
  </si>
  <si>
    <t>0,879</t>
  </si>
  <si>
    <t>Sucre</t>
  </si>
  <si>
    <t>26</t>
  </si>
  <si>
    <t>Sincelejo</t>
  </si>
  <si>
    <t>10 670</t>
  </si>
  <si>
    <t>851 526</t>
  </si>
  <si>
    <t>79,81</t>
  </si>
  <si>
    <t>0,775</t>
  </si>
  <si>
    <t>Tolima</t>
  </si>
  <si>
    <t>47</t>
  </si>
  <si>
    <t>Ibagué</t>
  </si>
  <si>
    <t>23 562</t>
  </si>
  <si>
    <t>1 408 274</t>
  </si>
  <si>
    <t>59,77</t>
  </si>
  <si>
    <t>1861​</t>
  </si>
  <si>
    <t>Valle del Cauca</t>
  </si>
  <si>
    <t>42</t>
  </si>
  <si>
    <t>Cali</t>
  </si>
  <si>
    <t>22 195</t>
  </si>
  <si>
    <t>4 613 377</t>
  </si>
  <si>
    <t>207,86</t>
  </si>
  <si>
    <t>0,861</t>
  </si>
  <si>
    <t>Vaupés</t>
  </si>
  <si>
    <t>3</t>
  </si>
  <si>
    <t>Mitú</t>
  </si>
  <si>
    <t>54 135</t>
  </si>
  <si>
    <t>42 817</t>
  </si>
  <si>
    <t>0,79</t>
  </si>
  <si>
    <t>Vichada</t>
  </si>
  <si>
    <t>Puerto Carreño</t>
  </si>
  <si>
    <t>100 947</t>
  </si>
  <si>
    <t>68 575</t>
  </si>
  <si>
    <t>0,679</t>
  </si>
  <si>
    <t>1913</t>
  </si>
  <si>
    <t>Colombia</t>
  </si>
  <si>
    <t>1 103​</t>
  </si>
  <si>
    <t>1 141 748</t>
  </si>
  <si>
    <t>47 121 089</t>
  </si>
  <si>
    <t>41,27</t>
  </si>
  <si>
    <t>0,840</t>
  </si>
  <si>
    <t>1810</t>
  </si>
  <si>
    <t>---</t>
  </si>
  <si>
    <t>DEPARTMENT</t>
  </si>
  <si>
    <t>Column1</t>
  </si>
  <si>
    <t>Nombres de niña</t>
  </si>
  <si>
    <t>Nombres de niño</t>
  </si>
  <si>
    <t>Isabella</t>
  </si>
  <si>
    <t>Daniel</t>
  </si>
  <si>
    <t>Olivia</t>
  </si>
  <si>
    <t>David</t>
  </si>
  <si>
    <t>Alexis</t>
  </si>
  <si>
    <t>Gabriel</t>
  </si>
  <si>
    <t>Sofía</t>
  </si>
  <si>
    <t>Benjamín</t>
  </si>
  <si>
    <t>Victoria</t>
  </si>
  <si>
    <t>Samuel</t>
  </si>
  <si>
    <t>Amelia</t>
  </si>
  <si>
    <t>Lucas</t>
  </si>
  <si>
    <t>Alexa</t>
  </si>
  <si>
    <t>Ángel</t>
  </si>
  <si>
    <t>Julia</t>
  </si>
  <si>
    <t>José</t>
  </si>
  <si>
    <t>Camila</t>
  </si>
  <si>
    <t>Adrián</t>
  </si>
  <si>
    <t>Alexandra</t>
  </si>
  <si>
    <t>Sebastián</t>
  </si>
  <si>
    <t>Maya</t>
  </si>
  <si>
    <t>Xavier</t>
  </si>
  <si>
    <t>Andrea</t>
  </si>
  <si>
    <t>Juan</t>
  </si>
  <si>
    <t>Ariana</t>
  </si>
  <si>
    <t>Luis</t>
  </si>
  <si>
    <t>María</t>
  </si>
  <si>
    <t>Diego</t>
  </si>
  <si>
    <t>Eva</t>
  </si>
  <si>
    <t>Óliver</t>
  </si>
  <si>
    <t>Angelina</t>
  </si>
  <si>
    <t>Carlos</t>
  </si>
  <si>
    <t>Valeria</t>
  </si>
  <si>
    <t>Jesús</t>
  </si>
  <si>
    <t>Natalia</t>
  </si>
  <si>
    <t>Alex</t>
  </si>
  <si>
    <t>Isabel</t>
  </si>
  <si>
    <t>Max</t>
  </si>
  <si>
    <t>Sara</t>
  </si>
  <si>
    <t>Alejandro</t>
  </si>
  <si>
    <t>Liliana</t>
  </si>
  <si>
    <t>Antonio</t>
  </si>
  <si>
    <t>Adriana</t>
  </si>
  <si>
    <t>Miguel</t>
  </si>
  <si>
    <t>Juliana</t>
  </si>
  <si>
    <t>Víctor</t>
  </si>
  <si>
    <t>Gabriela</t>
  </si>
  <si>
    <t>Joel</t>
  </si>
  <si>
    <t>Daniela</t>
  </si>
  <si>
    <t>Valentina</t>
  </si>
  <si>
    <t>Elías</t>
  </si>
  <si>
    <t>Lila</t>
  </si>
  <si>
    <t>Iván</t>
  </si>
  <si>
    <t>Vivian</t>
  </si>
  <si>
    <t>Óscar</t>
  </si>
  <si>
    <t>Nora</t>
  </si>
  <si>
    <t>Leonardo</t>
  </si>
  <si>
    <t>Ángela</t>
  </si>
  <si>
    <t>Eduardo</t>
  </si>
  <si>
    <t>Elena</t>
  </si>
  <si>
    <t>Alan</t>
  </si>
  <si>
    <t>Clara</t>
  </si>
  <si>
    <t>Nicolás</t>
  </si>
  <si>
    <t>Eliana</t>
  </si>
  <si>
    <t>Jorge</t>
  </si>
  <si>
    <t>Alana</t>
  </si>
  <si>
    <t>Omar</t>
  </si>
  <si>
    <t>Miranda</t>
  </si>
  <si>
    <t>Paúl</t>
  </si>
  <si>
    <t>Amanda</t>
  </si>
  <si>
    <t>Andrés</t>
  </si>
  <si>
    <t>Diana</t>
  </si>
  <si>
    <t>Julián</t>
  </si>
  <si>
    <t>Ana</t>
  </si>
  <si>
    <t>Josué</t>
  </si>
  <si>
    <t>Penélope</t>
  </si>
  <si>
    <t>Román</t>
  </si>
  <si>
    <t>Aurora</t>
  </si>
  <si>
    <t>Fernando</t>
  </si>
  <si>
    <t>Alexandría</t>
  </si>
  <si>
    <t>Javier</t>
  </si>
  <si>
    <t>Lola</t>
  </si>
  <si>
    <t>Abraham</t>
  </si>
  <si>
    <t>Alicia</t>
  </si>
  <si>
    <t>Ricardo</t>
  </si>
  <si>
    <t>Amaya</t>
  </si>
  <si>
    <t>Francisco</t>
  </si>
  <si>
    <t>Alexia</t>
  </si>
  <si>
    <t>César</t>
  </si>
  <si>
    <t>Jazmín</t>
  </si>
  <si>
    <t>Mario</t>
  </si>
  <si>
    <t>Mariana</t>
  </si>
  <si>
    <t>Manuel</t>
  </si>
  <si>
    <t>Alina</t>
  </si>
  <si>
    <t>Édgar</t>
  </si>
  <si>
    <t>Lucía</t>
  </si>
  <si>
    <t>Fátima</t>
  </si>
  <si>
    <t>Israel</t>
  </si>
  <si>
    <t>Ximena</t>
  </si>
  <si>
    <t>Mateo</t>
  </si>
  <si>
    <t>Laura</t>
  </si>
  <si>
    <t>Héctor</t>
  </si>
  <si>
    <t>Cecilia</t>
  </si>
  <si>
    <t>Sergio</t>
  </si>
  <si>
    <t>Alejandra</t>
  </si>
  <si>
    <t>Emiliano</t>
  </si>
  <si>
    <t>Esmeralda</t>
  </si>
  <si>
    <t>Simón</t>
  </si>
  <si>
    <t>Verónica</t>
  </si>
  <si>
    <t>Rafael</t>
  </si>
  <si>
    <t>Daniella</t>
  </si>
  <si>
    <t>Martín</t>
  </si>
  <si>
    <t>Miriam</t>
  </si>
  <si>
    <t>Marco</t>
  </si>
  <si>
    <t>Carmen</t>
  </si>
  <si>
    <t>Roberto</t>
  </si>
  <si>
    <t>Iris</t>
  </si>
  <si>
    <t>Pedro</t>
  </si>
  <si>
    <t>Guadalupe</t>
  </si>
  <si>
    <t>Emanuel</t>
  </si>
  <si>
    <t>Selena</t>
  </si>
  <si>
    <t>Abel</t>
  </si>
  <si>
    <t>Fernanda</t>
  </si>
  <si>
    <t>Rubén</t>
  </si>
  <si>
    <t>Angélica</t>
  </si>
  <si>
    <t>Fabián</t>
  </si>
  <si>
    <t>Emilia</t>
  </si>
  <si>
    <t>Emilio</t>
  </si>
  <si>
    <t>Lía</t>
  </si>
  <si>
    <t>Joaquín</t>
  </si>
  <si>
    <t>Tatiana</t>
  </si>
  <si>
    <t>Marcos</t>
  </si>
  <si>
    <t>Mónica</t>
  </si>
  <si>
    <t>Lorenzo</t>
  </si>
  <si>
    <t>Carolina</t>
  </si>
  <si>
    <t>Armando</t>
  </si>
  <si>
    <t>Jimena</t>
  </si>
  <si>
    <t>Adán</t>
  </si>
  <si>
    <t>Dulce</t>
  </si>
  <si>
    <t>Raúl</t>
  </si>
  <si>
    <t>Talía</t>
  </si>
  <si>
    <t>Julio</t>
  </si>
  <si>
    <t>Estrella</t>
  </si>
  <si>
    <t>Enrique</t>
  </si>
  <si>
    <t>Brenda</t>
  </si>
  <si>
    <t>Gerardo</t>
  </si>
  <si>
    <t>Lilian</t>
  </si>
  <si>
    <t>Pablo</t>
  </si>
  <si>
    <t>Paola</t>
  </si>
  <si>
    <t>Jaime</t>
  </si>
  <si>
    <t>Serena</t>
  </si>
  <si>
    <t>Saúl</t>
  </si>
  <si>
    <t>Celeste</t>
  </si>
  <si>
    <t>Esteban</t>
  </si>
  <si>
    <t>Viviana</t>
  </si>
  <si>
    <t>Gustavo</t>
  </si>
  <si>
    <t>Elisa</t>
  </si>
  <si>
    <t>Rodrigo</t>
  </si>
  <si>
    <t>Melina</t>
  </si>
  <si>
    <t>Arturo</t>
  </si>
  <si>
    <t>Gloria</t>
  </si>
  <si>
    <t>Mauricio</t>
  </si>
  <si>
    <t>Claudia</t>
  </si>
  <si>
    <t>Orlando</t>
  </si>
  <si>
    <t>Sandra</t>
  </si>
  <si>
    <t>Hugo</t>
  </si>
  <si>
    <t>Marisol</t>
  </si>
  <si>
    <t>Salvador</t>
  </si>
  <si>
    <t>Asia</t>
  </si>
  <si>
    <t>Alfredo</t>
  </si>
  <si>
    <t>Ada</t>
  </si>
  <si>
    <t>Maximiliano</t>
  </si>
  <si>
    <t>Rosa</t>
  </si>
  <si>
    <t>Ramón</t>
  </si>
  <si>
    <t>Isabela</t>
  </si>
  <si>
    <t>Ernesto</t>
  </si>
  <si>
    <t>Regina</t>
  </si>
  <si>
    <t>Tobías</t>
  </si>
  <si>
    <t>Elsa</t>
  </si>
  <si>
    <t>Abram</t>
  </si>
  <si>
    <t>Perla</t>
  </si>
  <si>
    <t>Noé</t>
  </si>
  <si>
    <t>Raquel</t>
  </si>
  <si>
    <t>Guillermo</t>
  </si>
  <si>
    <t>Virginia</t>
  </si>
  <si>
    <t>Ezequiel</t>
  </si>
  <si>
    <t>Patricia</t>
  </si>
  <si>
    <t>Lucián</t>
  </si>
  <si>
    <t>Linda</t>
  </si>
  <si>
    <t>Alonzo</t>
  </si>
  <si>
    <t>Marina</t>
  </si>
  <si>
    <t>Felipe</t>
  </si>
  <si>
    <t>Leila</t>
  </si>
  <si>
    <t>Matías</t>
  </si>
  <si>
    <t>América</t>
  </si>
  <si>
    <t>Tomás</t>
  </si>
  <si>
    <t>Mercedes</t>
  </si>
  <si>
    <t>Jairo</t>
  </si>
  <si>
    <t>BIOLOGICAL SEX</t>
  </si>
  <si>
    <t>MALE</t>
  </si>
  <si>
    <t>MAILS NAMES MEN</t>
  </si>
  <si>
    <t>MAILS NAMES WOMEN</t>
  </si>
  <si>
    <r>
      <t xml:space="preserve">MAILS NAMES </t>
    </r>
    <r>
      <rPr>
        <sz val="11"/>
        <color theme="1"/>
        <rFont val="Calibri"/>
        <family val="2"/>
        <scheme val="minor"/>
      </rPr>
      <t>MIXED</t>
    </r>
  </si>
  <si>
    <t>TRANSPORT</t>
  </si>
  <si>
    <t>SERVICES</t>
  </si>
  <si>
    <t>HEALTHY</t>
  </si>
  <si>
    <t>RECREATION</t>
  </si>
  <si>
    <t>ID</t>
  </si>
  <si>
    <t>POSITION</t>
  </si>
  <si>
    <t>BASIC SALARY</t>
  </si>
  <si>
    <t>DAYSWORKED</t>
  </si>
  <si>
    <t>WHOLE SALARY</t>
  </si>
  <si>
    <t>MASCULINO</t>
  </si>
  <si>
    <t>FEMININO</t>
  </si>
  <si>
    <t>ENGINEER</t>
  </si>
  <si>
    <t>MANAGER</t>
  </si>
  <si>
    <t>DEVELOPER</t>
  </si>
  <si>
    <t>Row Labels</t>
  </si>
  <si>
    <t>Grand Total</t>
  </si>
  <si>
    <t>Sum of BASIC SALARY</t>
  </si>
  <si>
    <t>Sum of DAYSWORKED</t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</si>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</sst>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164" formatCode="_-[$$-409]* #,##0.00_ ;_-[$$-409]* \-#,##0.00\ ;_-[$$-409]* &quot;-&quot;??_ ;_-@_ "/>
    <numFmt numFmtId="165" formatCode="&quot;$&quot;\ #,##0.00"/>
    <numFmt numFmtId="166" formatCode="_-[$$-409]* #,##0_ ;_-[$$-409]* \-#,##0\ ;_-[$$-409]* &quot;-&quot;??_ ;_-@_ "/>
    <numFmt numFmtId="167" formatCode="_-&quot;$&quot;\ * #,##0_-;\-&quot;$&quot;\ * #,##0_-;_-&quot;$&quot;\ * &quot;-&quot;??_-;_-@_-"/>
    <numFmt numFmtId="168" formatCode="_-[$$-240A]\ * #,##0_-;\-[$$-240A]\ * #,##0_-;_-[$$-240A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7" borderId="0" applyNumberFormat="0" applyBorder="0" applyAlignment="0" applyProtection="0"/>
    <xf numFmtId="0" fontId="7" fillId="11" borderId="0" applyNumberFormat="0" applyBorder="0" applyAlignment="0" applyProtection="0"/>
    <xf numFmtId="0" fontId="1" fillId="12" borderId="27" applyNumberFormat="0" applyFont="0" applyAlignment="0" applyProtection="0"/>
    <xf numFmtId="0" fontId="1" fillId="13" borderId="0" applyNumberFormat="0" applyBorder="0" applyAlignment="0" applyProtection="0"/>
  </cellStyleXfs>
  <cellXfs count="97">
    <xf numFmtId="0" fontId="0" fillId="0" borderId="0" xfId="0"/>
    <xf numFmtId="0" fontId="0" fillId="0" borderId="1" xfId="0" applyBorder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1" xfId="1" applyNumberFormat="1" applyFont="1" applyBorder="1"/>
    <xf numFmtId="0" fontId="2" fillId="0" borderId="1" xfId="0" applyFont="1" applyBorder="1"/>
    <xf numFmtId="167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0" xfId="0" applyBorder="1"/>
    <xf numFmtId="168" fontId="0" fillId="0" borderId="10" xfId="1" applyNumberFormat="1" applyFont="1" applyBorder="1"/>
    <xf numFmtId="167" fontId="0" fillId="0" borderId="10" xfId="1" applyNumberFormat="1" applyFont="1" applyBorder="1"/>
    <xf numFmtId="0" fontId="0" fillId="0" borderId="11" xfId="0" applyBorder="1"/>
    <xf numFmtId="0" fontId="0" fillId="6" borderId="11" xfId="0" applyFill="1" applyBorder="1"/>
    <xf numFmtId="168" fontId="0" fillId="6" borderId="11" xfId="1" applyNumberFormat="1" applyFont="1" applyFill="1" applyBorder="1"/>
    <xf numFmtId="167" fontId="0" fillId="6" borderId="11" xfId="1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  <xf numFmtId="1" fontId="0" fillId="0" borderId="0" xfId="1" applyNumberFormat="1" applyFont="1" applyAlignment="1">
      <alignment horizontal="left"/>
    </xf>
    <xf numFmtId="0" fontId="0" fillId="0" borderId="0" xfId="0" applyAlignment="1"/>
    <xf numFmtId="167" fontId="1" fillId="7" borderId="1" xfId="3" applyNumberFormat="1" applyBorder="1"/>
    <xf numFmtId="0" fontId="1" fillId="7" borderId="1" xfId="3" applyBorder="1"/>
    <xf numFmtId="9" fontId="0" fillId="0" borderId="1" xfId="2" applyFont="1" applyBorder="1"/>
    <xf numFmtId="0" fontId="0" fillId="0" borderId="23" xfId="0" applyBorder="1"/>
    <xf numFmtId="0" fontId="0" fillId="0" borderId="24" xfId="0" applyBorder="1"/>
    <xf numFmtId="167" fontId="0" fillId="0" borderId="25" xfId="1" applyNumberFormat="1" applyFont="1" applyBorder="1"/>
    <xf numFmtId="0" fontId="0" fillId="0" borderId="0" xfId="0" applyBorder="1" applyAlignment="1">
      <alignment vertical="justify"/>
    </xf>
    <xf numFmtId="167" fontId="0" fillId="0" borderId="0" xfId="1" applyNumberFormat="1" applyFont="1" applyBorder="1"/>
    <xf numFmtId="44" fontId="0" fillId="0" borderId="1" xfId="1" applyFont="1" applyBorder="1"/>
    <xf numFmtId="2" fontId="0" fillId="0" borderId="1" xfId="0" applyNumberFormat="1" applyBorder="1"/>
    <xf numFmtId="44" fontId="0" fillId="0" borderId="0" xfId="1" applyFont="1"/>
    <xf numFmtId="0" fontId="7" fillId="11" borderId="0" xfId="4"/>
    <xf numFmtId="0" fontId="1" fillId="13" borderId="1" xfId="6" applyBorder="1"/>
    <xf numFmtId="0" fontId="0" fillId="15" borderId="1" xfId="0" applyFill="1" applyBorder="1"/>
    <xf numFmtId="0" fontId="0" fillId="0" borderId="1" xfId="0" applyNumberFormat="1" applyBorder="1"/>
    <xf numFmtId="44" fontId="1" fillId="13" borderId="1" xfId="1" applyFill="1" applyBorder="1"/>
    <xf numFmtId="44" fontId="0" fillId="0" borderId="1" xfId="0" applyNumberFormat="1" applyBorder="1"/>
    <xf numFmtId="0" fontId="7" fillId="11" borderId="1" xfId="4" applyBorder="1"/>
    <xf numFmtId="0" fontId="0" fillId="15" borderId="0" xfId="0" applyFill="1"/>
    <xf numFmtId="0" fontId="0" fillId="14" borderId="0" xfId="0" applyFill="1" applyBorder="1"/>
    <xf numFmtId="0" fontId="0" fillId="12" borderId="1" xfId="5" applyNumberFormat="1" applyFont="1" applyBorder="1"/>
    <xf numFmtId="0" fontId="0" fillId="0" borderId="31" xfId="0" applyBorder="1"/>
    <xf numFmtId="0" fontId="0" fillId="15" borderId="0" xfId="0" applyFill="1" applyBorder="1" applyAlignment="1">
      <alignment horizontal="center"/>
    </xf>
    <xf numFmtId="0" fontId="0" fillId="12" borderId="32" xfId="5" applyNumberFormat="1" applyFont="1" applyBorder="1"/>
    <xf numFmtId="0" fontId="0" fillId="12" borderId="24" xfId="5" applyNumberFormat="1" applyFont="1" applyBorder="1"/>
    <xf numFmtId="0" fontId="0" fillId="17" borderId="1" xfId="0" applyNumberFormat="1" applyFont="1" applyFill="1" applyBorder="1"/>
    <xf numFmtId="0" fontId="0" fillId="0" borderId="1" xfId="0" applyNumberFormat="1" applyFont="1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1" fontId="0" fillId="0" borderId="1" xfId="0" applyNumberFormat="1" applyBorder="1"/>
    <xf numFmtId="0" fontId="3" fillId="2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 vertical="justify"/>
    </xf>
    <xf numFmtId="0" fontId="0" fillId="0" borderId="0" xfId="0" applyBorder="1" applyAlignment="1">
      <alignment horizontal="center" vertical="justify"/>
    </xf>
    <xf numFmtId="0" fontId="0" fillId="0" borderId="1" xfId="0" applyBorder="1" applyAlignment="1">
      <alignment horizontal="center"/>
    </xf>
    <xf numFmtId="0" fontId="1" fillId="7" borderId="1" xfId="3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15" borderId="0" xfId="0" applyFont="1" applyFill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15" fontId="0" fillId="16" borderId="1" xfId="0" applyNumberFormat="1" applyFill="1" applyBorder="1" applyAlignment="1">
      <alignment horizontal="center"/>
    </xf>
    <xf numFmtId="0" fontId="6" fillId="14" borderId="0" xfId="0" applyFont="1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</cellXfs>
  <cellStyles count="7">
    <cellStyle name="20% - Accent1" xfId="6" builtinId="30"/>
    <cellStyle name="60% - Accent6" xfId="3" builtinId="52"/>
    <cellStyle name="Currency" xfId="1" builtinId="4"/>
    <cellStyle name="Good" xfId="4" builtinId="26"/>
    <cellStyle name="Normal" xfId="0" builtinId="0"/>
    <cellStyle name="Note" xfId="5" builtinId="10"/>
    <cellStyle name="Percent" xfId="2" builtinId="5"/>
  </cellStyles>
  <dxfs count="91"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 patternType="solid">
          <bgColor rgb="FFFF3322"/>
        </patternFill>
      </fill>
    </dxf>
    <dxf>
      <fill>
        <patternFill>
          <bgColor rgb="FF00B050"/>
        </patternFill>
      </fill>
    </dxf>
    <dxf>
      <fill>
        <patternFill>
          <bgColor theme="8"/>
        </patternFill>
      </fill>
    </dxf>
    <dxf>
      <fill>
        <patternFill>
          <bgColor rgb="FFFFFF00"/>
        </patternFill>
      </fill>
    </dxf>
    <dxf>
      <font>
        <color rgb="FFFFFF00"/>
      </font>
    </dxf>
    <dxf>
      <font>
        <b/>
        <i val="0"/>
        <color auto="1"/>
      </font>
      <fill>
        <patternFill patternType="solid">
          <bgColor theme="4"/>
        </patternFill>
      </fill>
    </dxf>
    <dxf>
      <fill>
        <patternFill>
          <bgColor rgb="FFFF00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-&quot;$&quot;\ * #,##0.00_-;\-&quot;$&quot;\ * #,##0.00_-;_-&quot;$&quot;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&quot;$&quot;\ * #,##0_-;\-&quot;$&quot;\ * #,##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&quot;$&quot;\ * #,##0_-;\-&quot;$&quot;\ * #,##0_-;_-&quot;$&quot;\ 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&quot;$&quot;\ * #,##0_-;\-&quot;$&quot;\ * #,##0_-;_-&quot;$&quot;\ * &quot;-&quot;??_-;_-@_-"/>
      <border diagonalUp="0" diagonalDown="0">
        <left style="thin">
          <color rgb="FF92D050"/>
        </left>
        <right style="thin">
          <color rgb="FF92D050"/>
        </right>
        <top style="thin">
          <color rgb="FF92D050"/>
        </top>
        <bottom style="thin">
          <color rgb="FF92D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$-240A]\ * #,##0_-;\-[$$-240A]\ * #,##0_-;_-[$$-240A]\ * &quot;-&quot;??_-;_-@_-"/>
      <border diagonalUp="0" diagonalDown="0">
        <left style="thin">
          <color rgb="FF92D050"/>
        </left>
        <right style="thin">
          <color rgb="FF92D050"/>
        </right>
        <top style="thin">
          <color rgb="FF92D050"/>
        </top>
        <bottom style="thin">
          <color rgb="FF92D050"/>
        </bottom>
        <vertical/>
        <horizontal/>
      </border>
    </dxf>
    <dxf>
      <border diagonalUp="0" diagonalDown="0">
        <left style="thin">
          <color rgb="FF92D050"/>
        </left>
        <right style="thin">
          <color rgb="FF92D050"/>
        </right>
        <top style="thin">
          <color rgb="FF92D050"/>
        </top>
        <bottom style="thin">
          <color rgb="FF92D050"/>
        </bottom>
        <vertical/>
        <horizontal/>
      </border>
    </dxf>
    <dxf>
      <border outline="0">
        <bottom style="thin">
          <color rgb="FF92D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</dxf>
  </dxfs>
  <tableStyles count="0" defaultTableStyle="TableStyleMedium2" defaultPivotStyle="PivotStyleLight16"/>
  <colors>
    <mruColors>
      <color rgb="FFFF332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EXPENSES</a:t>
            </a:r>
          </a:p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4080139982502188"/>
          <c:y val="0.22336504811898514"/>
          <c:w val="0.39454527559055119"/>
          <c:h val="0.65757545931758532"/>
        </c:manualLayout>
      </c:layout>
      <c:pieChart>
        <c:varyColors val="1"/>
        <c:ser>
          <c:idx val="0"/>
          <c:order val="0"/>
          <c:explosion val="3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875-445B-BC2B-6DCCAED79E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D5E-4761-8472-D1C24832F93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875-445B-BC2B-6DCCAED79E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875-445B-BC2B-6DCCAED79ED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35F697D-53F1-4C62-AB2F-1EA8966F46CB}" type="PERCENTAGE">
                      <a:rPr lang="en-US" baseline="0"/>
                      <a:pPr/>
                      <a:t>[PERCENTAGE]</a:t>
                    </a:fld>
                    <a:endParaRPr lang="es-CO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875-445B-BC2B-6DCCAED79E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Budgets!$B$3:$B$6</c:f>
              <c:strCache>
                <c:ptCount val="4"/>
                <c:pt idx="0">
                  <c:v>TRANSPORT</c:v>
                </c:pt>
                <c:pt idx="1">
                  <c:v>SERVICES</c:v>
                </c:pt>
                <c:pt idx="2">
                  <c:v>HEALTHY</c:v>
                </c:pt>
                <c:pt idx="3">
                  <c:v>RECREATION</c:v>
                </c:pt>
              </c:strCache>
            </c:strRef>
          </c:cat>
          <c:val>
            <c:numRef>
              <c:f>Budgets!$C$3:$C$6</c:f>
              <c:numCache>
                <c:formatCode>_-"$"\ * #,##0_-;\-"$"\ * #,##0_-;_-"$"\ * "-"??_-;_-@_-</c:formatCode>
                <c:ptCount val="4"/>
                <c:pt idx="0">
                  <c:v>300000</c:v>
                </c:pt>
                <c:pt idx="1">
                  <c:v>200000</c:v>
                </c:pt>
                <c:pt idx="2">
                  <c:v>250000</c:v>
                </c:pt>
                <c:pt idx="3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E-4761-8472-D1C24832F93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337007874015744"/>
          <c:y val="0.24775335374744822"/>
          <c:w val="0.31829658792650917"/>
          <c:h val="0.585650335374744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Budgets!$B$3:$B$6</c:f>
              <c:strCache>
                <c:ptCount val="4"/>
                <c:pt idx="0">
                  <c:v>TRANSPORT</c:v>
                </c:pt>
                <c:pt idx="1">
                  <c:v>SERVICES</c:v>
                </c:pt>
                <c:pt idx="2">
                  <c:v>HEALTHY</c:v>
                </c:pt>
                <c:pt idx="3">
                  <c:v>RECREATION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Budgets!$B$3:$B$7</c:f>
              <c:strCache>
                <c:ptCount val="5"/>
                <c:pt idx="0">
                  <c:v>TRANSPORT</c:v>
                </c:pt>
                <c:pt idx="1">
                  <c:v>SERVICES</c:v>
                </c:pt>
                <c:pt idx="2">
                  <c:v>HEALTHY</c:v>
                </c:pt>
                <c:pt idx="3">
                  <c:v>RECREATION</c:v>
                </c:pt>
                <c:pt idx="4">
                  <c:v>TOTAL</c:v>
                </c:pt>
              </c:strCache>
            </c:strRef>
          </c:cat>
          <c:val>
            <c:numRef>
              <c:f>Budgets!$C$3:$C$6</c:f>
              <c:numCache>
                <c:formatCode>_-"$"\ * #,##0_-;\-"$"\ * #,##0_-;_-"$"\ * "-"??_-;_-@_-</c:formatCode>
                <c:ptCount val="4"/>
                <c:pt idx="0">
                  <c:v>300000</c:v>
                </c:pt>
                <c:pt idx="1">
                  <c:v>200000</c:v>
                </c:pt>
                <c:pt idx="2">
                  <c:v>250000</c:v>
                </c:pt>
                <c:pt idx="3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B-4B32-91FF-8C7B6AF99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3975951"/>
        <c:axId val="843977199"/>
      </c:lineChart>
      <c:catAx>
        <c:axId val="84397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43977199"/>
        <c:crosses val="autoZero"/>
        <c:auto val="1"/>
        <c:lblAlgn val="ctr"/>
        <c:lblOffset val="100"/>
        <c:noMultiLvlLbl val="0"/>
      </c:catAx>
      <c:valAx>
        <c:axId val="84397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\ * #,##0_-;\-&quot;$&quot;\ * #,##0_-;_-&quot;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4397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Gastos y Entradas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5818233810267882"/>
          <c:y val="0.14418548092014502"/>
          <c:w val="0.60238405996915756"/>
          <c:h val="0.622060094112044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Expenses!$C$6</c:f>
              <c:strCache>
                <c:ptCount val="1"/>
                <c:pt idx="0">
                  <c:v>ACTIVOS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Expenses!$B$7:$B$14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Expenses!$C$7:$C$14</c:f>
              <c:numCache>
                <c:formatCode>_-[$$-240A]\ * #,##0_-;\-[$$-240A]\ * #,##0_-;_-[$$-240A]\ * "-"??_-;_-@_-</c:formatCode>
                <c:ptCount val="8"/>
                <c:pt idx="0">
                  <c:v>20513</c:v>
                </c:pt>
                <c:pt idx="1">
                  <c:v>24864</c:v>
                </c:pt>
                <c:pt idx="2">
                  <c:v>24707</c:v>
                </c:pt>
                <c:pt idx="3">
                  <c:v>20168</c:v>
                </c:pt>
                <c:pt idx="4">
                  <c:v>23819</c:v>
                </c:pt>
                <c:pt idx="5">
                  <c:v>24580</c:v>
                </c:pt>
                <c:pt idx="6">
                  <c:v>22286</c:v>
                </c:pt>
                <c:pt idx="7">
                  <c:v>22689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1-48C9-9EA6-868E64E3EEF6}"/>
            </c:ext>
          </c:extLst>
        </c:ser>
        <c:ser>
          <c:idx val="1"/>
          <c:order val="1"/>
          <c:tx>
            <c:strRef>
              <c:f>Expenses!$D$6</c:f>
              <c:strCache>
                <c:ptCount val="1"/>
                <c:pt idx="0">
                  <c:v>PASIVOS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Expenses!$B$7:$B$14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Expenses!$D$7:$D$14</c:f>
              <c:numCache>
                <c:formatCode>_-"$"\ * #,##0_-;\-"$"\ * #,##0_-;_-"$"\ * "-"??_-;_-@_-</c:formatCode>
                <c:ptCount val="8"/>
                <c:pt idx="0">
                  <c:v>13214</c:v>
                </c:pt>
                <c:pt idx="1">
                  <c:v>7917</c:v>
                </c:pt>
                <c:pt idx="2">
                  <c:v>11248</c:v>
                </c:pt>
                <c:pt idx="3">
                  <c:v>5293</c:v>
                </c:pt>
                <c:pt idx="4">
                  <c:v>14526</c:v>
                </c:pt>
                <c:pt idx="5">
                  <c:v>6082</c:v>
                </c:pt>
                <c:pt idx="6">
                  <c:v>13767</c:v>
                </c:pt>
                <c:pt idx="7">
                  <c:v>13105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41-48C9-9EA6-868E64E3E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0"/>
        <c:axId val="299560144"/>
        <c:axId val="299566384"/>
      </c:barChart>
      <c:catAx>
        <c:axId val="299560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Mes</a:t>
                </a:r>
              </a:p>
            </c:rich>
          </c:tx>
          <c:layout>
            <c:manualLayout>
              <c:xMode val="edge"/>
              <c:yMode val="edge"/>
              <c:x val="0.53844710796585593"/>
              <c:y val="0.87889835688347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9566384"/>
        <c:crosses val="autoZero"/>
        <c:auto val="1"/>
        <c:lblAlgn val="ctr"/>
        <c:lblOffset val="100"/>
        <c:noMultiLvlLbl val="0"/>
      </c:catAx>
      <c:valAx>
        <c:axId val="299566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Valor</a:t>
                </a:r>
              </a:p>
            </c:rich>
          </c:tx>
          <c:layout>
            <c:manualLayout>
              <c:xMode val="edge"/>
              <c:yMode val="edge"/>
              <c:x val="5.5289110175615261E-2"/>
              <c:y val="0.37960665875669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-[$$-240A]\ * #,##0_-;\-[$$-240A]\ * #,##0_-;_-[$$-240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956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319832356656999"/>
          <c:y val="0.32933736022723181"/>
          <c:w val="0.14680167643342984"/>
          <c:h val="7.7055333836695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salarios de trabajadores respecto al sueldo minimo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Nomine!$D$6</c:f>
              <c:strCache>
                <c:ptCount val="1"/>
                <c:pt idx="0">
                  <c:v>TOTAL SUELDO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Nomine!$A$7:$A$10</c15:sqref>
                  </c15:fullRef>
                </c:ext>
              </c:extLst>
              <c:f>Nomine!$A$7:$A$10</c:f>
              <c:strCache>
                <c:ptCount val="4"/>
                <c:pt idx="0">
                  <c:v>SARITA SARRIA</c:v>
                </c:pt>
                <c:pt idx="1">
                  <c:v>SARITA QUIÑONES</c:v>
                </c:pt>
                <c:pt idx="2">
                  <c:v>CESAR GONZALEZ</c:v>
                </c:pt>
                <c:pt idx="3">
                  <c:v>SANTIAGO CUELLAR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Nomine!$D$7:$D$11</c15:sqref>
                  </c15:fullRef>
                </c:ext>
              </c:extLst>
              <c:f>Nomine!$D$7:$D$10</c:f>
              <c:numCache>
                <c:formatCode>0</c:formatCode>
                <c:ptCount val="4"/>
                <c:pt idx="0" formatCode="General">
                  <c:v>480000</c:v>
                </c:pt>
                <c:pt idx="1">
                  <c:v>266666.66666666669</c:v>
                </c:pt>
                <c:pt idx="2" formatCode="General">
                  <c:v>800000</c:v>
                </c:pt>
                <c:pt idx="3" formatCode="General">
                  <c:v>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54-40C3-B6EB-B257C6B2E9F2}"/>
            </c:ext>
          </c:extLst>
        </c:ser>
        <c:ser>
          <c:idx val="1"/>
          <c:order val="1"/>
          <c:tx>
            <c:strRef>
              <c:f>Nomine!$C$6</c:f>
              <c:strCache>
                <c:ptCount val="1"/>
                <c:pt idx="0">
                  <c:v>SUELDO BASICO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Nomine!$A$7:$A$10</c15:sqref>
                  </c15:fullRef>
                </c:ext>
              </c:extLst>
              <c:f>Nomine!$A$7:$A$10</c:f>
              <c:strCache>
                <c:ptCount val="4"/>
                <c:pt idx="0">
                  <c:v>SARITA SARRIA</c:v>
                </c:pt>
                <c:pt idx="1">
                  <c:v>SARITA QUIÑONES</c:v>
                </c:pt>
                <c:pt idx="2">
                  <c:v>CESAR GONZALEZ</c:v>
                </c:pt>
                <c:pt idx="3">
                  <c:v>SANTIAGO CUELLAR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Nomine!$C$7:$C$11</c15:sqref>
                  </c15:fullRef>
                </c:ext>
              </c:extLst>
              <c:f>Nomine!$C$7:$C$10</c:f>
              <c:numCache>
                <c:formatCode>General</c:formatCode>
                <c:ptCount val="4"/>
                <c:pt idx="0">
                  <c:v>800000</c:v>
                </c:pt>
                <c:pt idx="1">
                  <c:v>800000</c:v>
                </c:pt>
                <c:pt idx="2">
                  <c:v>1200000</c:v>
                </c:pt>
                <c:pt idx="3">
                  <c:v>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54-40C3-B6EB-B257C6B2E9F2}"/>
            </c:ext>
          </c:extLst>
        </c:ser>
        <c:ser>
          <c:idx val="2"/>
          <c:order val="2"/>
          <c:tx>
            <c:strRef>
              <c:f>Nomine!$B$6</c:f>
              <c:strCache>
                <c:ptCount val="1"/>
                <c:pt idx="0">
                  <c:v>DIAS TRABAJADOS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Nomine!$A$7:$A$10</c15:sqref>
                  </c15:fullRef>
                </c:ext>
              </c:extLst>
              <c:f>Nomine!$A$7:$A$10</c:f>
              <c:strCache>
                <c:ptCount val="4"/>
                <c:pt idx="0">
                  <c:v>SARITA SARRIA</c:v>
                </c:pt>
                <c:pt idx="1">
                  <c:v>SARITA QUIÑONES</c:v>
                </c:pt>
                <c:pt idx="2">
                  <c:v>CESAR GONZALEZ</c:v>
                </c:pt>
                <c:pt idx="3">
                  <c:v>SANTIAGO CUELLAR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Nomine!$B$7:$B$11</c15:sqref>
                  </c15:fullRef>
                </c:ext>
              </c:extLst>
              <c:f>Nomine!$B$7:$B$10</c:f>
              <c:numCache>
                <c:formatCode>General</c:formatCode>
                <c:ptCount val="4"/>
                <c:pt idx="0">
                  <c:v>18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54-40C3-B6EB-B257C6B2E9F2}"/>
            </c:ext>
          </c:extLst>
        </c:ser>
        <c:ser>
          <c:idx val="3"/>
          <c:order val="3"/>
          <c:tx>
            <c:strRef>
              <c:f>Nomine!$A$6</c:f>
              <c:strCache>
                <c:ptCount val="1"/>
                <c:pt idx="0">
                  <c:v>NOMBRE Y APELLIDO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Nomine!$A$7:$A$10</c15:sqref>
                  </c15:fullRef>
                </c:ext>
              </c:extLst>
              <c:f>Nomine!$A$7:$A$10</c:f>
              <c:strCache>
                <c:ptCount val="4"/>
                <c:pt idx="0">
                  <c:v>SARITA SARRIA</c:v>
                </c:pt>
                <c:pt idx="1">
                  <c:v>SARITA QUIÑONES</c:v>
                </c:pt>
                <c:pt idx="2">
                  <c:v>CESAR GONZALEZ</c:v>
                </c:pt>
                <c:pt idx="3">
                  <c:v>SANTIAGO CUELLAR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Nomine!$A$7:$A$11</c15:sqref>
                  </c15:fullRef>
                </c:ext>
              </c:extLst>
              <c:f>Nomine!$A$7:$A$10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54-40C3-B6EB-B257C6B2E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008664799"/>
        <c:axId val="1008656479"/>
      </c:barChart>
      <c:catAx>
        <c:axId val="10086647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08656479"/>
        <c:crosses val="autoZero"/>
        <c:auto val="1"/>
        <c:lblAlgn val="ctr"/>
        <c:lblOffset val="100"/>
        <c:noMultiLvlLbl val="0"/>
      </c:catAx>
      <c:valAx>
        <c:axId val="10086564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0866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1</xdr:row>
      <xdr:rowOff>33337</xdr:rowOff>
    </xdr:from>
    <xdr:to>
      <xdr:col>11</xdr:col>
      <xdr:colOff>571499</xdr:colOff>
      <xdr:row>15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8F8700-4337-419E-0DBB-E5E914F66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190500</xdr:colOff>
      <xdr:row>1</xdr:row>
      <xdr:rowOff>147637</xdr:rowOff>
    </xdr:from>
    <xdr:to>
      <xdr:col>19</xdr:col>
      <xdr:colOff>495300</xdr:colOff>
      <xdr:row>16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78492D-4E6F-B0CB-439F-9F7A40C7B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4</xdr:row>
      <xdr:rowOff>38100</xdr:rowOff>
    </xdr:from>
    <xdr:to>
      <xdr:col>13</xdr:col>
      <xdr:colOff>542925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F3056-7382-1411-E6A5-D87B2D84A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24491</xdr:colOff>
      <xdr:row>3</xdr:row>
      <xdr:rowOff>39460</xdr:rowOff>
    </xdr:from>
    <xdr:to>
      <xdr:col>16</xdr:col>
      <xdr:colOff>585106</xdr:colOff>
      <xdr:row>26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80C207-627C-EBCE-EF45-8A057FC67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iago Gonzalez" refreshedDate="44716.844512615738" createdVersion="8" refreshedVersion="8" minRefreshableVersion="3" recordCount="19" xr:uid="{8E24A521-ABC3-48B4-BEB2-31921C64EB9B}">
  <cacheSource type="worksheet">
    <worksheetSource name="Table15"/>
  </cacheSource>
  <cacheFields count="7">
    <cacheField name="ID" numFmtId="0">
      <sharedItems containsSemiMixedTypes="0" containsString="0" containsNumber="1" containsInteger="1" minValue="1122921201" maxValue="1122921219"/>
    </cacheField>
    <cacheField name="FULL NAME" numFmtId="0">
      <sharedItems count="19">
        <s v="Isabella"/>
        <s v="Olivia"/>
        <s v="Alexis"/>
        <s v="Sofía"/>
        <s v="Victoria"/>
        <s v="Amelia"/>
        <s v="Alexa"/>
        <s v="Julia"/>
        <s v="Camila"/>
        <s v="Alexandra"/>
        <s v="Maya"/>
        <s v="Andrea"/>
        <s v="Ariana"/>
        <s v="María"/>
        <s v="Eva"/>
        <s v="Angelina"/>
        <s v="Valeria"/>
        <s v="Natalia"/>
        <s v="Isabel"/>
      </sharedItems>
    </cacheField>
    <cacheField name="BIOLOGICAL SEX" numFmtId="0">
      <sharedItems count="2">
        <s v="MASCULINO"/>
        <s v="FEMININO"/>
      </sharedItems>
    </cacheField>
    <cacheField name="POSITION" numFmtId="0">
      <sharedItems count="3">
        <s v="ENGINEER"/>
        <s v="DEVELOPER"/>
        <s v="MANAGER"/>
      </sharedItems>
    </cacheField>
    <cacheField name="BASIC SALARY" numFmtId="44">
      <sharedItems containsSemiMixedTypes="0" containsString="0" containsNumber="1" containsInteger="1" minValue="3010000" maxValue="3010018"/>
    </cacheField>
    <cacheField name="DAYSWORKED" numFmtId="0">
      <sharedItems containsSemiMixedTypes="0" containsString="0" containsNumber="1" containsInteger="1" minValue="10" maxValue="31"/>
    </cacheField>
    <cacheField name="WHOLE SALARY" numFmtId="44">
      <sharedItems containsSemiMixedTypes="0" containsString="0" containsNumber="1" minValue="97096.870967741939" maxValue="301001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1122921201"/>
    <x v="0"/>
    <x v="0"/>
    <x v="0"/>
    <n v="3010000"/>
    <n v="12"/>
    <n v="250833.33333333334"/>
  </r>
  <r>
    <n v="1122921202"/>
    <x v="1"/>
    <x v="1"/>
    <x v="1"/>
    <n v="3010001"/>
    <n v="10"/>
    <n v="301000.09999999998"/>
  </r>
  <r>
    <n v="1122921203"/>
    <x v="2"/>
    <x v="0"/>
    <x v="2"/>
    <n v="3010002"/>
    <n v="23"/>
    <n v="130869.65217391304"/>
  </r>
  <r>
    <n v="1122921204"/>
    <x v="3"/>
    <x v="1"/>
    <x v="0"/>
    <n v="3010003"/>
    <n v="31"/>
    <n v="97096.870967741939"/>
  </r>
  <r>
    <n v="1122921205"/>
    <x v="4"/>
    <x v="0"/>
    <x v="1"/>
    <n v="3010004"/>
    <n v="12"/>
    <n v="250833.66666666666"/>
  </r>
  <r>
    <n v="1122921206"/>
    <x v="5"/>
    <x v="1"/>
    <x v="2"/>
    <n v="3010005"/>
    <n v="10"/>
    <n v="301000.5"/>
  </r>
  <r>
    <n v="1122921207"/>
    <x v="6"/>
    <x v="0"/>
    <x v="0"/>
    <n v="3010006"/>
    <n v="23"/>
    <n v="130869.82608695653"/>
  </r>
  <r>
    <n v="1122921208"/>
    <x v="7"/>
    <x v="1"/>
    <x v="1"/>
    <n v="3010007"/>
    <n v="31"/>
    <n v="97097"/>
  </r>
  <r>
    <n v="1122921209"/>
    <x v="8"/>
    <x v="0"/>
    <x v="2"/>
    <n v="3010008"/>
    <n v="12"/>
    <n v="250834"/>
  </r>
  <r>
    <n v="1122921210"/>
    <x v="9"/>
    <x v="1"/>
    <x v="0"/>
    <n v="3010009"/>
    <n v="10"/>
    <n v="301000.90000000002"/>
  </r>
  <r>
    <n v="1122921211"/>
    <x v="10"/>
    <x v="0"/>
    <x v="1"/>
    <n v="3010010"/>
    <n v="23"/>
    <n v="130870"/>
  </r>
  <r>
    <n v="1122921212"/>
    <x v="11"/>
    <x v="1"/>
    <x v="2"/>
    <n v="3010011"/>
    <n v="31"/>
    <n v="97097.129032258061"/>
  </r>
  <r>
    <n v="1122921213"/>
    <x v="12"/>
    <x v="0"/>
    <x v="0"/>
    <n v="3010012"/>
    <n v="12"/>
    <n v="250834.33333333334"/>
  </r>
  <r>
    <n v="1122921214"/>
    <x v="13"/>
    <x v="1"/>
    <x v="1"/>
    <n v="3010013"/>
    <n v="10"/>
    <n v="301001.3"/>
  </r>
  <r>
    <n v="1122921215"/>
    <x v="14"/>
    <x v="0"/>
    <x v="2"/>
    <n v="3010014"/>
    <n v="23"/>
    <n v="130870.17391304347"/>
  </r>
  <r>
    <n v="1122921216"/>
    <x v="15"/>
    <x v="1"/>
    <x v="0"/>
    <n v="3010015"/>
    <n v="31"/>
    <n v="97097.258064516136"/>
  </r>
  <r>
    <n v="1122921217"/>
    <x v="16"/>
    <x v="0"/>
    <x v="1"/>
    <n v="3010016"/>
    <n v="12"/>
    <n v="250834.66666666666"/>
  </r>
  <r>
    <n v="1122921218"/>
    <x v="17"/>
    <x v="1"/>
    <x v="2"/>
    <n v="3010017"/>
    <n v="10"/>
    <n v="301001.7"/>
  </r>
  <r>
    <n v="1122921219"/>
    <x v="18"/>
    <x v="0"/>
    <x v="0"/>
    <n v="3010018"/>
    <n v="23"/>
    <n v="130870.347826086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A9CB4C-A475-4BEA-8E4C-C3E0D9BF8F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1" firstHeaderRow="0" firstDataRow="1" firstDataCol="1" rowPageCount="1" colPageCount="1"/>
  <pivotFields count="7">
    <pivotField showAll="0"/>
    <pivotField axis="axisRow" showAll="0">
      <items count="20">
        <item x="6"/>
        <item x="9"/>
        <item x="2"/>
        <item x="5"/>
        <item x="11"/>
        <item x="15"/>
        <item x="12"/>
        <item x="8"/>
        <item x="14"/>
        <item x="18"/>
        <item x="0"/>
        <item x="7"/>
        <item x="13"/>
        <item x="10"/>
        <item x="17"/>
        <item x="1"/>
        <item x="3"/>
        <item x="16"/>
        <item x="4"/>
        <item t="default"/>
      </items>
    </pivotField>
    <pivotField showAll="0">
      <items count="3">
        <item x="1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dataField="1" numFmtId="167" showAll="0"/>
    <pivotField dataField="1" showAll="0"/>
    <pivotField numFmtId="167" showAll="0"/>
  </pivotFields>
  <rowFields count="1">
    <field x="1"/>
  </rowFields>
  <rowItems count="8">
    <i>
      <x/>
    </i>
    <i>
      <x v="1"/>
    </i>
    <i>
      <x v="5"/>
    </i>
    <i>
      <x v="6"/>
    </i>
    <i>
      <x v="9"/>
    </i>
    <i>
      <x v="10"/>
    </i>
    <i>
      <x v="16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1" hier="-1"/>
  </pageFields>
  <dataFields count="2">
    <dataField name="Sum of BASIC SALARY" fld="4" baseField="0" baseItem="0"/>
    <dataField name="Sum of DAYSWORKED" fld="5" baseField="0" baseItem="0" numFmtId="1"/>
  </dataFields>
  <formats count="11">
    <format dxfId="51">
      <pivotArea collapsedLevelsAreSubtotals="1" fieldPosition="0">
        <references count="1">
          <reference field="1" count="1">
            <x v="0"/>
          </reference>
        </references>
      </pivotArea>
    </format>
    <format dxfId="50">
      <pivotArea collapsedLevelsAreSubtotals="1" fieldPosition="0">
        <references count="1">
          <reference field="1" count="1">
            <x v="1"/>
          </reference>
        </references>
      </pivotArea>
    </format>
    <format dxfId="49">
      <pivotArea collapsedLevelsAreSubtotals="1" fieldPosition="0">
        <references count="1">
          <reference field="1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48">
      <pivotArea grandRow="1" outline="0" collapsedLevelsAreSubtotals="1" fieldPosition="0"/>
    </format>
    <format dxfId="4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1" type="button" dataOnly="0" labelOnly="1" outline="0" axis="axisRow" fieldPosition="0"/>
    </format>
    <format dxfId="43">
      <pivotArea dataOnly="0" labelOnly="1" fieldPosition="0">
        <references count="1">
          <reference field="1" count="9">
            <x v="1"/>
            <x v="3"/>
            <x v="4"/>
            <x v="5"/>
            <x v="11"/>
            <x v="12"/>
            <x v="14"/>
            <x v="15"/>
            <x v="16"/>
          </reference>
        </references>
      </pivotArea>
    </format>
    <format dxfId="42">
      <pivotArea dataOnly="0" labelOnly="1" grandRow="1" outline="0" fieldPosition="0"/>
    </format>
    <format dxfId="4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D2DED8-269B-448F-8EC8-AA8C74F87D46}" autoFormatId="16" applyNumberFormats="0" applyBorderFormats="0" applyFontFormats="0" applyPatternFormats="0" applyAlignmentFormats="0" applyWidthHeightFormats="0">
  <queryTableRefresh nextId="10">
    <queryTableFields count="9">
      <queryTableField id="1" name="Departamento" tableColumnId="1"/>
      <queryTableField id="2" name="Municipios" tableColumnId="2"/>
      <queryTableField id="3" name="Capital" tableColumnId="3"/>
      <queryTableField id="4" name="Superficie (km²)" tableColumnId="4"/>
      <queryTableField id="5" name="Población (hab)[9]​" tableColumnId="5"/>
      <queryTableField id="6" name="Densidad (hab/km²)" tableColumnId="6"/>
      <queryTableField id="7" name="IDH[10]​" tableColumnId="7"/>
      <queryTableField id="8" name="Fecha de creación[nota 1]​" tableColumnId="8"/>
      <queryTableField id="9" name="Fecha de erección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A75A6C4-A492-4FE3-9AF5-CD8BBE029EA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Nombres de niña" tableColumnId="2"/>
      <queryTableField id="3" name="Nombres de niño" tableColumnId="3"/>
    </queryTableFields>
  </queryTableRefresh>
</queryTable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6B2068-AD62-4851-84C2-EFF02D023AE5}" name="Table2" displayName="Table2" ref="A2:D12" totalsRowShown="0">
  <autoFilter ref="A2:D12" xr:uid="{666B2068-AD62-4851-84C2-EFF02D023AE5}"/>
  <tableColumns count="4">
    <tableColumn id="1" xr3:uid="{0AADA4F3-718B-4D07-832E-15DDA3064BF2}" name="CANTIDAD"/>
    <tableColumn id="2" xr3:uid="{8DF08A71-97EE-46C0-B6C2-63E9543FE3D1}" name="DESCRIBCION"/>
    <tableColumn id="4" xr3:uid="{4E3E4CF9-B602-4C7F-896F-48E6085035E1}" name="VALOR UNITARIO"/>
    <tableColumn id="5" xr3:uid="{7AA41218-1668-49FA-B94F-C45CBAB8054E}" name="VALOR TOTAL" dataDxfId="90" dataCellStyle="Currency">
      <calculatedColumnFormula>A3*C3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252B26-6E99-4E42-9B3F-A09006692D23}" name="Table3" displayName="Table3" ref="A15:C18" totalsRowShown="0">
  <autoFilter ref="A15:C18" xr:uid="{AC252B26-6E99-4E42-9B3F-A09006692D23}"/>
  <tableColumns count="3">
    <tableColumn id="1" xr3:uid="{7D855BC6-DFCE-477D-973C-C2B501E5BE3B}" name="PART 1"/>
    <tableColumn id="2" xr3:uid="{4145FF27-75BD-4E65-B82E-0D4491588FAD}" name="PART 2"/>
    <tableColumn id="3" xr3:uid="{6C7E6C8C-2E02-451A-A3DE-83029ADDB7E1}" name="PART 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FA151F-226F-4041-9644-BBF6C13AB026}" name="Table4" displayName="Table4" ref="B6:D15" totalsRowShown="0" tableBorderDxfId="89">
  <autoFilter ref="B6:D15" xr:uid="{21FA151F-226F-4041-9644-BBF6C13AB026}"/>
  <tableColumns count="3">
    <tableColumn id="1" xr3:uid="{CEFFAFAE-288A-4178-97B6-3524B4C0B9C8}" name="MES" dataDxfId="88"/>
    <tableColumn id="2" xr3:uid="{0F054A16-F020-4201-AD22-BF3A7C015AB6}" name="ACTIVOS" dataDxfId="87" dataCellStyle="Currency"/>
    <tableColumn id="3" xr3:uid="{85D4A3C0-B1B5-4096-86C0-758535CB731D}" name="PASIVOS" dataDxfId="86" dataCellStyle="Currency">
      <calculatedColumnFormula>RANDBETWEEN(5000,15000)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981AC-3510-4B84-A7B5-5AD1B8688151}" name="Table1" displayName="Table1" ref="A6:D11" totalsRowShown="0">
  <autoFilter ref="A6:D11" xr:uid="{6DB981AC-3510-4B84-A7B5-5AD1B8688151}"/>
  <tableColumns count="4">
    <tableColumn id="1" xr3:uid="{2D324B6D-3104-4A59-AC97-CC385940687D}" name="NOMBRE Y APELLIDO"/>
    <tableColumn id="2" xr3:uid="{351A2E88-E585-4E8F-9DDC-DA97F0611F90}" name="DIAS TRABAJADOS"/>
    <tableColumn id="3" xr3:uid="{3F00EEDE-76B7-452F-8988-726B03EF346D}" name="SUELDO BASICO" dataDxfId="85" dataCellStyle="Currency"/>
    <tableColumn id="4" xr3:uid="{2C804516-F560-4FBF-833F-557724FE1952}" name="TOTAL SUELDO" dataDxfId="84" dataCellStyle="Currency">
      <calculatedColumnFormula>(C7*B7)/30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0D6577-9FBE-4DD4-9F59-7A1EDEDFAB04}" name="Table5" displayName="Table5" ref="B3:H7" totalsRowShown="0">
  <autoFilter ref="B3:H7" xr:uid="{150D6577-9FBE-4DD4-9F59-7A1EDEDFAB04}"/>
  <tableColumns count="7">
    <tableColumn id="1" xr3:uid="{39ED661B-4C4E-46D7-BB43-9685DB4F7E4E}" name="NOMBRE"/>
    <tableColumn id="2" xr3:uid="{99190B3E-9CFA-4DBF-A49E-DEA168162EF8}" name="NOTA1"/>
    <tableColumn id="3" xr3:uid="{ED59B177-57B1-44EC-978D-5893DCAA1E49}" name="NOTA2"/>
    <tableColumn id="4" xr3:uid="{7D2260A7-6C56-40C4-B11D-BC52DDC87F33}" name="NOTA3"/>
    <tableColumn id="5" xr3:uid="{5EC9ED1C-EFCA-4FC8-87A3-6B0DE515EAC6}" name="NOTA4"/>
    <tableColumn id="6" xr3:uid="{14090E61-92DE-4B97-B962-3191E931DFCA}" name="NOTA FINAL">
      <calculatedColumnFormula>AVERAGE(C4:F4)</calculatedColumnFormula>
    </tableColumn>
    <tableColumn id="7" xr3:uid="{C41B7BFC-B7D3-49EE-8D10-A8C4B3D31ED2}" name="ESTADO ALUMNO" dataDxfId="83">
      <calculatedColumnFormula>IF(Table5[[#This Row],[NOTA FINAL]]&gt;=3.5,"APROBADO","REPROBADO")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1EE41C-6F35-4D07-B761-3E493D4F1071}" name="Table6" displayName="Table6" ref="B5:D10" totalsRowShown="0" headerRowDxfId="82">
  <autoFilter ref="B5:D10" xr:uid="{B81EE41C-6F35-4D07-B761-3E493D4F1071}"/>
  <tableColumns count="3">
    <tableColumn id="1" xr3:uid="{E94CA440-96B9-418F-8E94-666AABE4D5F2}" name="CUSTOMERS" dataDxfId="81"/>
    <tableColumn id="2" xr3:uid="{6E5B9663-625A-42EB-AC30-F1D8CE7631C5}" name="ATRACTION" dataDxfId="80"/>
    <tableColumn id="3" xr3:uid="{EBBC2B66-2498-4172-8738-7C0DF0B9745D}" name="VALUE" dataDxfId="79" dataCellStyle="Currency">
      <calculatedColumnFormula array="1">_xlfn.IFS(C6="TOBOGAN",50000*B6,C6="ULAULA",30000*B6,C6="SUBEBAJA",150000*B6,C6="PISCINA",32000*B6,C6="MONTANARUSA",100000*B6)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B39F59-6D8D-4A3B-8956-DFD896A372C0}" name="Table7" displayName="Table7" ref="B7:I13" totalsRowShown="0">
  <autoFilter ref="B7:I13" xr:uid="{50B39F59-6D8D-4A3B-8956-DFD896A372C0}"/>
  <tableColumns count="8">
    <tableColumn id="1" xr3:uid="{D6CACB6D-C1F1-4DC2-B850-436AE8D035D9}" name="FIRST NAME"/>
    <tableColumn id="2" xr3:uid="{AD14E358-FA28-4443-AD31-3E6DD2DCBFC8}" name="LAST NAME"/>
    <tableColumn id="3" xr3:uid="{C0B5B6A7-FA67-436D-9AB6-517A52C4992D}" name="COSTLY SIGN IN" dataDxfId="78" dataCellStyle="Currency"/>
    <tableColumn id="4" xr3:uid="{780C0DB1-44AD-4689-BBDB-C7B67D46FBA4}" name="EXCEL"/>
    <tableColumn id="5" xr3:uid="{E7C518D7-9F11-4B49-B13F-5113DE266A1A}" name="WORD"/>
    <tableColumn id="6" xr3:uid="{C344EFD5-0E32-4876-9AD9-7381FC6C453B}" name="ACCESS"/>
    <tableColumn id="7" xr3:uid="{9603D069-CBCF-4D06-9837-7D3D4821F262}" name="AVERAGE">
      <calculatedColumnFormula>AVERAGE(E8:G8)</calculatedColumnFormula>
    </tableColumn>
    <tableColumn id="8" xr3:uid="{2DBD3085-721F-40CF-A7EB-DAEEE5914936}" name="FINAL GRADE">
      <calculatedColumnFormula>IF(H8&gt;6,"APROBADO","REPROBADO")</calculatedColumnFormula>
    </tableColumn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73800C-A6EB-46AB-A801-47BC2028D92F}" name="Table8" displayName="Table8" ref="B5:F12" totalsRowShown="0" headerRowDxfId="77">
  <autoFilter ref="B5:F12" xr:uid="{3C73800C-A6EB-46AB-A801-47BC2028D92F}"/>
  <tableColumns count="5">
    <tableColumn id="1" xr3:uid="{8A385B22-E734-4049-9782-2B90A28848A0}" name="CODE" dataDxfId="76" dataCellStyle="20% - Accent1"/>
    <tableColumn id="2" xr3:uid="{53F4204F-75A9-405E-B72E-E18227180C33}" name="DESCRIPTION" dataDxfId="75">
      <calculatedColumnFormula>VLOOKUP(Table8[[#This Row],[CODE]],B$16:D$21,2,0)</calculatedColumnFormula>
    </tableColumn>
    <tableColumn id="3" xr3:uid="{C637C363-5249-4331-88BD-9FFF694F41AC}" name="QUANTITY" dataDxfId="74" dataCellStyle="20% - Accent1">
      <calculatedColumnFormula>VLOOKUP(Table8[[#This Row],[DESCRIPTION]],B16:D21,3,0)</calculatedColumnFormula>
    </tableColumn>
    <tableColumn id="4" xr3:uid="{99D9A0C7-C873-44A7-AB14-14ADA85280C4}" name="PRICE" dataDxfId="73">
      <calculatedColumnFormula>VLOOKUP(Table8[[#This Row],[DESCRIPTION]],C$16:D$21,2,0)</calculatedColumnFormula>
    </tableColumn>
    <tableColumn id="5" xr3:uid="{5B515BA0-945F-4A09-AB49-5C99EA4E0C0A}" name="TOTAL" dataDxfId="72">
      <calculatedColumnFormula>Table8[[#This Row],[QUANTITY]]*Table8[[#This Row],[PRICE]]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43AD1D-92D1-4967-92DA-405953E4160A}" name="Departamentos_de_Colombia" displayName="Departamentos_de_Colombia" ref="A1:I36" tableType="queryTable" totalsRowShown="0" dataCellStyle="Note">
  <autoFilter ref="A1:I36" xr:uid="{5943AD1D-92D1-4967-92DA-405953E4160A}"/>
  <tableColumns count="9">
    <tableColumn id="1" xr3:uid="{EADA9D7C-7A40-419A-9988-C6EA25DCB55F}" uniqueName="1" name="Departamento" queryTableFieldId="1" dataDxfId="71" dataCellStyle="Note"/>
    <tableColumn id="2" xr3:uid="{F0618365-EE6A-450E-BA8C-1F4BCF4D8DFC}" uniqueName="2" name="Municipios" queryTableFieldId="2" dataDxfId="70" dataCellStyle="Note"/>
    <tableColumn id="3" xr3:uid="{16F655AF-16E4-47D2-B426-AD0FFD09E5A9}" uniqueName="3" name="Capital" queryTableFieldId="3" dataDxfId="69" dataCellStyle="Note"/>
    <tableColumn id="4" xr3:uid="{22800CD8-C3AC-461F-98B8-7A913A15F3D8}" uniqueName="4" name="Superficie (km²)" queryTableFieldId="4" dataDxfId="68" dataCellStyle="Note"/>
    <tableColumn id="5" xr3:uid="{1E733D25-0E86-403C-AE28-E0CA7A1C3E2F}" uniqueName="5" name="Población (hab)[9]​" queryTableFieldId="5" dataDxfId="67" dataCellStyle="Note"/>
    <tableColumn id="6" xr3:uid="{A00E64BA-6CA8-44B3-BEC9-9AABEB80CB8C}" uniqueName="6" name="Densidad (hab/km²)" queryTableFieldId="6" dataDxfId="66" dataCellStyle="Note"/>
    <tableColumn id="7" xr3:uid="{E002332A-09B9-4528-8B72-6A7CE09CC47B}" uniqueName="7" name="IDH[10]​" queryTableFieldId="7" dataDxfId="65" dataCellStyle="Note"/>
    <tableColumn id="8" xr3:uid="{0760C235-5042-486F-AA81-2D3D9B640AB0}" uniqueName="8" name="Fecha de creación[nota 1]​" queryTableFieldId="8" dataDxfId="64" dataCellStyle="Note"/>
    <tableColumn id="9" xr3:uid="{232336F3-8871-415A-A157-5B38577AE75F}" uniqueName="9" name="Fecha de erección" queryTableFieldId="9" dataDxfId="63" dataCellStyle="Not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36897D-3B18-43D8-BFA6-D95587163B4D}" name="Table_0" displayName="Table_0" ref="A1:C101" tableType="queryTable" totalsRowShown="0">
  <autoFilter ref="A1:C101" xr:uid="{4036897D-3B18-43D8-BFA6-D95587163B4D}"/>
  <tableColumns count="3">
    <tableColumn id="1" xr3:uid="{14D68AE4-B8F7-476D-8E68-140DCA3D2A80}" uniqueName="1" name="Column1" queryTableFieldId="1" dataDxfId="62"/>
    <tableColumn id="2" xr3:uid="{F2DCE04C-B04B-47AD-918A-99BA149228D3}" uniqueName="2" name="Nombres de niña" queryTableFieldId="2" dataDxfId="61"/>
    <tableColumn id="3" xr3:uid="{202997DE-6304-430F-83E6-E33704CEAB2A}" uniqueName="3" name="Nombres de niño" queryTableFieldId="3" dataDxfId="60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FEFC95-D613-4F43-9E1A-60CB775B7326}" name="Table11" displayName="Table11" ref="D1:F101" totalsRowShown="0" headerRowBorderDxfId="59" tableBorderDxfId="58" totalsRowBorderDxfId="57">
  <autoFilter ref="D1:F101" xr:uid="{38FEFC95-D613-4F43-9E1A-60CB775B7326}"/>
  <tableColumns count="3">
    <tableColumn id="1" xr3:uid="{C8C2D2A6-BD4A-40D0-A0B5-BB729011C555}" name="MAILS NAMES WOMEN" dataDxfId="56">
      <calculatedColumnFormula>_xlfn.CONCAT(Table_0[[#This Row],[Nombres de niña]],Table_0[[#This Row],[Column1]],"@gmail.com")</calculatedColumnFormula>
    </tableColumn>
    <tableColumn id="2" xr3:uid="{5F535CBC-8565-4FC3-B63E-E9F3A37F441E}" name="MAILS NAMES MEN" dataDxfId="55">
      <calculatedColumnFormula>_xlfn.CONCAT(Table_0[[#This Row],[Nombres de niño]],Table_0[[#This Row],[Column1]],"@gmail.com")</calculatedColumnFormula>
    </tableColumn>
    <tableColumn id="5" xr3:uid="{EAB95D7A-CC3A-4BF5-AC68-C43D32A3800F}" name="MAILS NAMES MIXED" dataDxfId="54">
      <calculatedColumnFormula>Table11[[#This Row],[MAILS NAMES WOMEN]]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EB9CD0C-8129-494C-9E0A-B1ADD5B2BB0E}" name="Table15" displayName="Table15" ref="A1:G20" totalsRowShown="0">
  <autoFilter ref="A1:G20" xr:uid="{7EB9CD0C-8129-494C-9E0A-B1ADD5B2BB0E}"/>
  <tableColumns count="7">
    <tableColumn id="1" xr3:uid="{A0892A4D-0120-4081-BBBC-3655ABC7EF44}" name="ID"/>
    <tableColumn id="2" xr3:uid="{A6AB5430-27D2-4057-B02C-52D6F8723DDA}" name="FULL NAME" dataDxfId="53"/>
    <tableColumn id="3" xr3:uid="{8F5B24B0-0548-4F8A-AC13-FFF99A4C5B73}" name="BIOLOGICAL SEX"/>
    <tableColumn id="4" xr3:uid="{F2CC325C-4DCC-4BE0-A600-A3913C7FE6E4}" name="POSITION"/>
    <tableColumn id="5" xr3:uid="{F130E5C4-38A8-46FC-90FA-DAB6E82211D2}" name="BASIC SALARY" dataDxfId="52" dataCellStyle="Currency"/>
    <tableColumn id="6" xr3:uid="{87F5A2C3-9EAA-44FB-8DAF-0FB163A1E11A}" name="DAYSWORKED"/>
    <tableColumn id="7" xr3:uid="{17331C8D-AD90-4FB1-A2D4-C0113ADDBF69}" name="WHOLE SALARY" dataCellStyle="Currency">
      <calculatedColumnFormula>E2/F2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D18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26.85546875" bestFit="1" customWidth="1"/>
    <col min="3" max="3" width="23.42578125" bestFit="1" customWidth="1"/>
    <col min="4" max="4" width="15.42578125" bestFit="1" customWidth="1"/>
    <col min="5" max="5" width="7" bestFit="1" customWidth="1"/>
  </cols>
  <sheetData>
    <row r="1" spans="1:4" ht="18.75" x14ac:dyDescent="0.3">
      <c r="A1" s="69" t="s">
        <v>6</v>
      </c>
      <c r="B1" s="69"/>
      <c r="C1" s="69"/>
      <c r="D1" s="69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5</v>
      </c>
      <c r="C3" s="4">
        <v>2000</v>
      </c>
      <c r="D3" s="4">
        <f t="shared" ref="D3:D11" si="0">A3*C3</f>
        <v>2000</v>
      </c>
    </row>
    <row r="4" spans="1:4" x14ac:dyDescent="0.25">
      <c r="A4">
        <v>2</v>
      </c>
      <c r="B4" t="s">
        <v>7</v>
      </c>
      <c r="C4" s="4">
        <v>200</v>
      </c>
      <c r="D4" s="4">
        <f t="shared" si="0"/>
        <v>400</v>
      </c>
    </row>
    <row r="5" spans="1:4" x14ac:dyDescent="0.25">
      <c r="A5">
        <v>1</v>
      </c>
      <c r="B5" t="s">
        <v>8</v>
      </c>
      <c r="C5" s="4">
        <v>500</v>
      </c>
      <c r="D5" s="4">
        <f t="shared" si="0"/>
        <v>500</v>
      </c>
    </row>
    <row r="6" spans="1:4" x14ac:dyDescent="0.25">
      <c r="A6">
        <v>1</v>
      </c>
      <c r="C6" s="4">
        <v>300</v>
      </c>
      <c r="D6" s="2">
        <f>A6*C6</f>
        <v>300</v>
      </c>
    </row>
    <row r="7" spans="1:4" x14ac:dyDescent="0.25">
      <c r="C7" s="4"/>
      <c r="D7" s="2">
        <f t="shared" si="0"/>
        <v>0</v>
      </c>
    </row>
    <row r="8" spans="1:4" x14ac:dyDescent="0.25">
      <c r="C8" s="4"/>
      <c r="D8" s="2">
        <f t="shared" si="0"/>
        <v>0</v>
      </c>
    </row>
    <row r="9" spans="1:4" x14ac:dyDescent="0.25">
      <c r="C9" s="4"/>
      <c r="D9" s="2">
        <f t="shared" si="0"/>
        <v>0</v>
      </c>
    </row>
    <row r="10" spans="1:4" x14ac:dyDescent="0.25">
      <c r="C10" s="4"/>
      <c r="D10" s="2">
        <f t="shared" si="0"/>
        <v>0</v>
      </c>
    </row>
    <row r="11" spans="1:4" x14ac:dyDescent="0.25">
      <c r="C11" s="4"/>
      <c r="D11" s="2">
        <f t="shared" si="0"/>
        <v>0</v>
      </c>
    </row>
    <row r="12" spans="1:4" x14ac:dyDescent="0.25">
      <c r="C12" t="s">
        <v>4</v>
      </c>
      <c r="D12" s="3">
        <f>SUM(D3:D11)</f>
        <v>3200</v>
      </c>
    </row>
    <row r="14" spans="1:4" x14ac:dyDescent="0.25">
      <c r="A14" s="70" t="s">
        <v>29</v>
      </c>
      <c r="B14" s="70"/>
      <c r="C14" s="70"/>
    </row>
    <row r="15" spans="1:4" x14ac:dyDescent="0.25">
      <c r="A15" t="s">
        <v>30</v>
      </c>
      <c r="B15" t="s">
        <v>31</v>
      </c>
      <c r="C15" t="s">
        <v>32</v>
      </c>
    </row>
    <row r="16" spans="1:4" x14ac:dyDescent="0.25">
      <c r="A16" t="s">
        <v>33</v>
      </c>
      <c r="B16" t="s">
        <v>36</v>
      </c>
      <c r="C16" t="s">
        <v>39</v>
      </c>
    </row>
    <row r="17" spans="1:3" x14ac:dyDescent="0.25">
      <c r="A17" t="s">
        <v>34</v>
      </c>
      <c r="B17" t="s">
        <v>37</v>
      </c>
      <c r="C17" t="s">
        <v>40</v>
      </c>
    </row>
    <row r="18" spans="1:3" x14ac:dyDescent="0.25">
      <c r="A18" t="s">
        <v>35</v>
      </c>
      <c r="B18" t="s">
        <v>38</v>
      </c>
      <c r="C18" t="s">
        <v>41</v>
      </c>
    </row>
  </sheetData>
  <mergeCells count="2">
    <mergeCell ref="A1:D1"/>
    <mergeCell ref="A14:C14"/>
  </mergeCells>
  <phoneticPr fontId="4" type="noConversion"/>
  <pageMargins left="0.7" right="0.7" top="0.75" bottom="0.75" header="0.3" footer="0.3"/>
  <pageSetup paperSize="9" orientation="portrait" r:id="rId1"/>
  <ignoredErrors>
    <ignoredError sqref="D12" calculatedColumn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2612-5D8C-400E-9AD2-8FF1EE544D0B}">
  <sheetPr>
    <tabColor rgb="FFFF0000"/>
  </sheetPr>
  <dimension ref="B1:L16"/>
  <sheetViews>
    <sheetView zoomScale="85" zoomScaleNormal="85" workbookViewId="0">
      <selection activeCell="G24" sqref="G24"/>
    </sheetView>
  </sheetViews>
  <sheetFormatPr defaultRowHeight="15" x14ac:dyDescent="0.25"/>
  <cols>
    <col min="2" max="2" width="12.5703125" bestFit="1" customWidth="1"/>
    <col min="3" max="3" width="11" bestFit="1" customWidth="1"/>
  </cols>
  <sheetData>
    <row r="1" spans="2:12" ht="15.75" thickBot="1" x14ac:dyDescent="0.3"/>
    <row r="2" spans="2:12" x14ac:dyDescent="0.25">
      <c r="B2" s="71" t="s">
        <v>120</v>
      </c>
      <c r="C2" s="71"/>
      <c r="E2" s="8"/>
      <c r="F2" s="9"/>
      <c r="G2" s="9"/>
      <c r="H2" s="9"/>
      <c r="I2" s="9"/>
      <c r="J2" s="9"/>
      <c r="K2" s="9"/>
      <c r="L2" s="10"/>
    </row>
    <row r="3" spans="2:12" x14ac:dyDescent="0.25">
      <c r="B3" s="1" t="s">
        <v>601</v>
      </c>
      <c r="C3" s="5">
        <v>300000</v>
      </c>
      <c r="E3" s="11"/>
      <c r="F3" s="12"/>
      <c r="G3" s="12"/>
      <c r="H3" s="12"/>
      <c r="I3" s="12"/>
      <c r="J3" s="12"/>
      <c r="K3" s="12"/>
      <c r="L3" s="13"/>
    </row>
    <row r="4" spans="2:12" x14ac:dyDescent="0.25">
      <c r="B4" s="1" t="s">
        <v>602</v>
      </c>
      <c r="C4" s="5">
        <v>200000</v>
      </c>
      <c r="E4" s="11"/>
      <c r="F4" s="12"/>
      <c r="G4" s="12"/>
      <c r="H4" s="12"/>
      <c r="I4" s="12"/>
      <c r="J4" s="12"/>
      <c r="K4" s="12"/>
      <c r="L4" s="13"/>
    </row>
    <row r="5" spans="2:12" x14ac:dyDescent="0.25">
      <c r="B5" s="1" t="s">
        <v>603</v>
      </c>
      <c r="C5" s="5">
        <v>250000</v>
      </c>
      <c r="E5" s="11"/>
      <c r="F5" s="12"/>
      <c r="G5" s="12"/>
      <c r="H5" s="12"/>
      <c r="I5" s="12"/>
      <c r="J5" s="12"/>
      <c r="K5" s="12"/>
      <c r="L5" s="13"/>
    </row>
    <row r="6" spans="2:12" x14ac:dyDescent="0.25">
      <c r="B6" s="1" t="s">
        <v>604</v>
      </c>
      <c r="C6" s="5">
        <v>200000</v>
      </c>
      <c r="E6" s="11"/>
      <c r="F6" s="12"/>
      <c r="G6" s="12"/>
      <c r="H6" s="12"/>
      <c r="I6" s="12"/>
      <c r="J6" s="12"/>
      <c r="K6" s="12"/>
      <c r="L6" s="13"/>
    </row>
    <row r="7" spans="2:12" x14ac:dyDescent="0.25">
      <c r="B7" s="6" t="s">
        <v>4</v>
      </c>
      <c r="C7" s="7">
        <f>SUM(C3:C6)</f>
        <v>950000</v>
      </c>
      <c r="E7" s="11"/>
      <c r="F7" s="12"/>
      <c r="G7" s="12"/>
      <c r="H7" s="12"/>
      <c r="I7" s="12"/>
      <c r="J7" s="12"/>
      <c r="K7" s="12"/>
      <c r="L7" s="13"/>
    </row>
    <row r="8" spans="2:12" x14ac:dyDescent="0.25">
      <c r="E8" s="11"/>
      <c r="F8" s="12"/>
      <c r="G8" s="12"/>
      <c r="H8" s="12"/>
      <c r="I8" s="12"/>
      <c r="J8" s="12"/>
      <c r="K8" s="12"/>
      <c r="L8" s="13"/>
    </row>
    <row r="9" spans="2:12" x14ac:dyDescent="0.25">
      <c r="E9" s="11"/>
      <c r="F9" s="12"/>
      <c r="G9" s="12"/>
      <c r="H9" s="12"/>
      <c r="I9" s="12"/>
      <c r="J9" s="12"/>
      <c r="K9" s="12"/>
      <c r="L9" s="13"/>
    </row>
    <row r="10" spans="2:12" x14ac:dyDescent="0.25">
      <c r="E10" s="11"/>
      <c r="F10" s="12"/>
      <c r="G10" s="12"/>
      <c r="H10" s="12"/>
      <c r="I10" s="12"/>
      <c r="J10" s="12"/>
      <c r="K10" s="12"/>
      <c r="L10" s="13"/>
    </row>
    <row r="11" spans="2:12" x14ac:dyDescent="0.25">
      <c r="E11" s="11"/>
      <c r="F11" s="12"/>
      <c r="G11" s="12"/>
      <c r="H11" s="12"/>
      <c r="I11" s="12"/>
      <c r="J11" s="12"/>
      <c r="K11" s="12"/>
      <c r="L11" s="13"/>
    </row>
    <row r="12" spans="2:12" x14ac:dyDescent="0.25">
      <c r="E12" s="11"/>
      <c r="F12" s="12"/>
      <c r="G12" s="12"/>
      <c r="H12" s="12"/>
      <c r="I12" s="12"/>
      <c r="J12" s="12"/>
      <c r="K12" s="12"/>
      <c r="L12" s="13"/>
    </row>
    <row r="13" spans="2:12" x14ac:dyDescent="0.25">
      <c r="E13" s="11"/>
      <c r="F13" s="12"/>
      <c r="G13" s="12"/>
      <c r="H13" s="12"/>
      <c r="I13" s="12"/>
      <c r="J13" s="12"/>
      <c r="K13" s="12"/>
      <c r="L13" s="13"/>
    </row>
    <row r="14" spans="2:12" x14ac:dyDescent="0.25">
      <c r="E14" s="11"/>
      <c r="F14" s="12"/>
      <c r="G14" s="12"/>
      <c r="H14" s="12"/>
      <c r="I14" s="12"/>
      <c r="J14" s="12"/>
      <c r="K14" s="12"/>
      <c r="L14" s="13"/>
    </row>
    <row r="15" spans="2:12" x14ac:dyDescent="0.25">
      <c r="E15" s="11"/>
      <c r="F15" s="12"/>
      <c r="G15" s="12"/>
      <c r="H15" s="12"/>
      <c r="I15" s="12"/>
      <c r="J15" s="12"/>
      <c r="K15" s="12"/>
      <c r="L15" s="13"/>
    </row>
    <row r="16" spans="2:12" ht="15.75" thickBot="1" x14ac:dyDescent="0.3">
      <c r="E16" s="14"/>
      <c r="F16" s="15"/>
      <c r="G16" s="15"/>
      <c r="H16" s="15"/>
      <c r="I16" s="15"/>
      <c r="J16" s="15"/>
      <c r="K16" s="15"/>
      <c r="L16" s="16"/>
    </row>
  </sheetData>
  <mergeCells count="1">
    <mergeCell ref="B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A6F2-4A5F-48DB-B90C-A0231A72530A}">
  <sheetPr>
    <tabColor rgb="FFFF0000"/>
  </sheetPr>
  <dimension ref="B4:N19"/>
  <sheetViews>
    <sheetView workbookViewId="0">
      <selection activeCell="E8" sqref="E8"/>
    </sheetView>
  </sheetViews>
  <sheetFormatPr defaultRowHeight="15" x14ac:dyDescent="0.25"/>
  <cols>
    <col min="2" max="3" width="12" bestFit="1" customWidth="1"/>
    <col min="4" max="4" width="11" bestFit="1" customWidth="1"/>
  </cols>
  <sheetData>
    <row r="4" spans="2:14" ht="15.75" thickBot="1" x14ac:dyDescent="0.3"/>
    <row r="5" spans="2:14" x14ac:dyDescent="0.25">
      <c r="F5" s="27"/>
      <c r="G5" s="28"/>
      <c r="H5" s="28"/>
      <c r="I5" s="28"/>
      <c r="J5" s="28"/>
      <c r="K5" s="28"/>
      <c r="L5" s="28"/>
      <c r="M5" s="28"/>
      <c r="N5" s="29"/>
    </row>
    <row r="6" spans="2:14" x14ac:dyDescent="0.25">
      <c r="B6" s="19" t="s">
        <v>9</v>
      </c>
      <c r="C6" s="17" t="s">
        <v>10</v>
      </c>
      <c r="D6" s="18" t="s">
        <v>11</v>
      </c>
      <c r="F6" s="30"/>
      <c r="G6" s="12"/>
      <c r="H6" s="12"/>
      <c r="I6" s="12"/>
      <c r="J6" s="12"/>
      <c r="K6" s="12"/>
      <c r="L6" s="12"/>
      <c r="M6" s="12"/>
      <c r="N6" s="31"/>
    </row>
    <row r="7" spans="2:14" x14ac:dyDescent="0.25">
      <c r="B7" s="20" t="s">
        <v>12</v>
      </c>
      <c r="C7" s="21">
        <f ca="1">RANDBETWEEN(20000,25000)</f>
        <v>20513</v>
      </c>
      <c r="D7" s="22">
        <f ca="1">RANDBETWEEN(5000,15000)</f>
        <v>13214</v>
      </c>
      <c r="F7" s="30"/>
      <c r="G7" s="12"/>
      <c r="H7" s="12"/>
      <c r="I7" s="12"/>
      <c r="J7" s="12"/>
      <c r="K7" s="12"/>
      <c r="L7" s="12"/>
      <c r="M7" s="12"/>
      <c r="N7" s="31"/>
    </row>
    <row r="8" spans="2:14" x14ac:dyDescent="0.25">
      <c r="B8" s="20" t="s">
        <v>13</v>
      </c>
      <c r="C8" s="21">
        <f t="shared" ref="C8:C14" ca="1" si="0">RANDBETWEEN(20000,25000)</f>
        <v>24864</v>
      </c>
      <c r="D8" s="22">
        <f t="shared" ref="D8:D14" ca="1" si="1">RANDBETWEEN(5000,15000)</f>
        <v>7917</v>
      </c>
      <c r="F8" s="30"/>
      <c r="G8" s="12"/>
      <c r="H8" s="12"/>
      <c r="I8" s="12"/>
      <c r="J8" s="12"/>
      <c r="K8" s="12"/>
      <c r="L8" s="12"/>
      <c r="M8" s="12"/>
      <c r="N8" s="31"/>
    </row>
    <row r="9" spans="2:14" x14ac:dyDescent="0.25">
      <c r="B9" s="20" t="s">
        <v>14</v>
      </c>
      <c r="C9" s="21">
        <f t="shared" ca="1" si="0"/>
        <v>24707</v>
      </c>
      <c r="D9" s="22">
        <f t="shared" ca="1" si="1"/>
        <v>11248</v>
      </c>
      <c r="F9" s="30"/>
      <c r="G9" s="12"/>
      <c r="H9" s="12"/>
      <c r="I9" s="12"/>
      <c r="J9" s="12"/>
      <c r="K9" s="12"/>
      <c r="L9" s="12"/>
      <c r="M9" s="12"/>
      <c r="N9" s="31"/>
    </row>
    <row r="10" spans="2:14" x14ac:dyDescent="0.25">
      <c r="B10" s="20" t="s">
        <v>15</v>
      </c>
      <c r="C10" s="21">
        <f t="shared" ca="1" si="0"/>
        <v>20168</v>
      </c>
      <c r="D10" s="22">
        <f t="shared" ca="1" si="1"/>
        <v>5293</v>
      </c>
      <c r="F10" s="30"/>
      <c r="G10" s="12"/>
      <c r="H10" s="12"/>
      <c r="I10" s="12"/>
      <c r="J10" s="12"/>
      <c r="K10" s="12"/>
      <c r="L10" s="12"/>
      <c r="M10" s="12"/>
      <c r="N10" s="31"/>
    </row>
    <row r="11" spans="2:14" x14ac:dyDescent="0.25">
      <c r="B11" s="20" t="s">
        <v>16</v>
      </c>
      <c r="C11" s="21">
        <f t="shared" ca="1" si="0"/>
        <v>23819</v>
      </c>
      <c r="D11" s="22">
        <f t="shared" ca="1" si="1"/>
        <v>14526</v>
      </c>
      <c r="F11" s="30"/>
      <c r="G11" s="12"/>
      <c r="H11" s="12"/>
      <c r="I11" s="12"/>
      <c r="J11" s="12"/>
      <c r="K11" s="12"/>
      <c r="L11" s="12"/>
      <c r="M11" s="12"/>
      <c r="N11" s="31"/>
    </row>
    <row r="12" spans="2:14" x14ac:dyDescent="0.25">
      <c r="B12" s="20" t="s">
        <v>17</v>
      </c>
      <c r="C12" s="21">
        <f t="shared" ca="1" si="0"/>
        <v>24580</v>
      </c>
      <c r="D12" s="22">
        <f t="shared" ca="1" si="1"/>
        <v>6082</v>
      </c>
      <c r="F12" s="30"/>
      <c r="G12" s="12"/>
      <c r="H12" s="12"/>
      <c r="I12" s="12"/>
      <c r="J12" s="12"/>
      <c r="K12" s="12"/>
      <c r="L12" s="12"/>
      <c r="M12" s="12"/>
      <c r="N12" s="31"/>
    </row>
    <row r="13" spans="2:14" x14ac:dyDescent="0.25">
      <c r="B13" s="20" t="s">
        <v>18</v>
      </c>
      <c r="C13" s="21">
        <f t="shared" ca="1" si="0"/>
        <v>22286</v>
      </c>
      <c r="D13" s="22">
        <f t="shared" ca="1" si="1"/>
        <v>13767</v>
      </c>
      <c r="F13" s="30"/>
      <c r="G13" s="12"/>
      <c r="H13" s="12"/>
      <c r="I13" s="12"/>
      <c r="J13" s="12"/>
      <c r="K13" s="12"/>
      <c r="L13" s="12"/>
      <c r="M13" s="12"/>
      <c r="N13" s="31"/>
    </row>
    <row r="14" spans="2:14" x14ac:dyDescent="0.25">
      <c r="B14" s="23" t="s">
        <v>19</v>
      </c>
      <c r="C14" s="21">
        <f t="shared" ca="1" si="0"/>
        <v>22689</v>
      </c>
      <c r="D14" s="22">
        <f t="shared" ca="1" si="1"/>
        <v>13105</v>
      </c>
      <c r="F14" s="30"/>
      <c r="G14" s="12"/>
      <c r="H14" s="12"/>
      <c r="I14" s="12"/>
      <c r="J14" s="12"/>
      <c r="K14" s="12"/>
      <c r="L14" s="12"/>
      <c r="M14" s="12"/>
      <c r="N14" s="31"/>
    </row>
    <row r="15" spans="2:14" x14ac:dyDescent="0.25">
      <c r="B15" s="24" t="s">
        <v>4</v>
      </c>
      <c r="C15" s="25">
        <f ca="1">SUM(C7:C14)</f>
        <v>183626</v>
      </c>
      <c r="D15" s="26">
        <f ca="1">SUM(D7:D14)</f>
        <v>85152</v>
      </c>
      <c r="F15" s="30"/>
      <c r="G15" s="12"/>
      <c r="H15" s="12"/>
      <c r="I15" s="12"/>
      <c r="J15" s="12"/>
      <c r="K15" s="12"/>
      <c r="L15" s="12"/>
      <c r="M15" s="12"/>
      <c r="N15" s="31"/>
    </row>
    <row r="16" spans="2:14" x14ac:dyDescent="0.25">
      <c r="F16" s="30"/>
      <c r="G16" s="12"/>
      <c r="H16" s="12"/>
      <c r="I16" s="12"/>
      <c r="J16" s="12"/>
      <c r="K16" s="12"/>
      <c r="L16" s="12"/>
      <c r="M16" s="12"/>
      <c r="N16" s="31"/>
    </row>
    <row r="17" spans="6:14" x14ac:dyDescent="0.25">
      <c r="F17" s="30"/>
      <c r="G17" s="12"/>
      <c r="H17" s="12"/>
      <c r="I17" s="12"/>
      <c r="J17" s="12"/>
      <c r="K17" s="12"/>
      <c r="L17" s="12"/>
      <c r="M17" s="12"/>
      <c r="N17" s="31"/>
    </row>
    <row r="18" spans="6:14" x14ac:dyDescent="0.25">
      <c r="F18" s="30"/>
      <c r="G18" s="12"/>
      <c r="H18" s="12"/>
      <c r="I18" s="12"/>
      <c r="J18" s="12"/>
      <c r="K18" s="12"/>
      <c r="L18" s="12"/>
      <c r="M18" s="12"/>
      <c r="N18" s="31"/>
    </row>
    <row r="19" spans="6:14" ht="15.75" thickBot="1" x14ac:dyDescent="0.3">
      <c r="F19" s="32"/>
      <c r="G19" s="33"/>
      <c r="H19" s="33"/>
      <c r="I19" s="33"/>
      <c r="J19" s="33"/>
      <c r="K19" s="33"/>
      <c r="L19" s="33"/>
      <c r="M19" s="33"/>
      <c r="N19" s="34"/>
    </row>
  </sheetData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BFA0-CE34-4F52-9503-9AEBEF5F6255}">
  <sheetPr>
    <tabColor rgb="FFFF0000"/>
  </sheetPr>
  <dimension ref="A3:Q27"/>
  <sheetViews>
    <sheetView zoomScale="70" zoomScaleNormal="70" workbookViewId="0">
      <selection activeCell="A8" sqref="A8:A9"/>
    </sheetView>
  </sheetViews>
  <sheetFormatPr defaultRowHeight="15" x14ac:dyDescent="0.25"/>
  <cols>
    <col min="1" max="1" width="21.28515625" customWidth="1"/>
    <col min="2" max="2" width="19.28515625" customWidth="1"/>
    <col min="3" max="3" width="17" customWidth="1"/>
    <col min="4" max="4" width="16" customWidth="1"/>
  </cols>
  <sheetData>
    <row r="3" spans="1:17" ht="15.75" thickBot="1" x14ac:dyDescent="0.3">
      <c r="F3" s="12"/>
      <c r="G3" s="12"/>
      <c r="H3" s="12"/>
      <c r="I3" s="12"/>
      <c r="J3" s="12"/>
      <c r="K3" s="12"/>
      <c r="L3" s="12"/>
      <c r="M3" s="12"/>
    </row>
    <row r="4" spans="1:17" x14ac:dyDescent="0.25"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x14ac:dyDescent="0.25"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</row>
    <row r="6" spans="1:17" x14ac:dyDescent="0.25">
      <c r="A6" t="s">
        <v>21</v>
      </c>
      <c r="B6" t="s">
        <v>20</v>
      </c>
      <c r="C6" t="s">
        <v>22</v>
      </c>
      <c r="D6" t="s">
        <v>23</v>
      </c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5">
      <c r="A7" t="s">
        <v>24</v>
      </c>
      <c r="B7">
        <v>18</v>
      </c>
      <c r="C7" s="35">
        <v>800000</v>
      </c>
      <c r="D7" s="36">
        <f>(C7*B7)/30</f>
        <v>480000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</row>
    <row r="8" spans="1:17" x14ac:dyDescent="0.25">
      <c r="A8" t="s">
        <v>25</v>
      </c>
      <c r="B8">
        <v>10</v>
      </c>
      <c r="C8" s="35">
        <v>800000</v>
      </c>
      <c r="D8" s="37">
        <f t="shared" ref="D8:D11" si="0">(C8*B8)/30</f>
        <v>266666.66666666669</v>
      </c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5">
      <c r="A9" t="s">
        <v>26</v>
      </c>
      <c r="B9">
        <v>20</v>
      </c>
      <c r="C9" s="35">
        <v>1200000</v>
      </c>
      <c r="D9" s="36">
        <f t="shared" si="0"/>
        <v>800000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x14ac:dyDescent="0.25">
      <c r="A10" t="s">
        <v>27</v>
      </c>
      <c r="B10">
        <v>30</v>
      </c>
      <c r="C10" s="35">
        <v>800000</v>
      </c>
      <c r="D10" s="36">
        <f t="shared" si="0"/>
        <v>800000</v>
      </c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5">
      <c r="A11" t="s">
        <v>28</v>
      </c>
      <c r="B11">
        <v>15</v>
      </c>
      <c r="C11" s="35">
        <v>800000</v>
      </c>
      <c r="D11" s="36">
        <f t="shared" si="0"/>
        <v>400000</v>
      </c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 spans="1:17" x14ac:dyDescent="0.25"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5"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</row>
    <row r="14" spans="1:17" x14ac:dyDescent="0.25"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5"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  <row r="16" spans="1:17" x14ac:dyDescent="0.25"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6:17" x14ac:dyDescent="0.25"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</row>
    <row r="18" spans="6:17" x14ac:dyDescent="0.25"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6:17" x14ac:dyDescent="0.25"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</row>
    <row r="20" spans="6:17" x14ac:dyDescent="0.25"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6:17" x14ac:dyDescent="0.25"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</row>
    <row r="22" spans="6:17" x14ac:dyDescent="0.25"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6:17" x14ac:dyDescent="0.25"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</row>
    <row r="24" spans="6:17" x14ac:dyDescent="0.25"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6:17" x14ac:dyDescent="0.25"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</row>
    <row r="26" spans="6:17" x14ac:dyDescent="0.25"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6:17" ht="15.75" thickBot="1" x14ac:dyDescent="0.3"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6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FEDB-E430-4D74-95D5-FEEF53BA5928}">
  <sheetPr>
    <tabColor rgb="FFFFFF00"/>
  </sheetPr>
  <dimension ref="B1:H9"/>
  <sheetViews>
    <sheetView workbookViewId="0">
      <selection activeCell="D6" sqref="D6"/>
    </sheetView>
  </sheetViews>
  <sheetFormatPr defaultRowHeight="15" x14ac:dyDescent="0.25"/>
  <cols>
    <col min="2" max="2" width="28.5703125" bestFit="1" customWidth="1"/>
    <col min="3" max="6" width="9.42578125" bestFit="1" customWidth="1"/>
    <col min="7" max="7" width="14" bestFit="1" customWidth="1"/>
    <col min="8" max="8" width="19.140625" bestFit="1" customWidth="1"/>
  </cols>
  <sheetData>
    <row r="1" spans="2:8" ht="15.75" thickBot="1" x14ac:dyDescent="0.3"/>
    <row r="2" spans="2:8" ht="15.75" thickBot="1" x14ac:dyDescent="0.3">
      <c r="B2" s="72" t="s">
        <v>42</v>
      </c>
      <c r="C2" s="73"/>
      <c r="D2" s="73"/>
      <c r="E2" s="73"/>
      <c r="F2" s="73"/>
      <c r="G2" s="74"/>
    </row>
    <row r="3" spans="2:8" x14ac:dyDescent="0.25">
      <c r="B3" t="s">
        <v>43</v>
      </c>
      <c r="C3" t="s">
        <v>45</v>
      </c>
      <c r="D3" t="s">
        <v>44</v>
      </c>
      <c r="E3" t="s">
        <v>46</v>
      </c>
      <c r="F3" t="s">
        <v>47</v>
      </c>
      <c r="G3" t="s">
        <v>52</v>
      </c>
      <c r="H3" t="s">
        <v>53</v>
      </c>
    </row>
    <row r="4" spans="2:8" x14ac:dyDescent="0.25">
      <c r="B4" t="s">
        <v>48</v>
      </c>
      <c r="C4">
        <v>5</v>
      </c>
      <c r="D4">
        <v>5</v>
      </c>
      <c r="E4">
        <v>4</v>
      </c>
      <c r="F4">
        <v>5</v>
      </c>
      <c r="G4">
        <f>AVERAGE(C4:F4)</f>
        <v>4.75</v>
      </c>
      <c r="H4" t="str">
        <f>IF(Table5[[#This Row],[NOTA FINAL]]&gt;=3.5,"APROBADO","REPROBADO")</f>
        <v>APROBADO</v>
      </c>
    </row>
    <row r="5" spans="2:8" x14ac:dyDescent="0.25">
      <c r="B5" t="s">
        <v>28</v>
      </c>
      <c r="C5">
        <v>3</v>
      </c>
      <c r="D5">
        <v>1</v>
      </c>
      <c r="E5">
        <v>2</v>
      </c>
      <c r="F5">
        <v>5</v>
      </c>
      <c r="G5">
        <f>AVERAGE(C5:F5)</f>
        <v>2.75</v>
      </c>
      <c r="H5" t="str">
        <f>IF(Table5[[#This Row],[NOTA FINAL]]&gt;=3.5,"APROBADO","REPROBADO")</f>
        <v>REPROBADO</v>
      </c>
    </row>
    <row r="6" spans="2:8" x14ac:dyDescent="0.25">
      <c r="B6" t="s">
        <v>50</v>
      </c>
      <c r="C6">
        <v>3.5</v>
      </c>
      <c r="D6">
        <v>4.5</v>
      </c>
      <c r="E6">
        <v>3</v>
      </c>
      <c r="F6">
        <v>3.5</v>
      </c>
      <c r="G6">
        <f>AVERAGE(C6:F6)</f>
        <v>3.625</v>
      </c>
      <c r="H6" t="str">
        <f>IF(Table5[[#This Row],[NOTA FINAL]]&gt;=3.5,"APROBADO","REPROBADO")</f>
        <v>APROBADO</v>
      </c>
    </row>
    <row r="7" spans="2:8" x14ac:dyDescent="0.25">
      <c r="B7" t="s">
        <v>51</v>
      </c>
      <c r="C7">
        <v>3.4</v>
      </c>
      <c r="D7">
        <v>3.4</v>
      </c>
      <c r="E7">
        <v>3.9</v>
      </c>
      <c r="F7">
        <v>2.5</v>
      </c>
      <c r="G7">
        <f>AVERAGE(C7:F7)</f>
        <v>3.3</v>
      </c>
      <c r="H7" t="str">
        <f>IF(Table5[[#This Row],[NOTA FINAL]]&gt;=3.5,"APROBADO","REPROBADO")</f>
        <v>REPROBADO</v>
      </c>
    </row>
    <row r="9" spans="2:8" x14ac:dyDescent="0.25">
      <c r="D9" t="s">
        <v>49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C34-19A1-4398-A4F1-D438B3B8F487}">
  <sheetPr>
    <tabColor rgb="FFFFFF00"/>
  </sheetPr>
  <dimension ref="B4:P14"/>
  <sheetViews>
    <sheetView topLeftCell="A22" workbookViewId="0">
      <selection activeCell="D13" sqref="D13"/>
    </sheetView>
  </sheetViews>
  <sheetFormatPr defaultRowHeight="15" x14ac:dyDescent="0.25"/>
  <cols>
    <col min="2" max="2" width="13.85546875" customWidth="1"/>
    <col min="3" max="3" width="15.42578125" bestFit="1" customWidth="1"/>
    <col min="4" max="4" width="23.42578125" bestFit="1" customWidth="1"/>
  </cols>
  <sheetData>
    <row r="4" spans="2:16" ht="15" customHeight="1" x14ac:dyDescent="0.25">
      <c r="B4" s="77" t="s">
        <v>54</v>
      </c>
      <c r="C4" s="77"/>
      <c r="D4" s="77"/>
      <c r="E4" s="75" t="s">
        <v>66</v>
      </c>
      <c r="F4" s="76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2:16" ht="15" customHeight="1" x14ac:dyDescent="0.25">
      <c r="B5" s="1" t="s">
        <v>61</v>
      </c>
      <c r="C5" s="1" t="s">
        <v>59</v>
      </c>
      <c r="D5" s="1" t="s">
        <v>60</v>
      </c>
      <c r="E5" s="75"/>
      <c r="F5" s="76"/>
      <c r="G5" s="45"/>
      <c r="H5" s="45"/>
      <c r="I5" s="45"/>
      <c r="J5" s="45"/>
      <c r="K5" s="45"/>
      <c r="L5" s="45"/>
      <c r="M5" s="45"/>
      <c r="N5" s="45"/>
      <c r="O5" s="45"/>
      <c r="P5" s="45"/>
    </row>
    <row r="6" spans="2:16" ht="15" customHeight="1" x14ac:dyDescent="0.25">
      <c r="B6" s="1">
        <v>2</v>
      </c>
      <c r="C6" s="1" t="s">
        <v>55</v>
      </c>
      <c r="D6" s="44" cm="1">
        <f t="array" ref="D6">_xlfn.IFS(C6="TOBOGAN",50000*B6,C6="ULAULA",30000*B6,C6="SUBEBAJA",150000*B6,C6="PISCINA",32000*B6,C6="MONTANARUSA",100000*B6)</f>
        <v>100000</v>
      </c>
      <c r="E6" s="75"/>
      <c r="F6" s="76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2:16" ht="15" customHeight="1" x14ac:dyDescent="0.25">
      <c r="B7" s="1">
        <v>1</v>
      </c>
      <c r="C7" s="1" t="s">
        <v>57</v>
      </c>
      <c r="D7" s="44" cm="1">
        <f t="array" ref="D7">_xlfn.IFS(C7="TOBOGAN",50000*B7,C7="ULAULA",30000*B7,C7="SUBEBAJA",150000*B7,C7="PISCINA",32000*B7,C7="MONTANARUSA",100000*B7)</f>
        <v>30000</v>
      </c>
      <c r="E7" s="75"/>
      <c r="F7" s="76"/>
    </row>
    <row r="8" spans="2:16" ht="15" customHeight="1" x14ac:dyDescent="0.25">
      <c r="B8" s="1">
        <v>1</v>
      </c>
      <c r="C8" s="1" t="s">
        <v>56</v>
      </c>
      <c r="D8" s="44" cm="1">
        <f t="array" ref="D8">_xlfn.IFS(C8="TOBOGAN",50000*B8,C8="ULAULA",30000*B8,C8="SUBEBAJA",150000*B8,C8="PISCINA",32000*B8,C8="MONTANARUSA",100000*B8)</f>
        <v>150000</v>
      </c>
      <c r="E8" s="75"/>
      <c r="F8" s="76"/>
    </row>
    <row r="9" spans="2:16" ht="16.5" customHeight="1" x14ac:dyDescent="0.25">
      <c r="B9" s="1">
        <v>1</v>
      </c>
      <c r="C9" s="1" t="s">
        <v>58</v>
      </c>
      <c r="D9" s="44" cm="1">
        <f t="array" ref="D9">_xlfn.IFS(C9="TOBOGAN",50000*B9,C9="ULAULA",30000*B9,C9="SUBEBAJA",150000*B9,C9="PISCINA",32000*B9,C9="MONTANARUSA",100000*B9)</f>
        <v>32000</v>
      </c>
      <c r="E9" s="75"/>
      <c r="F9" s="76"/>
    </row>
    <row r="10" spans="2:16" ht="16.5" customHeight="1" x14ac:dyDescent="0.25">
      <c r="B10" s="42">
        <v>1</v>
      </c>
      <c r="C10" s="43" t="s">
        <v>65</v>
      </c>
      <c r="D10" s="44" cm="1">
        <f t="array" ref="D10">_xlfn.IFS(C10="TOBOGAN",50000*B10,C10="ULAULA",30000*B10,C10="SUBEBAJA",150000*B10,C10="PISCINA",32000*B10,C10="MONTANARUSA",100000*B10)</f>
        <v>100000</v>
      </c>
      <c r="E10" s="75"/>
      <c r="F10" s="76"/>
    </row>
    <row r="11" spans="2:16" ht="15" customHeight="1" x14ac:dyDescent="0.25">
      <c r="B11" s="78" t="s">
        <v>64</v>
      </c>
      <c r="C11" s="78"/>
      <c r="D11" s="39" t="s">
        <v>619</v>
      </c>
      <c r="E11" s="75"/>
      <c r="F11" s="76"/>
    </row>
    <row r="12" spans="2:16" ht="15" customHeight="1" x14ac:dyDescent="0.25">
      <c r="B12" s="77"/>
      <c r="C12" s="40" t="s">
        <v>62</v>
      </c>
      <c r="D12" s="7">
        <f>SUM(Table6[VALUE])</f>
        <v>412000</v>
      </c>
      <c r="E12" s="75"/>
      <c r="F12" s="76"/>
    </row>
    <row r="13" spans="2:16" ht="15" customHeight="1" x14ac:dyDescent="0.25">
      <c r="B13" s="77"/>
      <c r="C13" s="40" t="s">
        <v>63</v>
      </c>
      <c r="D13" s="41" cm="1">
        <f t="array" ref="D13">_xlfn.IFS(D11="CONTADO",10%,D11&lt;&gt;"CONTADO","AUMENTO DEL 10%")</f>
        <v>0.1</v>
      </c>
      <c r="E13" s="75"/>
      <c r="F13" s="76"/>
    </row>
    <row r="14" spans="2:16" ht="15" customHeight="1" x14ac:dyDescent="0.25">
      <c r="B14" s="77"/>
      <c r="C14" s="40" t="s">
        <v>4</v>
      </c>
      <c r="D14" s="7" cm="1">
        <f t="array" ref="D14">_xlfn.IFS(D13=10,SUM(D12-(D12*D13)),D13&lt;&gt;10,D12+(D12*10%))</f>
        <v>453200</v>
      </c>
      <c r="E14" s="75"/>
      <c r="F14" s="76"/>
    </row>
  </sheetData>
  <mergeCells count="4">
    <mergeCell ref="E4:F14"/>
    <mergeCell ref="B4:D4"/>
    <mergeCell ref="B11:C11"/>
    <mergeCell ref="B12:B1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17DE-1535-428D-9B4D-12322897E149}">
  <sheetPr>
    <tabColor rgb="FFFFC000"/>
  </sheetPr>
  <dimension ref="B3:I8"/>
  <sheetViews>
    <sheetView workbookViewId="0">
      <selection activeCell="D8" sqref="D8"/>
    </sheetView>
  </sheetViews>
  <sheetFormatPr defaultRowHeight="15" x14ac:dyDescent="0.25"/>
  <cols>
    <col min="2" max="2" width="8.85546875" bestFit="1" customWidth="1"/>
    <col min="3" max="3" width="10.42578125" bestFit="1" customWidth="1"/>
    <col min="4" max="4" width="26.5703125" bestFit="1" customWidth="1"/>
  </cols>
  <sheetData>
    <row r="3" spans="2:9" ht="15" customHeight="1" x14ac:dyDescent="0.25">
      <c r="B3" s="80" t="s">
        <v>67</v>
      </c>
      <c r="C3" s="80"/>
      <c r="D3" s="80"/>
      <c r="E3" s="38"/>
      <c r="F3" s="79" t="s">
        <v>69</v>
      </c>
      <c r="G3" s="79"/>
      <c r="H3" s="79"/>
      <c r="I3" s="79"/>
    </row>
    <row r="4" spans="2:9" x14ac:dyDescent="0.25">
      <c r="B4" t="s">
        <v>43</v>
      </c>
      <c r="C4" t="s">
        <v>71</v>
      </c>
      <c r="D4" t="s">
        <v>1</v>
      </c>
      <c r="F4" s="79" t="s">
        <v>68</v>
      </c>
      <c r="G4" s="79"/>
      <c r="H4" s="79"/>
      <c r="I4" s="79"/>
    </row>
    <row r="5" spans="2:9" x14ac:dyDescent="0.25">
      <c r="B5" t="s">
        <v>72</v>
      </c>
      <c r="C5">
        <v>1</v>
      </c>
      <c r="D5" t="str" cm="1">
        <f t="array" ref="D5">_xlfn.IFS(C5&lt;3," SU NOTA ES INACEPTABLE",C5&lt;4," SU NOTA ES ACEPTABLE",C5&lt;=4.5," SU NOTA ES SOBRESALIENTE",C5&gt;4.5,"SU NOTA ES EXCELENTE")</f>
        <v xml:space="preserve"> SU NOTA ES INACEPTABLE</v>
      </c>
      <c r="F5" s="79" t="s">
        <v>70</v>
      </c>
      <c r="G5" s="79"/>
      <c r="H5" s="79"/>
      <c r="I5" s="79"/>
    </row>
    <row r="6" spans="2:9" x14ac:dyDescent="0.25">
      <c r="B6" t="s">
        <v>73</v>
      </c>
      <c r="C6">
        <v>3</v>
      </c>
      <c r="D6" t="str" cm="1">
        <f t="array" ref="D6">_xlfn.IFS(C6&lt;3," SU NOTA ES INACEPTABLE",C6&lt;4," SU NOTA ES ACEPTABLE",C6&lt;=4.5," SU NOTA ES SOBRESALIENTE",C6&gt;4.5,"SU NOTA ES EXCELENTE")</f>
        <v xml:space="preserve"> SU NOTA ES ACEPTABLE</v>
      </c>
    </row>
    <row r="7" spans="2:9" x14ac:dyDescent="0.25">
      <c r="B7" t="s">
        <v>74</v>
      </c>
      <c r="C7">
        <v>4</v>
      </c>
      <c r="D7" t="str" cm="1">
        <f t="array" ref="D7">_xlfn.IFS(C7&lt;3," SU NOTA ES INACEPTABLE",C7&lt;4," SU NOTA ES ACEPTABLE",C7&lt;=4.5," SU NOTA ES SOBRESALIENTE",C7&gt;4.5,"SU NOTA ES EXCELENTE")</f>
        <v xml:space="preserve"> SU NOTA ES SOBRESALIENTE</v>
      </c>
    </row>
    <row r="8" spans="2:9" x14ac:dyDescent="0.25">
      <c r="B8" t="s">
        <v>72</v>
      </c>
      <c r="C8">
        <v>5</v>
      </c>
      <c r="D8" t="str" cm="1">
        <f t="array" ref="D8">_xlfn.IFS(C8&lt;3," SU NOTA ES INACEPTABLE",C8&lt;4," SU NOTA ES ACEPTABLE",C8&lt;=4.5," SU NOTA ES SOBRESALIENTE",C8&gt;4.5,"SU NOTA ES EXCELENTE")</f>
        <v>SU NOTA ES EXCELENTE</v>
      </c>
    </row>
  </sheetData>
  <mergeCells count="4">
    <mergeCell ref="F4:I4"/>
    <mergeCell ref="F3:I3"/>
    <mergeCell ref="F5:I5"/>
    <mergeCell ref="B3:D3"/>
  </mergeCells>
  <conditionalFormatting sqref="D5:D11">
    <cfRule type="endsWith" priority="9" operator="endsWith" text="inaceptable">
      <formula>RIGHT(D5,LEN("inaceptable"))="inaceptable"</formula>
    </cfRule>
  </conditionalFormatting>
  <conditionalFormatting sqref="D5:D11">
    <cfRule type="containsText" dxfId="40" priority="5" operator="containsText" text="SU NOTA ES INACEPTABLE">
      <formula>NOT(ISERROR(SEARCH("SU NOTA ES INACEPTABLE",D5)))</formula>
    </cfRule>
    <cfRule type="containsText" dxfId="39" priority="6" operator="containsText" text="SU NOTA ES INACEPTABLE">
      <formula>NOT(ISERROR(SEARCH("SU NOTA ES INACEPTABLE",D5)))</formula>
    </cfRule>
    <cfRule type="containsText" dxfId="38" priority="7" operator="containsText" text="SU NOTA ES INACEPTABLE">
      <formula>NOT(ISERROR(SEARCH("SU NOTA ES INACEPTABLE",D5)))</formula>
    </cfRule>
    <cfRule type="containsText" priority="8" operator="containsText" text="Su nota es inaceptable">
      <formula>NOT(ISERROR(SEARCH("Su nota es inaceptable",D5)))</formula>
    </cfRule>
  </conditionalFormatting>
  <conditionalFormatting sqref="D5:D11">
    <cfRule type="containsText" dxfId="37" priority="4" operator="containsText" text="SU NOTA ES ACEPTABLE">
      <formula>NOT(ISERROR(SEARCH("SU NOTA ES ACEPTABLE",D5)))</formula>
    </cfRule>
  </conditionalFormatting>
  <conditionalFormatting sqref="D5:D11">
    <cfRule type="containsText" dxfId="36" priority="3" operator="containsText" text="SU NOTA ES SOBRESALIENTE">
      <formula>NOT(ISERROR(SEARCH("SU NOTA ES SOBRESALIENTE",D5)))</formula>
    </cfRule>
  </conditionalFormatting>
  <conditionalFormatting sqref="D5:D8">
    <cfRule type="containsText" dxfId="35" priority="1" operator="containsText" text="SU NOTA ES EXCELENTE">
      <formula>NOT(ISERROR(SEARCH("SU NOTA ES EXCELENTE",D5)))</formula>
    </cfRule>
    <cfRule type="containsText" priority="2" operator="containsText" text="SU NOTA ES EXCELENTE">
      <formula>NOT(ISERROR(SEARCH("SU NOTA ES EXCELENTE",D5)))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6971-19C7-4646-AB44-AD35FACE093B}">
  <sheetPr>
    <tabColor rgb="FF002060"/>
  </sheetPr>
  <dimension ref="B3:O18"/>
  <sheetViews>
    <sheetView workbookViewId="0">
      <selection activeCell="N9" sqref="N9:N16"/>
    </sheetView>
  </sheetViews>
  <sheetFormatPr defaultRowHeight="15" x14ac:dyDescent="0.25"/>
  <cols>
    <col min="2" max="2" width="14" bestFit="1" customWidth="1"/>
    <col min="3" max="3" width="13.42578125" bestFit="1" customWidth="1"/>
    <col min="4" max="4" width="17.28515625" bestFit="1" customWidth="1"/>
    <col min="5" max="5" width="8.28515625" customWidth="1"/>
    <col min="6" max="6" width="8.85546875" customWidth="1"/>
    <col min="7" max="7" width="9.7109375" customWidth="1"/>
    <col min="8" max="8" width="12.85546875" customWidth="1"/>
    <col min="9" max="9" width="13.85546875" customWidth="1"/>
    <col min="14" max="14" width="13.140625" bestFit="1" customWidth="1"/>
  </cols>
  <sheetData>
    <row r="3" spans="2:15" x14ac:dyDescent="0.25">
      <c r="B3" s="81" t="s">
        <v>75</v>
      </c>
      <c r="C3" s="81"/>
      <c r="D3" s="81"/>
      <c r="E3" s="81"/>
      <c r="F3" s="81"/>
      <c r="G3" s="81"/>
      <c r="H3" s="81"/>
      <c r="I3" s="81"/>
    </row>
    <row r="5" spans="2:15" x14ac:dyDescent="0.25">
      <c r="B5" s="82" t="s">
        <v>76</v>
      </c>
      <c r="C5" s="82"/>
      <c r="D5" s="82"/>
      <c r="E5" s="82"/>
      <c r="F5" s="82"/>
      <c r="G5" s="82"/>
      <c r="H5" s="82"/>
      <c r="I5" s="82"/>
    </row>
    <row r="7" spans="2:15" x14ac:dyDescent="0.25">
      <c r="B7" s="12" t="s">
        <v>107</v>
      </c>
      <c r="C7" s="12" t="s">
        <v>106</v>
      </c>
      <c r="D7" s="12" t="s">
        <v>105</v>
      </c>
      <c r="E7" s="12" t="s">
        <v>77</v>
      </c>
      <c r="F7" s="12" t="s">
        <v>78</v>
      </c>
      <c r="G7" s="12" t="s">
        <v>79</v>
      </c>
      <c r="H7" s="12" t="s">
        <v>103</v>
      </c>
      <c r="I7" s="12" t="s">
        <v>104</v>
      </c>
      <c r="K7" s="80" t="s">
        <v>91</v>
      </c>
      <c r="L7" s="80"/>
      <c r="M7" s="80"/>
      <c r="N7" s="80"/>
    </row>
    <row r="8" spans="2:15" x14ac:dyDescent="0.25">
      <c r="B8" s="12" t="s">
        <v>80</v>
      </c>
      <c r="C8" s="12" t="s">
        <v>81</v>
      </c>
      <c r="D8" s="46">
        <v>80000</v>
      </c>
      <c r="E8" s="12">
        <v>10</v>
      </c>
      <c r="F8" s="12">
        <v>6</v>
      </c>
      <c r="G8" s="12">
        <v>3</v>
      </c>
      <c r="H8" s="12">
        <f t="shared" ref="H8:H13" si="0">AVERAGE(E8:G8)</f>
        <v>6.333333333333333</v>
      </c>
      <c r="I8" s="12" t="str">
        <f t="shared" ref="I8:I13" si="1">IF(H8&gt;6,"APROBADO","REPROBADO")</f>
        <v>APROBADO</v>
      </c>
      <c r="K8" s="77" t="s">
        <v>92</v>
      </c>
      <c r="L8" s="77"/>
      <c r="M8" s="77"/>
      <c r="N8" s="1">
        <f>MAX(Table7[AVERAGE])</f>
        <v>7.333333333333333</v>
      </c>
    </row>
    <row r="9" spans="2:15" x14ac:dyDescent="0.25">
      <c r="B9" s="12" t="s">
        <v>82</v>
      </c>
      <c r="C9" s="12" t="s">
        <v>83</v>
      </c>
      <c r="D9" s="46">
        <v>100000</v>
      </c>
      <c r="E9" s="12">
        <v>2</v>
      </c>
      <c r="F9" s="12">
        <v>8</v>
      </c>
      <c r="G9" s="12">
        <v>6</v>
      </c>
      <c r="H9" s="12">
        <f t="shared" si="0"/>
        <v>5.333333333333333</v>
      </c>
      <c r="I9" s="12" t="str">
        <f t="shared" si="1"/>
        <v>REPROBADO</v>
      </c>
      <c r="K9" s="77" t="s">
        <v>93</v>
      </c>
      <c r="L9" s="77"/>
      <c r="M9" s="77"/>
      <c r="N9" s="1">
        <f>MIN(Table7[AVERAGE])</f>
        <v>4</v>
      </c>
    </row>
    <row r="10" spans="2:15" x14ac:dyDescent="0.25">
      <c r="B10" s="12" t="s">
        <v>84</v>
      </c>
      <c r="C10" s="12" t="s">
        <v>85</v>
      </c>
      <c r="D10" s="46">
        <v>30000</v>
      </c>
      <c r="E10" s="12">
        <v>4</v>
      </c>
      <c r="F10" s="12">
        <v>7</v>
      </c>
      <c r="G10" s="12">
        <v>10</v>
      </c>
      <c r="H10" s="12">
        <f t="shared" si="0"/>
        <v>7</v>
      </c>
      <c r="I10" s="12" t="str">
        <f t="shared" si="1"/>
        <v>APROBADO</v>
      </c>
      <c r="K10" s="77" t="s">
        <v>94</v>
      </c>
      <c r="L10" s="77"/>
      <c r="M10" s="77"/>
      <c r="N10" s="1" t="str">
        <f>IFERROR(_xlfn.MODE.SNGL(Table7[AVERAGE]),"NR")</f>
        <v>NR</v>
      </c>
    </row>
    <row r="11" spans="2:15" x14ac:dyDescent="0.25">
      <c r="B11" s="12" t="s">
        <v>86</v>
      </c>
      <c r="C11" s="12" t="s">
        <v>81</v>
      </c>
      <c r="D11" s="46">
        <v>60000</v>
      </c>
      <c r="E11" s="12">
        <v>4</v>
      </c>
      <c r="F11" s="12">
        <v>7</v>
      </c>
      <c r="G11" s="12">
        <v>1</v>
      </c>
      <c r="H11" s="12">
        <f t="shared" si="0"/>
        <v>4</v>
      </c>
      <c r="I11" s="12" t="str">
        <f t="shared" si="1"/>
        <v>REPROBADO</v>
      </c>
      <c r="K11" s="77" t="s">
        <v>95</v>
      </c>
      <c r="L11" s="77"/>
      <c r="M11" s="77"/>
      <c r="N11" s="48">
        <f>AVERAGE(Table7[AVERAGE])</f>
        <v>6.1111111111111107</v>
      </c>
    </row>
    <row r="12" spans="2:15" x14ac:dyDescent="0.25">
      <c r="B12" s="12" t="s">
        <v>87</v>
      </c>
      <c r="C12" s="12" t="s">
        <v>88</v>
      </c>
      <c r="D12" s="46">
        <v>50000</v>
      </c>
      <c r="E12" s="12">
        <v>5</v>
      </c>
      <c r="F12" s="12">
        <v>10</v>
      </c>
      <c r="G12" s="12">
        <v>5</v>
      </c>
      <c r="H12" s="12">
        <f t="shared" si="0"/>
        <v>6.666666666666667</v>
      </c>
      <c r="I12" s="12" t="str">
        <f t="shared" si="1"/>
        <v>APROBADO</v>
      </c>
      <c r="K12" s="77" t="s">
        <v>96</v>
      </c>
      <c r="L12" s="77"/>
      <c r="M12" s="77"/>
      <c r="N12" s="1">
        <f>COUNT(Table7[AVERAGE])</f>
        <v>6</v>
      </c>
    </row>
    <row r="13" spans="2:15" x14ac:dyDescent="0.25">
      <c r="B13" s="12" t="s">
        <v>89</v>
      </c>
      <c r="C13" s="12" t="s">
        <v>90</v>
      </c>
      <c r="D13" s="46">
        <v>20000</v>
      </c>
      <c r="E13" s="12">
        <v>5</v>
      </c>
      <c r="F13" s="12">
        <v>10</v>
      </c>
      <c r="G13" s="12">
        <v>7</v>
      </c>
      <c r="H13" s="12">
        <f t="shared" si="0"/>
        <v>7.333333333333333</v>
      </c>
      <c r="I13" s="12" t="str">
        <f t="shared" si="1"/>
        <v>APROBADO</v>
      </c>
      <c r="K13" s="77" t="s">
        <v>97</v>
      </c>
      <c r="L13" s="77"/>
      <c r="M13" s="77"/>
      <c r="N13" s="1">
        <f>COUNTIF(Table7[FINAL GRADE],"APROBADO")</f>
        <v>4</v>
      </c>
    </row>
    <row r="14" spans="2:15" x14ac:dyDescent="0.25">
      <c r="C14" s="1" t="s">
        <v>108</v>
      </c>
      <c r="D14" s="7">
        <f>SUM(Table7[COSTLY SIGN IN])</f>
        <v>340000</v>
      </c>
      <c r="K14" s="83" t="s">
        <v>98</v>
      </c>
      <c r="L14" s="84"/>
      <c r="M14" s="85"/>
      <c r="N14" s="1">
        <f>COUNTIF(Table7[FINAL GRADE],"REPROBADO")</f>
        <v>2</v>
      </c>
    </row>
    <row r="15" spans="2:15" x14ac:dyDescent="0.25">
      <c r="D15" s="50" t="str">
        <f>IF(D14=SUM(N17:N18),"BIEN HECHO")</f>
        <v>BIEN HECHO</v>
      </c>
      <c r="K15" s="77" t="s">
        <v>99</v>
      </c>
      <c r="L15" s="77"/>
      <c r="M15" s="77"/>
      <c r="N15" s="41">
        <f>N13/COUNT(Table7[AVERAGE])</f>
        <v>0.66666666666666663</v>
      </c>
      <c r="O15" s="1">
        <f>AVERAGEIF(Table7[FINAL GRADE],"APROBADO",Table7[AVERAGE])</f>
        <v>6.833333333333333</v>
      </c>
    </row>
    <row r="16" spans="2:15" x14ac:dyDescent="0.25">
      <c r="K16" s="77" t="s">
        <v>100</v>
      </c>
      <c r="L16" s="77"/>
      <c r="M16" s="77"/>
      <c r="N16" s="41">
        <f>N14/COUNT(Table7[AVERAGE])</f>
        <v>0.33333333333333331</v>
      </c>
      <c r="O16" s="1">
        <f>AVERAGEIF(Table7[FINAL GRADE],"REPROBADO",Table7[AVERAGE])</f>
        <v>4.6666666666666661</v>
      </c>
    </row>
    <row r="17" spans="11:14" x14ac:dyDescent="0.25">
      <c r="K17" s="77" t="s">
        <v>101</v>
      </c>
      <c r="L17" s="77"/>
      <c r="M17" s="77"/>
      <c r="N17" s="47">
        <f>SUMIF(Table7[FINAL GRADE],"APROBADO",Table7[COSTLY SIGN IN])</f>
        <v>180000</v>
      </c>
    </row>
    <row r="18" spans="11:14" x14ac:dyDescent="0.25">
      <c r="K18" s="77" t="s">
        <v>102</v>
      </c>
      <c r="L18" s="77"/>
      <c r="M18" s="77"/>
      <c r="N18" s="47">
        <f>SUMIF(Table7[FINAL GRADE],"REPROBADO",Table7[COSTLY SIGN IN])</f>
        <v>160000</v>
      </c>
    </row>
  </sheetData>
  <mergeCells count="14">
    <mergeCell ref="K14:M14"/>
    <mergeCell ref="K15:M15"/>
    <mergeCell ref="K16:M16"/>
    <mergeCell ref="K17:M17"/>
    <mergeCell ref="K18:M18"/>
    <mergeCell ref="K13:M13"/>
    <mergeCell ref="B3:I3"/>
    <mergeCell ref="B5:I5"/>
    <mergeCell ref="K7:N7"/>
    <mergeCell ref="K8:M8"/>
    <mergeCell ref="K9:M9"/>
    <mergeCell ref="K10:M10"/>
    <mergeCell ref="K11:M11"/>
    <mergeCell ref="K12:M12"/>
  </mergeCells>
  <pageMargins left="0.7" right="0.7" top="0.75" bottom="0.75" header="0.3" footer="0.3"/>
  <ignoredErrors>
    <ignoredError sqref="H8:H13" formulaRange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502F-26E7-4B02-83C0-6DFD456AE689}">
  <sheetPr>
    <tabColor rgb="FF00B050"/>
  </sheetPr>
  <dimension ref="B1:I21"/>
  <sheetViews>
    <sheetView workbookViewId="0">
      <selection activeCell="H3" sqref="H3"/>
    </sheetView>
  </sheetViews>
  <sheetFormatPr defaultRowHeight="15" x14ac:dyDescent="0.25"/>
  <cols>
    <col min="2" max="2" width="8.140625" bestFit="1" customWidth="1"/>
    <col min="3" max="3" width="16" customWidth="1"/>
    <col min="4" max="5" width="14.7109375" bestFit="1" customWidth="1"/>
    <col min="6" max="6" width="15.7109375" bestFit="1" customWidth="1"/>
    <col min="9" max="9" width="15.7109375" bestFit="1" customWidth="1"/>
  </cols>
  <sheetData>
    <row r="1" spans="2:9" x14ac:dyDescent="0.25">
      <c r="B1" s="86" t="s">
        <v>109</v>
      </c>
      <c r="C1" s="86"/>
      <c r="D1" s="86"/>
      <c r="E1" s="86"/>
      <c r="F1" s="86"/>
      <c r="G1" s="86"/>
    </row>
    <row r="2" spans="2:9" x14ac:dyDescent="0.25">
      <c r="B2" s="86"/>
      <c r="C2" s="86"/>
      <c r="D2" s="86"/>
      <c r="E2" s="86"/>
      <c r="F2" s="86"/>
      <c r="G2" s="86"/>
    </row>
    <row r="4" spans="2:9" x14ac:dyDescent="0.25">
      <c r="B4" s="87" t="s">
        <v>113</v>
      </c>
      <c r="C4" s="87"/>
      <c r="D4" s="87"/>
      <c r="E4" s="87"/>
      <c r="F4" s="87"/>
    </row>
    <row r="5" spans="2:9" x14ac:dyDescent="0.25">
      <c r="B5" s="1" t="s">
        <v>110</v>
      </c>
      <c r="C5" s="1" t="s">
        <v>114</v>
      </c>
      <c r="D5" s="1" t="s">
        <v>112</v>
      </c>
      <c r="E5" s="1" t="s">
        <v>111</v>
      </c>
      <c r="F5" s="1" t="s">
        <v>4</v>
      </c>
      <c r="H5" s="56" t="s">
        <v>120</v>
      </c>
      <c r="I5" s="47">
        <v>5000000</v>
      </c>
    </row>
    <row r="6" spans="2:9" x14ac:dyDescent="0.25">
      <c r="B6" s="51">
        <v>1</v>
      </c>
      <c r="C6" s="1" t="str">
        <f>VLOOKUP(Table8[[#This Row],[CODE]],B$16:D$21,2,0)</f>
        <v>COMPUTER</v>
      </c>
      <c r="D6" s="51">
        <v>0</v>
      </c>
      <c r="E6" s="54">
        <f>VLOOKUP(Table8[[#This Row],[DESCRIPTION]],C$16:D$21,2,0)</f>
        <v>4000000</v>
      </c>
      <c r="F6" s="55">
        <f>Table8[[#This Row],[QUANTITY]]*Table8[[#This Row],[PRICE]]</f>
        <v>0</v>
      </c>
    </row>
    <row r="7" spans="2:9" x14ac:dyDescent="0.25">
      <c r="B7" s="51">
        <v>2</v>
      </c>
      <c r="C7" s="1" t="str">
        <f>VLOOKUP(Table8[[#This Row],[CODE]],B$16:D$21,2,0)</f>
        <v>RAM</v>
      </c>
      <c r="D7" s="51">
        <v>1</v>
      </c>
      <c r="E7" s="54">
        <f>VLOOKUP(Table8[[#This Row],[DESCRIPTION]],C$16:D$21,2,0)</f>
        <v>200000</v>
      </c>
      <c r="F7" s="55">
        <f>Table8[[#This Row],[QUANTITY]]*Table8[[#This Row],[PRICE]]</f>
        <v>200000</v>
      </c>
    </row>
    <row r="8" spans="2:9" x14ac:dyDescent="0.25">
      <c r="B8" s="51">
        <v>1</v>
      </c>
      <c r="C8" s="1" t="str">
        <f>VLOOKUP(Table8[[#This Row],[CODE]],B$16:D$21,2,0)</f>
        <v>COMPUTER</v>
      </c>
      <c r="D8" s="51">
        <v>1</v>
      </c>
      <c r="E8" s="54">
        <f>VLOOKUP(Table8[[#This Row],[DESCRIPTION]],C$16:D$21,2,0)</f>
        <v>4000000</v>
      </c>
      <c r="F8" s="55">
        <f>Table8[[#This Row],[QUANTITY]]*Table8[[#This Row],[PRICE]]</f>
        <v>4000000</v>
      </c>
    </row>
    <row r="9" spans="2:9" x14ac:dyDescent="0.25">
      <c r="B9" s="51">
        <v>3</v>
      </c>
      <c r="C9" s="1" t="str">
        <f>VLOOKUP(Table8[[#This Row],[CODE]],B$16:D$21,2,0)</f>
        <v>ROM</v>
      </c>
      <c r="D9" s="51">
        <v>1</v>
      </c>
      <c r="E9" s="54">
        <f>VLOOKUP(Table8[[#This Row],[DESCRIPTION]],C$16:D$21,2,0)</f>
        <v>100000</v>
      </c>
      <c r="F9" s="55">
        <f>Table8[[#This Row],[QUANTITY]]*Table8[[#This Row],[PRICE]]</f>
        <v>100000</v>
      </c>
    </row>
    <row r="10" spans="2:9" x14ac:dyDescent="0.25">
      <c r="B10" s="51">
        <v>5</v>
      </c>
      <c r="C10" s="1" t="str">
        <f>VLOOKUP(Table8[[#This Row],[CODE]],B$16:D$21,2,0)</f>
        <v>CELLPHONE</v>
      </c>
      <c r="D10" s="51">
        <v>3</v>
      </c>
      <c r="E10" s="54">
        <f>VLOOKUP(Table8[[#This Row],[DESCRIPTION]],C$16:D$21,2,0)</f>
        <v>2000000</v>
      </c>
      <c r="F10" s="55">
        <f>Table8[[#This Row],[QUANTITY]]*Table8[[#This Row],[PRICE]]</f>
        <v>6000000</v>
      </c>
    </row>
    <row r="11" spans="2:9" x14ac:dyDescent="0.25">
      <c r="B11" s="51">
        <v>2</v>
      </c>
      <c r="C11" s="1" t="str">
        <f>VLOOKUP(Table8[[#This Row],[CODE]],B$16:D$21,2,0)</f>
        <v>RAM</v>
      </c>
      <c r="D11" s="51">
        <v>4</v>
      </c>
      <c r="E11" s="54">
        <f>VLOOKUP(Table8[[#This Row],[DESCRIPTION]],C$16:D$21,2,0)</f>
        <v>200000</v>
      </c>
      <c r="F11" s="55">
        <f>Table8[[#This Row],[QUANTITY]]*Table8[[#This Row],[PRICE]]</f>
        <v>800000</v>
      </c>
    </row>
    <row r="12" spans="2:9" x14ac:dyDescent="0.25">
      <c r="B12" s="51">
        <v>1</v>
      </c>
      <c r="C12" s="1" t="str">
        <f>VLOOKUP(Table8[[#This Row],[CODE]],B$16:D$21,2,0)</f>
        <v>COMPUTER</v>
      </c>
      <c r="D12" s="51">
        <v>2</v>
      </c>
      <c r="E12" s="54">
        <f>VLOOKUP(Table8[[#This Row],[DESCRIPTION]],C$16:D$21,2,0)</f>
        <v>4000000</v>
      </c>
      <c r="F12" s="55">
        <f>Table8[[#This Row],[QUANTITY]]*Table8[[#This Row],[PRICE]]</f>
        <v>8000000</v>
      </c>
    </row>
    <row r="13" spans="2:9" x14ac:dyDescent="0.25">
      <c r="B13" s="77" t="s">
        <v>4</v>
      </c>
      <c r="C13" s="77"/>
      <c r="D13" s="77"/>
      <c r="E13" s="77"/>
      <c r="F13" s="55">
        <f>SUM(Table8[TOTAL])</f>
        <v>19100000</v>
      </c>
    </row>
    <row r="15" spans="2:9" x14ac:dyDescent="0.25">
      <c r="B15" s="52" t="s">
        <v>110</v>
      </c>
      <c r="C15" s="52" t="s">
        <v>114</v>
      </c>
      <c r="D15" s="52" t="s">
        <v>111</v>
      </c>
    </row>
    <row r="16" spans="2:9" x14ac:dyDescent="0.25">
      <c r="B16" s="1">
        <v>1</v>
      </c>
      <c r="C16" s="1" t="s">
        <v>117</v>
      </c>
      <c r="D16" s="47">
        <v>4000000</v>
      </c>
    </row>
    <row r="17" spans="2:4" x14ac:dyDescent="0.25">
      <c r="B17" s="1">
        <v>2</v>
      </c>
      <c r="C17" s="1" t="s">
        <v>115</v>
      </c>
      <c r="D17" s="47">
        <v>200000</v>
      </c>
    </row>
    <row r="18" spans="2:4" x14ac:dyDescent="0.25">
      <c r="B18" s="1">
        <v>3</v>
      </c>
      <c r="C18" s="1" t="s">
        <v>116</v>
      </c>
      <c r="D18" s="47">
        <v>100000</v>
      </c>
    </row>
    <row r="19" spans="2:4" x14ac:dyDescent="0.25">
      <c r="B19" s="1">
        <v>4</v>
      </c>
      <c r="C19" s="1" t="s">
        <v>7</v>
      </c>
      <c r="D19" s="47">
        <v>50000</v>
      </c>
    </row>
    <row r="20" spans="2:4" x14ac:dyDescent="0.25">
      <c r="B20" s="1">
        <v>5</v>
      </c>
      <c r="C20" s="1" t="s">
        <v>118</v>
      </c>
      <c r="D20" s="47">
        <v>2000000</v>
      </c>
    </row>
    <row r="21" spans="2:4" x14ac:dyDescent="0.25">
      <c r="B21" s="1">
        <v>6</v>
      </c>
      <c r="C21" s="1" t="s">
        <v>119</v>
      </c>
      <c r="D21" s="47">
        <v>1000000</v>
      </c>
    </row>
  </sheetData>
  <mergeCells count="3">
    <mergeCell ref="B1:G2"/>
    <mergeCell ref="B13:E13"/>
    <mergeCell ref="B4:F4"/>
  </mergeCells>
  <conditionalFormatting sqref="F13">
    <cfRule type="cellIs" dxfId="34" priority="1" operator="greaterThan">
      <formula>$I$5</formula>
    </cfRule>
    <cfRule type="cellIs" dxfId="33" priority="2" stopIfTrue="1" operator="lessThan">
      <formula>"$I$5"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ACEB-1A71-4C81-9B90-B9EDBF454BBE}">
  <sheetPr>
    <tabColor rgb="FF0070C0"/>
  </sheetPr>
  <dimension ref="A1:N22"/>
  <sheetViews>
    <sheetView workbookViewId="0">
      <selection activeCell="C8" sqref="C8:H8"/>
    </sheetView>
  </sheetViews>
  <sheetFormatPr defaultRowHeight="15" x14ac:dyDescent="0.25"/>
  <cols>
    <col min="1" max="16384" width="9.140625" style="57"/>
  </cols>
  <sheetData>
    <row r="1" spans="1:14" x14ac:dyDescent="0.25">
      <c r="A1" s="58"/>
      <c r="B1" s="58"/>
      <c r="C1" s="58"/>
      <c r="D1" s="58"/>
      <c r="E1" s="58"/>
      <c r="F1" s="58"/>
      <c r="G1" s="58"/>
      <c r="H1" s="58"/>
      <c r="I1" s="58"/>
      <c r="J1" s="90"/>
      <c r="K1" s="90"/>
      <c r="L1" s="90"/>
      <c r="M1" s="90"/>
      <c r="N1" s="90"/>
    </row>
    <row r="2" spans="1:14" x14ac:dyDescent="0.25">
      <c r="A2" s="58"/>
      <c r="B2" s="95" t="s">
        <v>121</v>
      </c>
      <c r="C2" s="95"/>
      <c r="D2" s="95"/>
      <c r="E2" s="95"/>
      <c r="F2" s="95"/>
      <c r="G2" s="95"/>
      <c r="H2" s="58"/>
      <c r="I2" s="58"/>
      <c r="J2" s="90"/>
      <c r="K2" s="90"/>
      <c r="L2" s="90"/>
      <c r="M2" s="90"/>
      <c r="N2" s="90"/>
    </row>
    <row r="3" spans="1:14" x14ac:dyDescent="0.25">
      <c r="A3" s="58"/>
      <c r="B3" s="95"/>
      <c r="C3" s="95"/>
      <c r="D3" s="95"/>
      <c r="E3" s="95"/>
      <c r="F3" s="95"/>
      <c r="G3" s="95"/>
      <c r="H3" s="58"/>
      <c r="I3" s="58"/>
      <c r="J3" s="90"/>
      <c r="K3" s="90"/>
      <c r="L3" s="90"/>
      <c r="M3" s="90"/>
      <c r="N3" s="90"/>
    </row>
    <row r="4" spans="1:14" x14ac:dyDescent="0.25">
      <c r="A4" s="58"/>
      <c r="B4" s="96" t="s">
        <v>122</v>
      </c>
      <c r="C4" s="96"/>
      <c r="D4" s="96"/>
      <c r="E4" s="96"/>
      <c r="F4" s="96"/>
      <c r="G4" s="96"/>
      <c r="H4" s="96"/>
      <c r="I4" s="58"/>
      <c r="J4" s="90"/>
      <c r="K4" s="90"/>
      <c r="L4" s="90"/>
      <c r="M4" s="90"/>
      <c r="N4" s="90"/>
    </row>
    <row r="5" spans="1:14" x14ac:dyDescent="0.25">
      <c r="A5" s="58"/>
      <c r="B5" s="96"/>
      <c r="C5" s="96"/>
      <c r="D5" s="96"/>
      <c r="E5" s="96"/>
      <c r="F5" s="96"/>
      <c r="G5" s="96"/>
      <c r="H5" s="96"/>
      <c r="I5" s="58"/>
      <c r="J5" s="90"/>
      <c r="K5" s="90"/>
      <c r="L5" s="90"/>
      <c r="M5" s="90"/>
      <c r="N5" s="90"/>
    </row>
    <row r="6" spans="1:14" x14ac:dyDescent="0.25">
      <c r="A6" s="88" t="s">
        <v>124</v>
      </c>
      <c r="B6" s="88"/>
      <c r="C6" s="89" t="s">
        <v>128</v>
      </c>
      <c r="D6" s="89"/>
      <c r="E6" s="89"/>
      <c r="F6" s="89"/>
      <c r="G6" s="89"/>
      <c r="H6" s="89"/>
      <c r="I6" s="58"/>
      <c r="J6" s="90"/>
      <c r="K6" s="90"/>
      <c r="L6" s="90"/>
      <c r="M6" s="90"/>
      <c r="N6" s="90"/>
    </row>
    <row r="7" spans="1:14" x14ac:dyDescent="0.25">
      <c r="A7" s="58"/>
      <c r="B7" s="58"/>
      <c r="C7" s="58"/>
      <c r="D7" s="58"/>
      <c r="E7" s="58"/>
      <c r="F7" s="58"/>
      <c r="G7" s="58"/>
      <c r="H7" s="58"/>
      <c r="I7" s="58"/>
      <c r="J7" s="90"/>
      <c r="K7" s="90"/>
      <c r="L7" s="90"/>
      <c r="M7" s="90"/>
      <c r="N7" s="90"/>
    </row>
    <row r="8" spans="1:14" x14ac:dyDescent="0.25">
      <c r="A8" s="88" t="s">
        <v>125</v>
      </c>
      <c r="B8" s="88"/>
      <c r="C8" s="89"/>
      <c r="D8" s="89"/>
      <c r="E8" s="89"/>
      <c r="F8" s="89"/>
      <c r="G8" s="89"/>
      <c r="H8" s="89"/>
      <c r="I8" s="58"/>
      <c r="J8" s="90"/>
      <c r="K8" s="90"/>
      <c r="L8" s="90"/>
      <c r="M8" s="90"/>
      <c r="N8" s="90"/>
    </row>
    <row r="9" spans="1:14" x14ac:dyDescent="0.25">
      <c r="A9" s="58"/>
      <c r="B9" s="58"/>
      <c r="C9" s="58"/>
      <c r="D9" s="58"/>
      <c r="E9" s="58"/>
      <c r="F9" s="58"/>
      <c r="G9" s="58"/>
      <c r="H9" s="58"/>
      <c r="I9" s="58"/>
      <c r="J9" s="90"/>
      <c r="K9" s="90"/>
      <c r="L9" s="90"/>
      <c r="M9" s="90"/>
      <c r="N9" s="90"/>
    </row>
    <row r="10" spans="1:14" x14ac:dyDescent="0.25">
      <c r="A10" s="88" t="s">
        <v>123</v>
      </c>
      <c r="B10" s="88"/>
      <c r="C10" s="94">
        <v>45445</v>
      </c>
      <c r="D10" s="89"/>
      <c r="E10" s="89"/>
      <c r="F10" s="89"/>
      <c r="G10" s="89"/>
      <c r="H10" s="89"/>
      <c r="I10" s="58"/>
      <c r="J10" s="90"/>
      <c r="K10" s="90"/>
      <c r="L10" s="90"/>
      <c r="M10" s="90"/>
      <c r="N10" s="90"/>
    </row>
    <row r="11" spans="1:14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90"/>
      <c r="K11" s="90"/>
      <c r="L11" s="90"/>
      <c r="M11" s="90"/>
      <c r="N11" s="90"/>
    </row>
    <row r="12" spans="1:14" x14ac:dyDescent="0.25">
      <c r="A12" s="88" t="s">
        <v>596</v>
      </c>
      <c r="B12" s="88"/>
      <c r="C12" s="89" t="s">
        <v>597</v>
      </c>
      <c r="D12" s="89"/>
      <c r="E12" s="89"/>
      <c r="F12" s="89"/>
      <c r="G12" s="89"/>
      <c r="H12" s="89"/>
      <c r="I12" s="58"/>
      <c r="J12" s="61"/>
      <c r="K12" s="61"/>
      <c r="L12" s="61"/>
      <c r="M12" s="61"/>
      <c r="N12" s="61"/>
    </row>
    <row r="13" spans="1:14" x14ac:dyDescent="0.25">
      <c r="A13" s="58"/>
      <c r="B13" s="58"/>
      <c r="C13" s="58"/>
      <c r="D13" s="58"/>
      <c r="E13" s="58"/>
      <c r="F13" s="58"/>
      <c r="G13" s="58"/>
      <c r="H13" s="58"/>
      <c r="I13" s="58"/>
      <c r="J13" s="61"/>
      <c r="K13" s="61"/>
      <c r="L13" s="61"/>
      <c r="M13" s="61"/>
      <c r="N13" s="61"/>
    </row>
    <row r="14" spans="1:14" x14ac:dyDescent="0.25">
      <c r="A14" s="88" t="s">
        <v>126</v>
      </c>
      <c r="B14" s="88"/>
      <c r="C14" s="89"/>
      <c r="D14" s="89"/>
      <c r="E14" s="89"/>
      <c r="F14" s="89"/>
      <c r="G14" s="89"/>
      <c r="H14" s="89"/>
      <c r="I14" s="58"/>
      <c r="J14" s="90"/>
      <c r="K14" s="90"/>
      <c r="L14" s="90"/>
      <c r="M14" s="90"/>
      <c r="N14" s="90"/>
    </row>
    <row r="15" spans="1:14" x14ac:dyDescent="0.25">
      <c r="A15" s="58"/>
      <c r="B15" s="58"/>
      <c r="C15" s="58"/>
      <c r="D15" s="58"/>
      <c r="E15" s="58"/>
      <c r="F15" s="58"/>
      <c r="G15" s="58"/>
      <c r="H15" s="58"/>
      <c r="I15" s="58"/>
      <c r="J15" s="90"/>
      <c r="K15" s="90"/>
      <c r="L15" s="90"/>
      <c r="M15" s="90"/>
      <c r="N15" s="90"/>
    </row>
    <row r="16" spans="1:14" x14ac:dyDescent="0.25">
      <c r="A16" s="88" t="s">
        <v>394</v>
      </c>
      <c r="B16" s="88"/>
      <c r="C16" s="89"/>
      <c r="D16" s="89"/>
      <c r="E16" s="89"/>
      <c r="F16" s="89"/>
      <c r="G16" s="89"/>
      <c r="H16" s="89"/>
      <c r="I16" s="58"/>
      <c r="J16" s="90"/>
      <c r="K16" s="90"/>
      <c r="L16" s="90"/>
      <c r="M16" s="90"/>
      <c r="N16" s="90"/>
    </row>
    <row r="17" spans="1:14" x14ac:dyDescent="0.25">
      <c r="A17" s="58"/>
      <c r="B17" s="58"/>
      <c r="C17" s="58"/>
      <c r="D17" s="58"/>
      <c r="E17" s="58"/>
      <c r="F17" s="58"/>
      <c r="G17" s="58"/>
      <c r="H17" s="58"/>
      <c r="I17" s="58"/>
      <c r="J17" s="90"/>
      <c r="K17" s="90"/>
      <c r="L17" s="90"/>
      <c r="M17" s="90"/>
      <c r="N17" s="90"/>
    </row>
    <row r="18" spans="1:14" x14ac:dyDescent="0.25">
      <c r="A18" s="88" t="s">
        <v>129</v>
      </c>
      <c r="B18" s="88"/>
      <c r="C18" s="91"/>
      <c r="D18" s="92"/>
      <c r="E18" s="92"/>
      <c r="F18" s="92"/>
      <c r="G18" s="92"/>
      <c r="H18" s="93"/>
      <c r="I18" s="58"/>
      <c r="J18" s="90"/>
      <c r="K18" s="90"/>
      <c r="L18" s="90"/>
      <c r="M18" s="90"/>
      <c r="N18" s="90"/>
    </row>
    <row r="19" spans="1:14" x14ac:dyDescent="0.25">
      <c r="A19" s="58"/>
      <c r="B19" s="58"/>
      <c r="C19" s="58"/>
      <c r="D19" s="58"/>
      <c r="E19" s="58"/>
      <c r="F19" s="58"/>
      <c r="G19" s="58"/>
      <c r="H19" s="58"/>
      <c r="I19" s="58"/>
      <c r="J19" s="90"/>
      <c r="K19" s="90"/>
      <c r="L19" s="90"/>
      <c r="M19" s="90"/>
      <c r="N19" s="90"/>
    </row>
    <row r="20" spans="1:14" x14ac:dyDescent="0.25">
      <c r="A20" s="58"/>
      <c r="B20" s="58"/>
      <c r="C20" s="58"/>
      <c r="D20" s="58"/>
      <c r="E20" s="58"/>
      <c r="F20" s="58"/>
      <c r="G20" s="58"/>
      <c r="H20" s="58"/>
      <c r="I20" s="58"/>
      <c r="J20" s="90"/>
      <c r="K20" s="90"/>
      <c r="L20" s="90"/>
      <c r="M20" s="90"/>
      <c r="N20" s="90"/>
    </row>
    <row r="21" spans="1:14" x14ac:dyDescent="0.25">
      <c r="A21" s="58"/>
      <c r="B21" s="58"/>
      <c r="C21" s="58"/>
      <c r="D21" s="58"/>
      <c r="E21" s="58"/>
      <c r="F21" s="58"/>
      <c r="G21" s="58"/>
      <c r="H21" s="58"/>
      <c r="I21" s="58"/>
      <c r="J21" s="90"/>
      <c r="K21" s="90"/>
      <c r="L21" s="90"/>
      <c r="M21" s="90"/>
      <c r="N21" s="90"/>
    </row>
    <row r="22" spans="1:14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90"/>
      <c r="K22" s="90"/>
      <c r="L22" s="90"/>
      <c r="M22" s="90"/>
      <c r="N22" s="90"/>
    </row>
  </sheetData>
  <mergeCells count="36">
    <mergeCell ref="C10:H10"/>
    <mergeCell ref="B2:G3"/>
    <mergeCell ref="B4:H5"/>
    <mergeCell ref="A10:B10"/>
    <mergeCell ref="C8:H8"/>
    <mergeCell ref="C6:H6"/>
    <mergeCell ref="J1:N1"/>
    <mergeCell ref="A18:B18"/>
    <mergeCell ref="C18:H18"/>
    <mergeCell ref="J2:N2"/>
    <mergeCell ref="J3:N3"/>
    <mergeCell ref="J4:N4"/>
    <mergeCell ref="J5:N5"/>
    <mergeCell ref="J6:N6"/>
    <mergeCell ref="J7:N7"/>
    <mergeCell ref="J8:N8"/>
    <mergeCell ref="A16:B16"/>
    <mergeCell ref="C16:H16"/>
    <mergeCell ref="A6:B6"/>
    <mergeCell ref="A8:B8"/>
    <mergeCell ref="A14:B14"/>
    <mergeCell ref="C14:H14"/>
    <mergeCell ref="J20:N20"/>
    <mergeCell ref="J21:N21"/>
    <mergeCell ref="J22:N22"/>
    <mergeCell ref="J9:N9"/>
    <mergeCell ref="J10:N10"/>
    <mergeCell ref="J11:N11"/>
    <mergeCell ref="J14:N14"/>
    <mergeCell ref="J15:N15"/>
    <mergeCell ref="J16:N16"/>
    <mergeCell ref="A12:B12"/>
    <mergeCell ref="C12:H12"/>
    <mergeCell ref="J17:N17"/>
    <mergeCell ref="J18:N18"/>
    <mergeCell ref="J19:N19"/>
  </mergeCells>
  <dataValidations count="4">
    <dataValidation type="textLength" allowBlank="1" showInputMessage="1" showErrorMessage="1" errorTitle="No validate value" error="Review the the advice for answering accurately._x000a_" promptTitle="ADVICE" prompt="Max 30 words and min 10" sqref="C6:H6" xr:uid="{F78B002C-042C-45C2-A426-A8C764A1B99E}">
      <formula1>10</formula1>
      <formula2>30</formula2>
    </dataValidation>
    <dataValidation type="whole" allowBlank="1" showInputMessage="1" showErrorMessage="1" promptTitle="+18" prompt="You should be, at least, eighteen_x000a_" sqref="C8:H8" xr:uid="{0D254C59-6C3D-49F6-B831-294EB455BA6D}">
      <formula1>18</formula1>
      <formula2>130</formula2>
    </dataValidation>
    <dataValidation type="date" allowBlank="1" showInputMessage="1" showErrorMessage="1" sqref="C10:H10" xr:uid="{232ADCC2-2075-4ED4-BB69-7E5F9D487335}">
      <formula1>44746</formula1>
      <formula2>54973</formula2>
    </dataValidation>
    <dataValidation type="list" allowBlank="1" showInputMessage="1" showErrorMessage="1" sqref="C12:H12" xr:uid="{C8BB06E7-BCA1-4C87-8FC2-5B7704644099}">
      <formula1>"MALE,FEMALE"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RANDOM EMAIL" prompt="CHOOSE A RANDOM MAIL_x000a_" xr:uid="{3C2535B4-17C8-41C7-B7EA-E7A655F438B3}">
          <x14:formula1>
            <xm:f>'Names '!$F$2:$F$101</xm:f>
          </x14:formula1>
          <xm:sqref>C14:H14</xm:sqref>
        </x14:dataValidation>
        <x14:dataValidation type="list" allowBlank="1" showInputMessage="1" showErrorMessage="1" promptTitle="Department" prompt="Choose your city of residence" xr:uid="{6B63EF01-D81D-4A32-8C5C-54A5A081005B}">
          <x14:formula1>
            <xm:f>'Departments of Colombia'!$A$3:$A$36</xm:f>
          </x14:formula1>
          <xm:sqref>C16:H16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EBB8-AFEF-4E75-BEA9-6130283306E9}">
  <sheetPr>
    <tabColor rgb="FF0070C0"/>
  </sheetPr>
  <dimension ref="A1:I36"/>
  <sheetViews>
    <sheetView topLeftCell="J1" zoomScale="85" zoomScaleNormal="85" workbookViewId="0">
      <selection activeCell="D3" sqref="D3"/>
    </sheetView>
  </sheetViews>
  <sheetFormatPr defaultRowHeight="15" x14ac:dyDescent="0.25"/>
  <cols>
    <col min="1" max="1" width="23.5703125" bestFit="1" customWidth="1"/>
    <col min="2" max="2" width="13.140625" bestFit="1" customWidth="1"/>
    <col min="3" max="3" width="20.28515625" bestFit="1" customWidth="1"/>
    <col min="4" max="4" width="17.7109375" bestFit="1" customWidth="1"/>
    <col min="5" max="5" width="19.85546875" bestFit="1" customWidth="1"/>
    <col min="6" max="6" width="21.28515625" bestFit="1" customWidth="1"/>
    <col min="7" max="7" width="9.85546875" bestFit="1" customWidth="1"/>
    <col min="8" max="8" width="26.28515625" bestFit="1" customWidth="1"/>
    <col min="9" max="9" width="19.28515625" bestFit="1" customWidth="1"/>
  </cols>
  <sheetData>
    <row r="1" spans="1:9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25">
      <c r="A2" s="62" t="s">
        <v>130</v>
      </c>
      <c r="B2" s="62" t="s">
        <v>131</v>
      </c>
      <c r="C2" s="62" t="s">
        <v>132</v>
      </c>
      <c r="D2" s="62" t="s">
        <v>133</v>
      </c>
      <c r="E2" s="62" t="s">
        <v>139</v>
      </c>
      <c r="F2" s="62" t="s">
        <v>135</v>
      </c>
      <c r="G2" s="62" t="s">
        <v>140</v>
      </c>
      <c r="H2" s="62" t="s">
        <v>141</v>
      </c>
      <c r="I2" s="62" t="s">
        <v>138</v>
      </c>
    </row>
    <row r="3" spans="1:9" x14ac:dyDescent="0.25">
      <c r="A3" s="59" t="s">
        <v>142</v>
      </c>
      <c r="B3" s="59" t="s">
        <v>143</v>
      </c>
      <c r="C3" s="59" t="s">
        <v>144</v>
      </c>
      <c r="D3" s="59" t="s">
        <v>145</v>
      </c>
      <c r="E3" s="59" t="s">
        <v>146</v>
      </c>
      <c r="F3" s="59" t="s">
        <v>147</v>
      </c>
      <c r="G3" s="59" t="s">
        <v>148</v>
      </c>
      <c r="H3" s="59" t="s">
        <v>149</v>
      </c>
      <c r="I3" s="59" t="s">
        <v>150</v>
      </c>
    </row>
    <row r="4" spans="1:9" x14ac:dyDescent="0.25">
      <c r="A4" s="59" t="s">
        <v>151</v>
      </c>
      <c r="B4" s="59" t="s">
        <v>152</v>
      </c>
      <c r="C4" s="59" t="s">
        <v>153</v>
      </c>
      <c r="D4" s="59" t="s">
        <v>154</v>
      </c>
      <c r="E4" s="59" t="s">
        <v>155</v>
      </c>
      <c r="F4" s="59" t="s">
        <v>156</v>
      </c>
      <c r="G4" s="59" t="s">
        <v>157</v>
      </c>
      <c r="H4" s="59" t="s">
        <v>158</v>
      </c>
      <c r="I4" s="59" t="s">
        <v>159</v>
      </c>
    </row>
    <row r="5" spans="1:9" x14ac:dyDescent="0.25">
      <c r="A5" s="59" t="s">
        <v>160</v>
      </c>
      <c r="B5" s="59" t="s">
        <v>161</v>
      </c>
      <c r="C5" s="59" t="s">
        <v>160</v>
      </c>
      <c r="D5" s="59" t="s">
        <v>162</v>
      </c>
      <c r="E5" s="59" t="s">
        <v>163</v>
      </c>
      <c r="F5" s="59" t="s">
        <v>164</v>
      </c>
      <c r="G5" s="59" t="s">
        <v>165</v>
      </c>
      <c r="H5" s="59" t="s">
        <v>166</v>
      </c>
      <c r="I5" s="59" t="s">
        <v>150</v>
      </c>
    </row>
    <row r="6" spans="1:9" x14ac:dyDescent="0.25">
      <c r="A6" s="59" t="s">
        <v>167</v>
      </c>
      <c r="B6" s="59" t="s">
        <v>168</v>
      </c>
      <c r="C6" s="59" t="s">
        <v>169</v>
      </c>
      <c r="D6" s="59" t="s">
        <v>170</v>
      </c>
      <c r="E6" s="59" t="s">
        <v>171</v>
      </c>
      <c r="F6" s="59" t="s">
        <v>172</v>
      </c>
      <c r="G6" s="59" t="s">
        <v>173</v>
      </c>
      <c r="H6" s="59" t="s">
        <v>174</v>
      </c>
      <c r="I6" s="59" t="s">
        <v>174</v>
      </c>
    </row>
    <row r="7" spans="1:9" x14ac:dyDescent="0.25">
      <c r="A7" s="59" t="s">
        <v>175</v>
      </c>
      <c r="B7" s="59" t="s">
        <v>176</v>
      </c>
      <c r="C7" s="59" t="s">
        <v>175</v>
      </c>
      <c r="D7" s="59" t="s">
        <v>177</v>
      </c>
      <c r="E7" s="59" t="s">
        <v>178</v>
      </c>
      <c r="F7" s="59" t="s">
        <v>179</v>
      </c>
      <c r="G7" s="59" t="s">
        <v>180</v>
      </c>
      <c r="H7" s="59" t="s">
        <v>181</v>
      </c>
      <c r="I7" s="59" t="s">
        <v>182</v>
      </c>
    </row>
    <row r="8" spans="1:9" x14ac:dyDescent="0.25">
      <c r="A8" s="59" t="s">
        <v>183</v>
      </c>
      <c r="B8" s="59" t="s">
        <v>184</v>
      </c>
      <c r="C8" s="59" t="s">
        <v>185</v>
      </c>
      <c r="D8" s="59" t="s">
        <v>186</v>
      </c>
      <c r="E8" s="59" t="s">
        <v>187</v>
      </c>
      <c r="F8" s="59" t="s">
        <v>188</v>
      </c>
      <c r="G8" s="59" t="s">
        <v>189</v>
      </c>
      <c r="H8" s="59" t="s">
        <v>190</v>
      </c>
      <c r="I8" s="59" t="s">
        <v>159</v>
      </c>
    </row>
    <row r="9" spans="1:9" x14ac:dyDescent="0.25">
      <c r="A9" s="59" t="s">
        <v>191</v>
      </c>
      <c r="B9" s="59" t="s">
        <v>192</v>
      </c>
      <c r="C9" s="59" t="s">
        <v>193</v>
      </c>
      <c r="D9" s="59" t="s">
        <v>194</v>
      </c>
      <c r="E9" s="59" t="s">
        <v>195</v>
      </c>
      <c r="F9" s="59" t="s">
        <v>196</v>
      </c>
      <c r="G9" s="59" t="s">
        <v>197</v>
      </c>
      <c r="H9" s="59" t="s">
        <v>190</v>
      </c>
      <c r="I9" s="59" t="s">
        <v>159</v>
      </c>
    </row>
    <row r="10" spans="1:9" x14ac:dyDescent="0.25">
      <c r="A10" s="59" t="s">
        <v>198</v>
      </c>
      <c r="B10" s="59" t="s">
        <v>199</v>
      </c>
      <c r="C10" s="59" t="s">
        <v>200</v>
      </c>
      <c r="D10" s="59" t="s">
        <v>201</v>
      </c>
      <c r="E10" s="59" t="s">
        <v>202</v>
      </c>
      <c r="F10" s="59" t="s">
        <v>203</v>
      </c>
      <c r="G10" s="59" t="s">
        <v>204</v>
      </c>
      <c r="H10" s="59" t="s">
        <v>174</v>
      </c>
      <c r="I10" s="59" t="s">
        <v>174</v>
      </c>
    </row>
    <row r="11" spans="1:9" x14ac:dyDescent="0.25">
      <c r="A11" s="59" t="s">
        <v>205</v>
      </c>
      <c r="B11" s="59" t="s">
        <v>206</v>
      </c>
      <c r="C11" s="59" t="s">
        <v>207</v>
      </c>
      <c r="D11" s="59" t="s">
        <v>208</v>
      </c>
      <c r="E11" s="59" t="s">
        <v>209</v>
      </c>
      <c r="F11" s="59" t="s">
        <v>210</v>
      </c>
      <c r="G11" s="59" t="s">
        <v>211</v>
      </c>
      <c r="H11" s="59" t="s">
        <v>212</v>
      </c>
      <c r="I11" s="59" t="s">
        <v>150</v>
      </c>
    </row>
    <row r="12" spans="1:9" x14ac:dyDescent="0.25">
      <c r="A12" s="59" t="s">
        <v>213</v>
      </c>
      <c r="B12" s="59" t="s">
        <v>214</v>
      </c>
      <c r="C12" s="59" t="s">
        <v>215</v>
      </c>
      <c r="D12" s="59" t="s">
        <v>216</v>
      </c>
      <c r="E12" s="59" t="s">
        <v>217</v>
      </c>
      <c r="F12" s="59" t="s">
        <v>218</v>
      </c>
      <c r="G12" s="59" t="s">
        <v>219</v>
      </c>
      <c r="H12" s="59" t="s">
        <v>220</v>
      </c>
      <c r="I12" s="59" t="s">
        <v>150</v>
      </c>
    </row>
    <row r="13" spans="1:9" x14ac:dyDescent="0.25">
      <c r="A13" s="59" t="s">
        <v>221</v>
      </c>
      <c r="B13" s="59" t="s">
        <v>222</v>
      </c>
      <c r="C13" s="59" t="s">
        <v>223</v>
      </c>
      <c r="D13" s="59" t="s">
        <v>224</v>
      </c>
      <c r="E13" s="59" t="s">
        <v>225</v>
      </c>
      <c r="F13" s="59" t="s">
        <v>226</v>
      </c>
      <c r="G13" s="59" t="s">
        <v>227</v>
      </c>
      <c r="H13" s="59" t="s">
        <v>190</v>
      </c>
      <c r="I13" s="59" t="s">
        <v>159</v>
      </c>
    </row>
    <row r="14" spans="1:9" x14ac:dyDescent="0.25">
      <c r="A14" s="59" t="s">
        <v>228</v>
      </c>
      <c r="B14" s="59" t="s">
        <v>229</v>
      </c>
      <c r="C14" s="59" t="s">
        <v>230</v>
      </c>
      <c r="D14" s="59" t="s">
        <v>231</v>
      </c>
      <c r="E14" s="59" t="s">
        <v>232</v>
      </c>
      <c r="F14" s="59" t="s">
        <v>233</v>
      </c>
      <c r="G14" s="59" t="s">
        <v>234</v>
      </c>
      <c r="H14" s="59" t="s">
        <v>235</v>
      </c>
      <c r="I14" s="59" t="s">
        <v>235</v>
      </c>
    </row>
    <row r="15" spans="1:9" x14ac:dyDescent="0.25">
      <c r="A15" s="59" t="s">
        <v>236</v>
      </c>
      <c r="B15" s="59" t="s">
        <v>237</v>
      </c>
      <c r="C15" s="59" t="s">
        <v>238</v>
      </c>
      <c r="D15" s="59" t="s">
        <v>239</v>
      </c>
      <c r="E15" s="59" t="s">
        <v>240</v>
      </c>
      <c r="F15" s="59" t="s">
        <v>241</v>
      </c>
      <c r="G15" s="59" t="s">
        <v>242</v>
      </c>
      <c r="H15" s="59" t="s">
        <v>243</v>
      </c>
      <c r="I15" s="59" t="s">
        <v>244</v>
      </c>
    </row>
    <row r="16" spans="1:9" x14ac:dyDescent="0.25">
      <c r="A16" s="59" t="s">
        <v>245</v>
      </c>
      <c r="B16" s="59" t="s">
        <v>246</v>
      </c>
      <c r="C16" s="59" t="s">
        <v>247</v>
      </c>
      <c r="D16" s="59" t="s">
        <v>248</v>
      </c>
      <c r="E16" s="59" t="s">
        <v>249</v>
      </c>
      <c r="F16" s="59" t="s">
        <v>250</v>
      </c>
      <c r="G16" s="59" t="s">
        <v>251</v>
      </c>
      <c r="H16" s="59" t="s">
        <v>252</v>
      </c>
      <c r="I16" s="59" t="s">
        <v>252</v>
      </c>
    </row>
    <row r="17" spans="1:9" x14ac:dyDescent="0.25">
      <c r="A17" s="59" t="s">
        <v>253</v>
      </c>
      <c r="B17" s="59" t="s">
        <v>254</v>
      </c>
      <c r="C17" s="59" t="s">
        <v>175</v>
      </c>
      <c r="D17" s="59" t="s">
        <v>255</v>
      </c>
      <c r="E17" s="59" t="s">
        <v>256</v>
      </c>
      <c r="F17" s="59" t="s">
        <v>257</v>
      </c>
      <c r="G17" s="59" t="s">
        <v>258</v>
      </c>
      <c r="H17" s="59" t="s">
        <v>190</v>
      </c>
      <c r="I17" s="59" t="s">
        <v>159</v>
      </c>
    </row>
    <row r="18" spans="1:9" x14ac:dyDescent="0.25">
      <c r="A18" s="59" t="s">
        <v>259</v>
      </c>
      <c r="B18" s="59" t="s">
        <v>143</v>
      </c>
      <c r="C18" s="59" t="s">
        <v>260</v>
      </c>
      <c r="D18" s="59" t="s">
        <v>261</v>
      </c>
      <c r="E18" s="59" t="s">
        <v>262</v>
      </c>
      <c r="F18" s="59" t="s">
        <v>263</v>
      </c>
      <c r="G18" s="59" t="s">
        <v>148</v>
      </c>
      <c r="H18" s="59" t="s">
        <v>264</v>
      </c>
      <c r="I18" s="59" t="s">
        <v>150</v>
      </c>
    </row>
    <row r="19" spans="1:9" x14ac:dyDescent="0.25">
      <c r="A19" s="59" t="s">
        <v>265</v>
      </c>
      <c r="B19" s="59" t="s">
        <v>266</v>
      </c>
      <c r="C19" s="59" t="s">
        <v>267</v>
      </c>
      <c r="D19" s="59" t="s">
        <v>268</v>
      </c>
      <c r="E19" s="59" t="s">
        <v>269</v>
      </c>
      <c r="F19" s="59" t="s">
        <v>270</v>
      </c>
      <c r="G19" s="59" t="s">
        <v>148</v>
      </c>
      <c r="H19" s="59" t="s">
        <v>271</v>
      </c>
      <c r="I19" s="59" t="s">
        <v>150</v>
      </c>
    </row>
    <row r="20" spans="1:9" x14ac:dyDescent="0.25">
      <c r="A20" s="59" t="s">
        <v>272</v>
      </c>
      <c r="B20" s="59" t="s">
        <v>273</v>
      </c>
      <c r="C20" s="59" t="s">
        <v>274</v>
      </c>
      <c r="D20" s="59" t="s">
        <v>275</v>
      </c>
      <c r="E20" s="59" t="s">
        <v>276</v>
      </c>
      <c r="F20" s="59" t="s">
        <v>277</v>
      </c>
      <c r="G20" s="59" t="s">
        <v>278</v>
      </c>
      <c r="H20" s="59" t="s">
        <v>174</v>
      </c>
      <c r="I20" s="59" t="s">
        <v>174</v>
      </c>
    </row>
    <row r="21" spans="1:9" x14ac:dyDescent="0.25">
      <c r="A21" s="59" t="s">
        <v>279</v>
      </c>
      <c r="B21" s="59" t="s">
        <v>280</v>
      </c>
      <c r="C21" s="59" t="s">
        <v>281</v>
      </c>
      <c r="D21" s="59" t="s">
        <v>282</v>
      </c>
      <c r="E21" s="59" t="s">
        <v>283</v>
      </c>
      <c r="F21" s="59" t="s">
        <v>284</v>
      </c>
      <c r="G21" s="59" t="s">
        <v>285</v>
      </c>
      <c r="H21" s="59" t="s">
        <v>286</v>
      </c>
      <c r="I21" s="59" t="s">
        <v>287</v>
      </c>
    </row>
    <row r="22" spans="1:9" x14ac:dyDescent="0.25">
      <c r="A22" s="59" t="s">
        <v>288</v>
      </c>
      <c r="B22" s="59" t="s">
        <v>246</v>
      </c>
      <c r="C22" s="59" t="s">
        <v>289</v>
      </c>
      <c r="D22" s="59" t="s">
        <v>290</v>
      </c>
      <c r="E22" s="59" t="s">
        <v>291</v>
      </c>
      <c r="F22" s="59" t="s">
        <v>292</v>
      </c>
      <c r="G22" s="59" t="s">
        <v>293</v>
      </c>
      <c r="H22" s="59" t="s">
        <v>190</v>
      </c>
      <c r="I22" s="59" t="s">
        <v>159</v>
      </c>
    </row>
    <row r="23" spans="1:9" x14ac:dyDescent="0.25">
      <c r="A23" s="59" t="s">
        <v>294</v>
      </c>
      <c r="B23" s="59" t="s">
        <v>295</v>
      </c>
      <c r="C23" s="59" t="s">
        <v>296</v>
      </c>
      <c r="D23" s="59" t="s">
        <v>297</v>
      </c>
      <c r="E23" s="59" t="s">
        <v>298</v>
      </c>
      <c r="F23" s="59" t="s">
        <v>299</v>
      </c>
      <c r="G23" s="59" t="s">
        <v>300</v>
      </c>
      <c r="H23" s="59" t="s">
        <v>174</v>
      </c>
      <c r="I23" s="59" t="s">
        <v>235</v>
      </c>
    </row>
    <row r="24" spans="1:9" x14ac:dyDescent="0.25">
      <c r="A24" s="59" t="s">
        <v>301</v>
      </c>
      <c r="B24" s="59" t="s">
        <v>302</v>
      </c>
      <c r="C24" s="59" t="s">
        <v>303</v>
      </c>
      <c r="D24" s="59" t="s">
        <v>304</v>
      </c>
      <c r="E24" s="59" t="s">
        <v>305</v>
      </c>
      <c r="F24" s="59" t="s">
        <v>306</v>
      </c>
      <c r="G24" s="59" t="s">
        <v>307</v>
      </c>
      <c r="H24" s="59" t="s">
        <v>308</v>
      </c>
      <c r="I24" s="59" t="s">
        <v>308</v>
      </c>
    </row>
    <row r="25" spans="1:9" x14ac:dyDescent="0.25">
      <c r="A25" s="59" t="s">
        <v>309</v>
      </c>
      <c r="B25" s="59" t="s">
        <v>310</v>
      </c>
      <c r="C25" s="59" t="s">
        <v>311</v>
      </c>
      <c r="D25" s="59" t="s">
        <v>312</v>
      </c>
      <c r="E25" s="59" t="s">
        <v>313</v>
      </c>
      <c r="F25" s="59" t="s">
        <v>314</v>
      </c>
      <c r="G25" s="59" t="s">
        <v>315</v>
      </c>
      <c r="H25" s="59" t="s">
        <v>316</v>
      </c>
      <c r="I25" s="59" t="s">
        <v>316</v>
      </c>
    </row>
    <row r="26" spans="1:9" x14ac:dyDescent="0.25">
      <c r="A26" s="59" t="s">
        <v>317</v>
      </c>
      <c r="B26" s="59" t="s">
        <v>318</v>
      </c>
      <c r="C26" s="59" t="s">
        <v>319</v>
      </c>
      <c r="D26" s="59" t="s">
        <v>320</v>
      </c>
      <c r="E26" s="59" t="s">
        <v>321</v>
      </c>
      <c r="F26" s="59" t="s">
        <v>322</v>
      </c>
      <c r="G26" s="59" t="s">
        <v>323</v>
      </c>
      <c r="H26" s="59" t="s">
        <v>174</v>
      </c>
      <c r="I26" s="59" t="s">
        <v>150</v>
      </c>
    </row>
    <row r="27" spans="1:9" x14ac:dyDescent="0.25">
      <c r="A27" s="59" t="s">
        <v>324</v>
      </c>
      <c r="B27" s="59" t="s">
        <v>325</v>
      </c>
      <c r="C27" s="59" t="s">
        <v>326</v>
      </c>
      <c r="D27" s="59" t="s">
        <v>327</v>
      </c>
      <c r="E27" s="59" t="s">
        <v>328</v>
      </c>
      <c r="F27" s="59" t="s">
        <v>329</v>
      </c>
      <c r="G27" s="59" t="s">
        <v>330</v>
      </c>
      <c r="H27" s="59" t="s">
        <v>331</v>
      </c>
      <c r="I27" s="59" t="s">
        <v>331</v>
      </c>
    </row>
    <row r="28" spans="1:9" x14ac:dyDescent="0.25">
      <c r="A28" s="59" t="s">
        <v>332</v>
      </c>
      <c r="B28" s="59" t="s">
        <v>333</v>
      </c>
      <c r="C28" s="59" t="s">
        <v>334</v>
      </c>
      <c r="D28" s="59" t="s">
        <v>335</v>
      </c>
      <c r="E28" s="59" t="s">
        <v>336</v>
      </c>
      <c r="F28" s="59" t="s">
        <v>337</v>
      </c>
      <c r="G28" s="59" t="s">
        <v>338</v>
      </c>
      <c r="H28" s="59" t="s">
        <v>331</v>
      </c>
      <c r="I28" s="59" t="s">
        <v>331</v>
      </c>
    </row>
    <row r="29" spans="1:9" x14ac:dyDescent="0.25">
      <c r="A29" s="59" t="s">
        <v>339</v>
      </c>
      <c r="B29" s="59" t="s">
        <v>143</v>
      </c>
      <c r="C29" s="59" t="s">
        <v>340</v>
      </c>
      <c r="D29" s="59" t="s">
        <v>341</v>
      </c>
      <c r="E29" s="59" t="s">
        <v>342</v>
      </c>
      <c r="F29" s="59" t="s">
        <v>343</v>
      </c>
      <c r="G29" s="59" t="s">
        <v>344</v>
      </c>
      <c r="H29" s="59" t="s">
        <v>345</v>
      </c>
      <c r="I29" s="59" t="s">
        <v>150</v>
      </c>
    </row>
    <row r="30" spans="1:9" x14ac:dyDescent="0.25">
      <c r="A30" s="59" t="s">
        <v>346</v>
      </c>
      <c r="B30" s="59" t="s">
        <v>347</v>
      </c>
      <c r="C30" s="59" t="s">
        <v>348</v>
      </c>
      <c r="D30" s="59" t="s">
        <v>349</v>
      </c>
      <c r="E30" s="59" t="s">
        <v>350</v>
      </c>
      <c r="F30" s="59" t="s">
        <v>351</v>
      </c>
      <c r="G30" s="59" t="s">
        <v>352</v>
      </c>
      <c r="H30" s="59" t="s">
        <v>190</v>
      </c>
      <c r="I30" s="59" t="s">
        <v>159</v>
      </c>
    </row>
    <row r="31" spans="1:9" x14ac:dyDescent="0.25">
      <c r="A31" s="59" t="s">
        <v>353</v>
      </c>
      <c r="B31" s="59" t="s">
        <v>354</v>
      </c>
      <c r="C31" s="59" t="s">
        <v>355</v>
      </c>
      <c r="D31" s="59" t="s">
        <v>356</v>
      </c>
      <c r="E31" s="59" t="s">
        <v>357</v>
      </c>
      <c r="F31" s="59" t="s">
        <v>358</v>
      </c>
      <c r="G31" s="59" t="s">
        <v>359</v>
      </c>
      <c r="H31" s="59" t="s">
        <v>331</v>
      </c>
      <c r="I31" s="59" t="s">
        <v>331</v>
      </c>
    </row>
    <row r="32" spans="1:9" x14ac:dyDescent="0.25">
      <c r="A32" s="59" t="s">
        <v>360</v>
      </c>
      <c r="B32" s="59" t="s">
        <v>361</v>
      </c>
      <c r="C32" s="59" t="s">
        <v>362</v>
      </c>
      <c r="D32" s="59" t="s">
        <v>363</v>
      </c>
      <c r="E32" s="59" t="s">
        <v>364</v>
      </c>
      <c r="F32" s="59" t="s">
        <v>365</v>
      </c>
      <c r="G32" s="59" t="s">
        <v>165</v>
      </c>
      <c r="H32" s="59" t="s">
        <v>366</v>
      </c>
      <c r="I32" s="59" t="s">
        <v>159</v>
      </c>
    </row>
    <row r="33" spans="1:9" x14ac:dyDescent="0.25">
      <c r="A33" s="59" t="s">
        <v>367</v>
      </c>
      <c r="B33" s="59" t="s">
        <v>368</v>
      </c>
      <c r="C33" s="59" t="s">
        <v>369</v>
      </c>
      <c r="D33" s="59" t="s">
        <v>370</v>
      </c>
      <c r="E33" s="59" t="s">
        <v>371</v>
      </c>
      <c r="F33" s="59" t="s">
        <v>372</v>
      </c>
      <c r="G33" s="59" t="s">
        <v>373</v>
      </c>
      <c r="H33" s="59" t="s">
        <v>316</v>
      </c>
      <c r="I33" s="59" t="s">
        <v>316</v>
      </c>
    </row>
    <row r="34" spans="1:9" x14ac:dyDescent="0.25">
      <c r="A34" s="59" t="s">
        <v>374</v>
      </c>
      <c r="B34" s="59" t="s">
        <v>375</v>
      </c>
      <c r="C34" s="59" t="s">
        <v>376</v>
      </c>
      <c r="D34" s="59" t="s">
        <v>377</v>
      </c>
      <c r="E34" s="59" t="s">
        <v>378</v>
      </c>
      <c r="F34" s="59" t="s">
        <v>379</v>
      </c>
      <c r="G34" s="59" t="s">
        <v>148</v>
      </c>
      <c r="H34" s="59" t="s">
        <v>316</v>
      </c>
      <c r="I34" s="59" t="s">
        <v>150</v>
      </c>
    </row>
    <row r="35" spans="1:9" x14ac:dyDescent="0.25">
      <c r="A35" s="59" t="s">
        <v>380</v>
      </c>
      <c r="B35" s="59" t="s">
        <v>266</v>
      </c>
      <c r="C35" s="59" t="s">
        <v>381</v>
      </c>
      <c r="D35" s="59" t="s">
        <v>382</v>
      </c>
      <c r="E35" s="59" t="s">
        <v>383</v>
      </c>
      <c r="F35" s="59" t="s">
        <v>384</v>
      </c>
      <c r="G35" s="59" t="s">
        <v>148</v>
      </c>
      <c r="H35" s="59" t="s">
        <v>385</v>
      </c>
      <c r="I35" s="59" t="s">
        <v>150</v>
      </c>
    </row>
    <row r="36" spans="1:9" x14ac:dyDescent="0.25">
      <c r="A36" s="63" t="s">
        <v>386</v>
      </c>
      <c r="B36" s="63" t="s">
        <v>387</v>
      </c>
      <c r="C36" s="63" t="s">
        <v>175</v>
      </c>
      <c r="D36" s="63" t="s">
        <v>388</v>
      </c>
      <c r="E36" s="63" t="s">
        <v>389</v>
      </c>
      <c r="F36" s="63" t="s">
        <v>390</v>
      </c>
      <c r="G36" s="63" t="s">
        <v>391</v>
      </c>
      <c r="H36" s="63" t="s">
        <v>392</v>
      </c>
      <c r="I36" s="63" t="s">
        <v>393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C59E-C5C7-4A18-BC31-DFFFE3CC5274}">
  <sheetPr>
    <tabColor rgb="FF0070C0"/>
  </sheetPr>
  <dimension ref="A1:F101"/>
  <sheetViews>
    <sheetView zoomScale="55" zoomScaleNormal="55" workbookViewId="0">
      <selection activeCell="D8" sqref="D8:F8"/>
    </sheetView>
  </sheetViews>
  <sheetFormatPr defaultRowHeight="15" x14ac:dyDescent="0.25"/>
  <cols>
    <col min="1" max="1" width="11.140625" bestFit="1" customWidth="1"/>
    <col min="2" max="2" width="18.5703125" bestFit="1" customWidth="1"/>
    <col min="3" max="3" width="18.7109375" bestFit="1" customWidth="1"/>
    <col min="4" max="4" width="24.140625" bestFit="1" customWidth="1"/>
    <col min="5" max="5" width="25.5703125" bestFit="1" customWidth="1"/>
    <col min="6" max="6" width="24.140625" bestFit="1" customWidth="1"/>
  </cols>
  <sheetData>
    <row r="1" spans="1:6" x14ac:dyDescent="0.25">
      <c r="A1" t="s">
        <v>395</v>
      </c>
      <c r="B1" t="s">
        <v>396</v>
      </c>
      <c r="C1" t="s">
        <v>397</v>
      </c>
      <c r="D1" s="60" t="s">
        <v>599</v>
      </c>
      <c r="E1" s="60" t="s">
        <v>598</v>
      </c>
      <c r="F1" s="60" t="s">
        <v>600</v>
      </c>
    </row>
    <row r="2" spans="1:6" x14ac:dyDescent="0.25">
      <c r="A2" s="1">
        <v>1</v>
      </c>
      <c r="B2" s="53" t="s">
        <v>398</v>
      </c>
      <c r="C2" s="53" t="s">
        <v>399</v>
      </c>
      <c r="D2" s="1" t="str">
        <f>_xlfn.CONCAT(Table_0[[#This Row],[Nombres de niña]],Table_0[[#This Row],[Column1]],"@gmail.com")</f>
        <v>Isabella1@gmail.com</v>
      </c>
      <c r="E2" s="1" t="str">
        <f>_xlfn.CONCAT(Table_0[[#This Row],[Nombres de niño]],Table_0[[#This Row],[Column1]],"@gmail.com")</f>
        <v>Daniel1@gmail.com</v>
      </c>
      <c r="F2" s="1" t="str">
        <f>Table11[[#This Row],[MAILS NAMES WOMEN]]</f>
        <v>Isabella1@gmail.com</v>
      </c>
    </row>
    <row r="3" spans="1:6" x14ac:dyDescent="0.25">
      <c r="A3" s="1">
        <v>2</v>
      </c>
      <c r="B3" s="53" t="s">
        <v>400</v>
      </c>
      <c r="C3" s="53" t="s">
        <v>401</v>
      </c>
      <c r="D3" s="1" t="str">
        <f>_xlfn.CONCAT(Table_0[[#This Row],[Nombres de niña]],Table_0[[#This Row],[Column1]],"@gmail.com")</f>
        <v>Olivia2@gmail.com</v>
      </c>
      <c r="E3" s="1" t="str">
        <f>_xlfn.CONCAT(Table_0[[#This Row],[Nombres de niño]],Table_0[[#This Row],[Column1]],"@gmail.com")</f>
        <v>David2@gmail.com</v>
      </c>
      <c r="F3" s="1" t="str">
        <f>E2</f>
        <v>Daniel1@gmail.com</v>
      </c>
    </row>
    <row r="4" spans="1:6" x14ac:dyDescent="0.25">
      <c r="A4" s="1">
        <v>3</v>
      </c>
      <c r="B4" s="53" t="s">
        <v>402</v>
      </c>
      <c r="C4" s="53" t="s">
        <v>403</v>
      </c>
      <c r="D4" s="1" t="str">
        <f>_xlfn.CONCAT(Table_0[[#This Row],[Nombres de niña]],Table_0[[#This Row],[Column1]],"@gmail.com")</f>
        <v>Alexis3@gmail.com</v>
      </c>
      <c r="E4" s="1" t="str">
        <f>_xlfn.CONCAT(Table_0[[#This Row],[Nombres de niño]],Table_0[[#This Row],[Column1]],"@gmail.com")</f>
        <v>Gabriel3@gmail.com</v>
      </c>
      <c r="F4" s="1" t="str">
        <f>Table11[[#This Row],[MAILS NAMES WOMEN]]</f>
        <v>Alexis3@gmail.com</v>
      </c>
    </row>
    <row r="5" spans="1:6" x14ac:dyDescent="0.25">
      <c r="A5" s="1">
        <v>4</v>
      </c>
      <c r="B5" s="53" t="s">
        <v>404</v>
      </c>
      <c r="C5" s="53" t="s">
        <v>405</v>
      </c>
      <c r="D5" s="1" t="str">
        <f>_xlfn.CONCAT(Table_0[[#This Row],[Nombres de niña]],Table_0[[#This Row],[Column1]],"@gmail.com")</f>
        <v>Sofía4@gmail.com</v>
      </c>
      <c r="E5" s="1" t="str">
        <f>_xlfn.CONCAT(Table_0[[#This Row],[Nombres de niño]],Table_0[[#This Row],[Column1]],"@gmail.com")</f>
        <v>Benjamín4@gmail.com</v>
      </c>
      <c r="F5" s="1" t="str">
        <f>E4</f>
        <v>Gabriel3@gmail.com</v>
      </c>
    </row>
    <row r="6" spans="1:6" x14ac:dyDescent="0.25">
      <c r="A6" s="1">
        <v>5</v>
      </c>
      <c r="B6" s="53" t="s">
        <v>406</v>
      </c>
      <c r="C6" s="53" t="s">
        <v>407</v>
      </c>
      <c r="D6" s="1" t="str">
        <f>_xlfn.CONCAT(Table_0[[#This Row],[Nombres de niña]],Table_0[[#This Row],[Column1]],"@gmail.com")</f>
        <v>Victoria5@gmail.com</v>
      </c>
      <c r="E6" s="1" t="str">
        <f>_xlfn.CONCAT(Table_0[[#This Row],[Nombres de niño]],Table_0[[#This Row],[Column1]],"@gmail.com")</f>
        <v>Samuel5@gmail.com</v>
      </c>
      <c r="F6" s="1" t="str">
        <f>Table11[[#This Row],[MAILS NAMES WOMEN]]</f>
        <v>Victoria5@gmail.com</v>
      </c>
    </row>
    <row r="7" spans="1:6" x14ac:dyDescent="0.25">
      <c r="A7" s="1">
        <v>6</v>
      </c>
      <c r="B7" s="53" t="s">
        <v>408</v>
      </c>
      <c r="C7" s="53" t="s">
        <v>409</v>
      </c>
      <c r="D7" s="1" t="str">
        <f>_xlfn.CONCAT(Table_0[[#This Row],[Nombres de niña]],Table_0[[#This Row],[Column1]],"@gmail.com")</f>
        <v>Amelia6@gmail.com</v>
      </c>
      <c r="E7" s="1" t="str">
        <f>_xlfn.CONCAT(Table_0[[#This Row],[Nombres de niño]],Table_0[[#This Row],[Column1]],"@gmail.com")</f>
        <v>Lucas6@gmail.com</v>
      </c>
      <c r="F7" s="1" t="str">
        <f>Table11[[#This Row],[MAILS NAMES WOMEN]]</f>
        <v>Amelia6@gmail.com</v>
      </c>
    </row>
    <row r="8" spans="1:6" x14ac:dyDescent="0.25">
      <c r="A8" s="1">
        <v>7</v>
      </c>
      <c r="B8" s="53" t="s">
        <v>410</v>
      </c>
      <c r="C8" s="53" t="s">
        <v>411</v>
      </c>
      <c r="D8" s="1" t="str">
        <f>_xlfn.CONCAT(Table_0[[#This Row],[Nombres de niña]],Table_0[[#This Row],[Column1]],"@gmail.com")</f>
        <v>Alexa7@gmail.com</v>
      </c>
      <c r="E8" s="1" t="str">
        <f>_xlfn.CONCAT(Table_0[[#This Row],[Nombres de niño]],Table_0[[#This Row],[Column1]],"@gmail.com")</f>
        <v>Ángel7@gmail.com</v>
      </c>
      <c r="F8" s="1" t="str">
        <f>Table11[[#This Row],[MAILS NAMES WOMEN]]</f>
        <v>Alexa7@gmail.com</v>
      </c>
    </row>
    <row r="9" spans="1:6" x14ac:dyDescent="0.25">
      <c r="A9" s="1">
        <v>8</v>
      </c>
      <c r="B9" s="53" t="s">
        <v>412</v>
      </c>
      <c r="C9" s="53" t="s">
        <v>413</v>
      </c>
      <c r="D9" s="1" t="str">
        <f>_xlfn.CONCAT(Table_0[[#This Row],[Nombres de niña]],Table_0[[#This Row],[Column1]],"@gmail.com")</f>
        <v>Julia8@gmail.com</v>
      </c>
      <c r="E9" s="1" t="str">
        <f>_xlfn.CONCAT(Table_0[[#This Row],[Nombres de niño]],Table_0[[#This Row],[Column1]],"@gmail.com")</f>
        <v>José8@gmail.com</v>
      </c>
      <c r="F9" s="1" t="str">
        <f>Table11[[#This Row],[MAILS NAMES WOMEN]]</f>
        <v>Julia8@gmail.com</v>
      </c>
    </row>
    <row r="10" spans="1:6" x14ac:dyDescent="0.25">
      <c r="A10" s="1">
        <v>9</v>
      </c>
      <c r="B10" s="53" t="s">
        <v>414</v>
      </c>
      <c r="C10" s="53" t="s">
        <v>415</v>
      </c>
      <c r="D10" s="1" t="str">
        <f>_xlfn.CONCAT(Table_0[[#This Row],[Nombres de niña]],Table_0[[#This Row],[Column1]],"@gmail.com")</f>
        <v>Camila9@gmail.com</v>
      </c>
      <c r="E10" s="1" t="str">
        <f>_xlfn.CONCAT(Table_0[[#This Row],[Nombres de niño]],Table_0[[#This Row],[Column1]],"@gmail.com")</f>
        <v>Adrián9@gmail.com</v>
      </c>
      <c r="F10" s="1" t="str">
        <f>Table11[[#This Row],[MAILS NAMES WOMEN]]</f>
        <v>Camila9@gmail.com</v>
      </c>
    </row>
    <row r="11" spans="1:6" x14ac:dyDescent="0.25">
      <c r="A11" s="1">
        <v>10</v>
      </c>
      <c r="B11" s="53" t="s">
        <v>416</v>
      </c>
      <c r="C11" s="53" t="s">
        <v>417</v>
      </c>
      <c r="D11" s="1" t="str">
        <f>_xlfn.CONCAT(Table_0[[#This Row],[Nombres de niña]],Table_0[[#This Row],[Column1]],"@gmail.com")</f>
        <v>Alexandra10@gmail.com</v>
      </c>
      <c r="E11" s="1" t="str">
        <f>_xlfn.CONCAT(Table_0[[#This Row],[Nombres de niño]],Table_0[[#This Row],[Column1]],"@gmail.com")</f>
        <v>Sebastián10@gmail.com</v>
      </c>
      <c r="F11" s="1" t="str">
        <f>Table11[[#This Row],[MAILS NAMES WOMEN]]</f>
        <v>Alexandra10@gmail.com</v>
      </c>
    </row>
    <row r="12" spans="1:6" x14ac:dyDescent="0.25">
      <c r="A12" s="1">
        <v>11</v>
      </c>
      <c r="B12" s="53" t="s">
        <v>418</v>
      </c>
      <c r="C12" s="53" t="s">
        <v>419</v>
      </c>
      <c r="D12" s="1" t="str">
        <f>_xlfn.CONCAT(Table_0[[#This Row],[Nombres de niña]],Table_0[[#This Row],[Column1]],"@gmail.com")</f>
        <v>Maya11@gmail.com</v>
      </c>
      <c r="E12" s="1" t="str">
        <f>_xlfn.CONCAT(Table_0[[#This Row],[Nombres de niño]],Table_0[[#This Row],[Column1]],"@gmail.com")</f>
        <v>Xavier11@gmail.com</v>
      </c>
      <c r="F12" s="1" t="str">
        <f>Table11[[#This Row],[MAILS NAMES WOMEN]]</f>
        <v>Maya11@gmail.com</v>
      </c>
    </row>
    <row r="13" spans="1:6" x14ac:dyDescent="0.25">
      <c r="A13" s="1">
        <v>12</v>
      </c>
      <c r="B13" s="53" t="s">
        <v>420</v>
      </c>
      <c r="C13" s="53" t="s">
        <v>421</v>
      </c>
      <c r="D13" s="1" t="str">
        <f>_xlfn.CONCAT(Table_0[[#This Row],[Nombres de niña]],Table_0[[#This Row],[Column1]],"@gmail.com")</f>
        <v>Andrea12@gmail.com</v>
      </c>
      <c r="E13" s="1" t="str">
        <f>_xlfn.CONCAT(Table_0[[#This Row],[Nombres de niño]],Table_0[[#This Row],[Column1]],"@gmail.com")</f>
        <v>Juan12@gmail.com</v>
      </c>
      <c r="F13" s="1" t="str">
        <f>Table11[[#This Row],[MAILS NAMES WOMEN]]</f>
        <v>Andrea12@gmail.com</v>
      </c>
    </row>
    <row r="14" spans="1:6" x14ac:dyDescent="0.25">
      <c r="A14" s="1">
        <v>13</v>
      </c>
      <c r="B14" s="53" t="s">
        <v>422</v>
      </c>
      <c r="C14" s="53" t="s">
        <v>423</v>
      </c>
      <c r="D14" s="1" t="str">
        <f>_xlfn.CONCAT(Table_0[[#This Row],[Nombres de niña]],Table_0[[#This Row],[Column1]],"@gmail.com")</f>
        <v>Ariana13@gmail.com</v>
      </c>
      <c r="E14" s="1" t="str">
        <f>_xlfn.CONCAT(Table_0[[#This Row],[Nombres de niño]],Table_0[[#This Row],[Column1]],"@gmail.com")</f>
        <v>Luis13@gmail.com</v>
      </c>
      <c r="F14" s="1" t="str">
        <f>Table11[[#This Row],[MAILS NAMES WOMEN]]</f>
        <v>Ariana13@gmail.com</v>
      </c>
    </row>
    <row r="15" spans="1:6" x14ac:dyDescent="0.25">
      <c r="A15" s="1">
        <v>14</v>
      </c>
      <c r="B15" s="53" t="s">
        <v>424</v>
      </c>
      <c r="C15" s="53" t="s">
        <v>425</v>
      </c>
      <c r="D15" s="1" t="str">
        <f>_xlfn.CONCAT(Table_0[[#This Row],[Nombres de niña]],Table_0[[#This Row],[Column1]],"@gmail.com")</f>
        <v>María14@gmail.com</v>
      </c>
      <c r="E15" s="1" t="str">
        <f>_xlfn.CONCAT(Table_0[[#This Row],[Nombres de niño]],Table_0[[#This Row],[Column1]],"@gmail.com")</f>
        <v>Diego14@gmail.com</v>
      </c>
      <c r="F15" s="1" t="str">
        <f>Table11[[#This Row],[MAILS NAMES WOMEN]]</f>
        <v>María14@gmail.com</v>
      </c>
    </row>
    <row r="16" spans="1:6" x14ac:dyDescent="0.25">
      <c r="A16" s="1">
        <v>15</v>
      </c>
      <c r="B16" s="53" t="s">
        <v>426</v>
      </c>
      <c r="C16" s="53" t="s">
        <v>427</v>
      </c>
      <c r="D16" s="1" t="str">
        <f>_xlfn.CONCAT(Table_0[[#This Row],[Nombres de niña]],Table_0[[#This Row],[Column1]],"@gmail.com")</f>
        <v>Eva15@gmail.com</v>
      </c>
      <c r="E16" s="1" t="str">
        <f>_xlfn.CONCAT(Table_0[[#This Row],[Nombres de niño]],Table_0[[#This Row],[Column1]],"@gmail.com")</f>
        <v>Óliver15@gmail.com</v>
      </c>
      <c r="F16" s="1" t="str">
        <f>Table11[[#This Row],[MAILS NAMES WOMEN]]</f>
        <v>Eva15@gmail.com</v>
      </c>
    </row>
    <row r="17" spans="1:6" x14ac:dyDescent="0.25">
      <c r="A17" s="1">
        <v>16</v>
      </c>
      <c r="B17" s="53" t="s">
        <v>428</v>
      </c>
      <c r="C17" s="53" t="s">
        <v>429</v>
      </c>
      <c r="D17" s="1" t="str">
        <f>_xlfn.CONCAT(Table_0[[#This Row],[Nombres de niña]],Table_0[[#This Row],[Column1]],"@gmail.com")</f>
        <v>Angelina16@gmail.com</v>
      </c>
      <c r="E17" s="1" t="str">
        <f>_xlfn.CONCAT(Table_0[[#This Row],[Nombres de niño]],Table_0[[#This Row],[Column1]],"@gmail.com")</f>
        <v>Carlos16@gmail.com</v>
      </c>
      <c r="F17" s="1" t="str">
        <f>Table11[[#This Row],[MAILS NAMES WOMEN]]</f>
        <v>Angelina16@gmail.com</v>
      </c>
    </row>
    <row r="18" spans="1:6" x14ac:dyDescent="0.25">
      <c r="A18" s="1">
        <v>17</v>
      </c>
      <c r="B18" s="53" t="s">
        <v>430</v>
      </c>
      <c r="C18" s="53" t="s">
        <v>431</v>
      </c>
      <c r="D18" s="1" t="str">
        <f>_xlfn.CONCAT(Table_0[[#This Row],[Nombres de niña]],Table_0[[#This Row],[Column1]],"@gmail.com")</f>
        <v>Valeria17@gmail.com</v>
      </c>
      <c r="E18" s="1" t="str">
        <f>_xlfn.CONCAT(Table_0[[#This Row],[Nombres de niño]],Table_0[[#This Row],[Column1]],"@gmail.com")</f>
        <v>Jesús17@gmail.com</v>
      </c>
      <c r="F18" s="1" t="str">
        <f>Table11[[#This Row],[MAILS NAMES WOMEN]]</f>
        <v>Valeria17@gmail.com</v>
      </c>
    </row>
    <row r="19" spans="1:6" x14ac:dyDescent="0.25">
      <c r="A19" s="1">
        <v>18</v>
      </c>
      <c r="B19" s="53" t="s">
        <v>432</v>
      </c>
      <c r="C19" s="53" t="s">
        <v>433</v>
      </c>
      <c r="D19" s="1" t="str">
        <f>_xlfn.CONCAT(Table_0[[#This Row],[Nombres de niña]],Table_0[[#This Row],[Column1]],"@gmail.com")</f>
        <v>Natalia18@gmail.com</v>
      </c>
      <c r="E19" s="1" t="str">
        <f>_xlfn.CONCAT(Table_0[[#This Row],[Nombres de niño]],Table_0[[#This Row],[Column1]],"@gmail.com")</f>
        <v>Alex18@gmail.com</v>
      </c>
      <c r="F19" s="1" t="str">
        <f>Table11[[#This Row],[MAILS NAMES WOMEN]]</f>
        <v>Natalia18@gmail.com</v>
      </c>
    </row>
    <row r="20" spans="1:6" x14ac:dyDescent="0.25">
      <c r="A20" s="1">
        <v>19</v>
      </c>
      <c r="B20" s="53" t="s">
        <v>434</v>
      </c>
      <c r="C20" s="53" t="s">
        <v>435</v>
      </c>
      <c r="D20" s="1" t="str">
        <f>_xlfn.CONCAT(Table_0[[#This Row],[Nombres de niña]],Table_0[[#This Row],[Column1]],"@gmail.com")</f>
        <v>Isabel19@gmail.com</v>
      </c>
      <c r="E20" s="1" t="str">
        <f>_xlfn.CONCAT(Table_0[[#This Row],[Nombres de niño]],Table_0[[#This Row],[Column1]],"@gmail.com")</f>
        <v>Max19@gmail.com</v>
      </c>
      <c r="F20" s="1" t="str">
        <f>Table11[[#This Row],[MAILS NAMES WOMEN]]</f>
        <v>Isabel19@gmail.com</v>
      </c>
    </row>
    <row r="21" spans="1:6" x14ac:dyDescent="0.25">
      <c r="A21" s="1">
        <v>20</v>
      </c>
      <c r="B21" s="53" t="s">
        <v>436</v>
      </c>
      <c r="C21" s="53" t="s">
        <v>437</v>
      </c>
      <c r="D21" s="1" t="str">
        <f>_xlfn.CONCAT(Table_0[[#This Row],[Nombres de niña]],Table_0[[#This Row],[Column1]],"@gmail.com")</f>
        <v>Sara20@gmail.com</v>
      </c>
      <c r="E21" s="1" t="str">
        <f>_xlfn.CONCAT(Table_0[[#This Row],[Nombres de niño]],Table_0[[#This Row],[Column1]],"@gmail.com")</f>
        <v>Alejandro20@gmail.com</v>
      </c>
      <c r="F21" s="1" t="str">
        <f>Table11[[#This Row],[MAILS NAMES WOMEN]]</f>
        <v>Sara20@gmail.com</v>
      </c>
    </row>
    <row r="22" spans="1:6" x14ac:dyDescent="0.25">
      <c r="A22" s="1">
        <v>21</v>
      </c>
      <c r="B22" s="53" t="s">
        <v>438</v>
      </c>
      <c r="C22" s="53" t="s">
        <v>439</v>
      </c>
      <c r="D22" s="1" t="str">
        <f>_xlfn.CONCAT(Table_0[[#This Row],[Nombres de niña]],Table_0[[#This Row],[Column1]],"@gmail.com")</f>
        <v>Liliana21@gmail.com</v>
      </c>
      <c r="E22" s="1" t="str">
        <f>_xlfn.CONCAT(Table_0[[#This Row],[Nombres de niño]],Table_0[[#This Row],[Column1]],"@gmail.com")</f>
        <v>Antonio21@gmail.com</v>
      </c>
      <c r="F22" s="1" t="str">
        <f>Table11[[#This Row],[MAILS NAMES WOMEN]]</f>
        <v>Liliana21@gmail.com</v>
      </c>
    </row>
    <row r="23" spans="1:6" x14ac:dyDescent="0.25">
      <c r="A23" s="1">
        <v>22</v>
      </c>
      <c r="B23" s="53" t="s">
        <v>440</v>
      </c>
      <c r="C23" s="53" t="s">
        <v>441</v>
      </c>
      <c r="D23" s="1" t="str">
        <f>_xlfn.CONCAT(Table_0[[#This Row],[Nombres de niña]],Table_0[[#This Row],[Column1]],"@gmail.com")</f>
        <v>Adriana22@gmail.com</v>
      </c>
      <c r="E23" s="1" t="str">
        <f>_xlfn.CONCAT(Table_0[[#This Row],[Nombres de niño]],Table_0[[#This Row],[Column1]],"@gmail.com")</f>
        <v>Miguel22@gmail.com</v>
      </c>
      <c r="F23" s="1" t="str">
        <f>Table11[[#This Row],[MAILS NAMES WOMEN]]</f>
        <v>Adriana22@gmail.com</v>
      </c>
    </row>
    <row r="24" spans="1:6" x14ac:dyDescent="0.25">
      <c r="A24" s="1">
        <v>23</v>
      </c>
      <c r="B24" s="53" t="s">
        <v>442</v>
      </c>
      <c r="C24" s="53" t="s">
        <v>443</v>
      </c>
      <c r="D24" s="1" t="str">
        <f>_xlfn.CONCAT(Table_0[[#This Row],[Nombres de niña]],Table_0[[#This Row],[Column1]],"@gmail.com")</f>
        <v>Juliana23@gmail.com</v>
      </c>
      <c r="E24" s="1" t="str">
        <f>_xlfn.CONCAT(Table_0[[#This Row],[Nombres de niño]],Table_0[[#This Row],[Column1]],"@gmail.com")</f>
        <v>Víctor23@gmail.com</v>
      </c>
      <c r="F24" s="1" t="str">
        <f>Table11[[#This Row],[MAILS NAMES WOMEN]]</f>
        <v>Juliana23@gmail.com</v>
      </c>
    </row>
    <row r="25" spans="1:6" x14ac:dyDescent="0.25">
      <c r="A25" s="1">
        <v>24</v>
      </c>
      <c r="B25" s="53" t="s">
        <v>444</v>
      </c>
      <c r="C25" s="53" t="s">
        <v>445</v>
      </c>
      <c r="D25" s="1" t="str">
        <f>_xlfn.CONCAT(Table_0[[#This Row],[Nombres de niña]],Table_0[[#This Row],[Column1]],"@gmail.com")</f>
        <v>Gabriela24@gmail.com</v>
      </c>
      <c r="E25" s="1" t="str">
        <f>_xlfn.CONCAT(Table_0[[#This Row],[Nombres de niño]],Table_0[[#This Row],[Column1]],"@gmail.com")</f>
        <v>Joel24@gmail.com</v>
      </c>
      <c r="F25" s="1" t="str">
        <f>Table11[[#This Row],[MAILS NAMES WOMEN]]</f>
        <v>Gabriela24@gmail.com</v>
      </c>
    </row>
    <row r="26" spans="1:6" x14ac:dyDescent="0.25">
      <c r="A26" s="1">
        <v>25</v>
      </c>
      <c r="B26" s="53" t="s">
        <v>446</v>
      </c>
      <c r="C26" s="53" t="s">
        <v>127</v>
      </c>
      <c r="D26" s="1" t="str">
        <f>_xlfn.CONCAT(Table_0[[#This Row],[Nombres de niña]],Table_0[[#This Row],[Column1]],"@gmail.com")</f>
        <v>Daniela25@gmail.com</v>
      </c>
      <c r="E26" s="1" t="str">
        <f>_xlfn.CONCAT(Table_0[[#This Row],[Nombres de niño]],Table_0[[#This Row],[Column1]],"@gmail.com")</f>
        <v>Santiago25@gmail.com</v>
      </c>
      <c r="F26" s="1" t="str">
        <f>Table11[[#This Row],[MAILS NAMES WOMEN]]</f>
        <v>Daniela25@gmail.com</v>
      </c>
    </row>
    <row r="27" spans="1:6" x14ac:dyDescent="0.25">
      <c r="A27" s="1">
        <v>26</v>
      </c>
      <c r="B27" s="53" t="s">
        <v>447</v>
      </c>
      <c r="C27" s="53" t="s">
        <v>448</v>
      </c>
      <c r="D27" s="1" t="str">
        <f>_xlfn.CONCAT(Table_0[[#This Row],[Nombres de niña]],Table_0[[#This Row],[Column1]],"@gmail.com")</f>
        <v>Valentina26@gmail.com</v>
      </c>
      <c r="E27" s="1" t="str">
        <f>_xlfn.CONCAT(Table_0[[#This Row],[Nombres de niño]],Table_0[[#This Row],[Column1]],"@gmail.com")</f>
        <v>Elías26@gmail.com</v>
      </c>
      <c r="F27" s="1" t="str">
        <f>Table11[[#This Row],[MAILS NAMES WOMEN]]</f>
        <v>Valentina26@gmail.com</v>
      </c>
    </row>
    <row r="28" spans="1:6" x14ac:dyDescent="0.25">
      <c r="A28" s="1">
        <v>27</v>
      </c>
      <c r="B28" s="53" t="s">
        <v>449</v>
      </c>
      <c r="C28" s="53" t="s">
        <v>450</v>
      </c>
      <c r="D28" s="1" t="str">
        <f>_xlfn.CONCAT(Table_0[[#This Row],[Nombres de niña]],Table_0[[#This Row],[Column1]],"@gmail.com")</f>
        <v>Lila27@gmail.com</v>
      </c>
      <c r="E28" s="1" t="str">
        <f>_xlfn.CONCAT(Table_0[[#This Row],[Nombres de niño]],Table_0[[#This Row],[Column1]],"@gmail.com")</f>
        <v>Iván27@gmail.com</v>
      </c>
      <c r="F28" s="1" t="str">
        <f>Table11[[#This Row],[MAILS NAMES WOMEN]]</f>
        <v>Lila27@gmail.com</v>
      </c>
    </row>
    <row r="29" spans="1:6" x14ac:dyDescent="0.25">
      <c r="A29" s="1">
        <v>28</v>
      </c>
      <c r="B29" s="53" t="s">
        <v>451</v>
      </c>
      <c r="C29" s="53" t="s">
        <v>452</v>
      </c>
      <c r="D29" s="1" t="str">
        <f>_xlfn.CONCAT(Table_0[[#This Row],[Nombres de niña]],Table_0[[#This Row],[Column1]],"@gmail.com")</f>
        <v>Vivian28@gmail.com</v>
      </c>
      <c r="E29" s="1" t="str">
        <f>_xlfn.CONCAT(Table_0[[#This Row],[Nombres de niño]],Table_0[[#This Row],[Column1]],"@gmail.com")</f>
        <v>Óscar28@gmail.com</v>
      </c>
      <c r="F29" s="1" t="str">
        <f>Table11[[#This Row],[MAILS NAMES WOMEN]]</f>
        <v>Vivian28@gmail.com</v>
      </c>
    </row>
    <row r="30" spans="1:6" x14ac:dyDescent="0.25">
      <c r="A30" s="1">
        <v>29</v>
      </c>
      <c r="B30" s="53" t="s">
        <v>453</v>
      </c>
      <c r="C30" s="53" t="s">
        <v>454</v>
      </c>
      <c r="D30" s="1" t="str">
        <f>_xlfn.CONCAT(Table_0[[#This Row],[Nombres de niña]],Table_0[[#This Row],[Column1]],"@gmail.com")</f>
        <v>Nora29@gmail.com</v>
      </c>
      <c r="E30" s="1" t="str">
        <f>_xlfn.CONCAT(Table_0[[#This Row],[Nombres de niño]],Table_0[[#This Row],[Column1]],"@gmail.com")</f>
        <v>Leonardo29@gmail.com</v>
      </c>
      <c r="F30" s="1" t="str">
        <f>Table11[[#This Row],[MAILS NAMES WOMEN]]</f>
        <v>Nora29@gmail.com</v>
      </c>
    </row>
    <row r="31" spans="1:6" x14ac:dyDescent="0.25">
      <c r="A31" s="1">
        <v>30</v>
      </c>
      <c r="B31" s="53" t="s">
        <v>455</v>
      </c>
      <c r="C31" s="53" t="s">
        <v>456</v>
      </c>
      <c r="D31" s="1" t="str">
        <f>_xlfn.CONCAT(Table_0[[#This Row],[Nombres de niña]],Table_0[[#This Row],[Column1]],"@gmail.com")</f>
        <v>Ángela30@gmail.com</v>
      </c>
      <c r="E31" s="1" t="str">
        <f>_xlfn.CONCAT(Table_0[[#This Row],[Nombres de niño]],Table_0[[#This Row],[Column1]],"@gmail.com")</f>
        <v>Eduardo30@gmail.com</v>
      </c>
      <c r="F31" s="1" t="str">
        <f>Table11[[#This Row],[MAILS NAMES WOMEN]]</f>
        <v>Ángela30@gmail.com</v>
      </c>
    </row>
    <row r="32" spans="1:6" x14ac:dyDescent="0.25">
      <c r="A32" s="1">
        <v>31</v>
      </c>
      <c r="B32" s="53" t="s">
        <v>457</v>
      </c>
      <c r="C32" s="53" t="s">
        <v>458</v>
      </c>
      <c r="D32" s="1" t="str">
        <f>_xlfn.CONCAT(Table_0[[#This Row],[Nombres de niña]],Table_0[[#This Row],[Column1]],"@gmail.com")</f>
        <v>Elena31@gmail.com</v>
      </c>
      <c r="E32" s="1" t="str">
        <f>_xlfn.CONCAT(Table_0[[#This Row],[Nombres de niño]],Table_0[[#This Row],[Column1]],"@gmail.com")</f>
        <v>Alan31@gmail.com</v>
      </c>
      <c r="F32" s="1" t="str">
        <f>Table11[[#This Row],[MAILS NAMES WOMEN]]</f>
        <v>Elena31@gmail.com</v>
      </c>
    </row>
    <row r="33" spans="1:6" x14ac:dyDescent="0.25">
      <c r="A33" s="1">
        <v>32</v>
      </c>
      <c r="B33" s="53" t="s">
        <v>459</v>
      </c>
      <c r="C33" s="53" t="s">
        <v>460</v>
      </c>
      <c r="D33" s="1" t="str">
        <f>_xlfn.CONCAT(Table_0[[#This Row],[Nombres de niña]],Table_0[[#This Row],[Column1]],"@gmail.com")</f>
        <v>Clara32@gmail.com</v>
      </c>
      <c r="E33" s="1" t="str">
        <f>_xlfn.CONCAT(Table_0[[#This Row],[Nombres de niño]],Table_0[[#This Row],[Column1]],"@gmail.com")</f>
        <v>Nicolás32@gmail.com</v>
      </c>
      <c r="F33" s="1" t="str">
        <f>Table11[[#This Row],[MAILS NAMES WOMEN]]</f>
        <v>Clara32@gmail.com</v>
      </c>
    </row>
    <row r="34" spans="1:6" x14ac:dyDescent="0.25">
      <c r="A34" s="1">
        <v>33</v>
      </c>
      <c r="B34" s="53" t="s">
        <v>461</v>
      </c>
      <c r="C34" s="53" t="s">
        <v>462</v>
      </c>
      <c r="D34" s="1" t="str">
        <f>_xlfn.CONCAT(Table_0[[#This Row],[Nombres de niña]],Table_0[[#This Row],[Column1]],"@gmail.com")</f>
        <v>Eliana33@gmail.com</v>
      </c>
      <c r="E34" s="1" t="str">
        <f>_xlfn.CONCAT(Table_0[[#This Row],[Nombres de niño]],Table_0[[#This Row],[Column1]],"@gmail.com")</f>
        <v>Jorge33@gmail.com</v>
      </c>
      <c r="F34" s="1" t="str">
        <f>Table11[[#This Row],[MAILS NAMES WOMEN]]</f>
        <v>Eliana33@gmail.com</v>
      </c>
    </row>
    <row r="35" spans="1:6" x14ac:dyDescent="0.25">
      <c r="A35" s="1">
        <v>34</v>
      </c>
      <c r="B35" s="53" t="s">
        <v>463</v>
      </c>
      <c r="C35" s="53" t="s">
        <v>464</v>
      </c>
      <c r="D35" s="1" t="str">
        <f>_xlfn.CONCAT(Table_0[[#This Row],[Nombres de niña]],Table_0[[#This Row],[Column1]],"@gmail.com")</f>
        <v>Alana34@gmail.com</v>
      </c>
      <c r="E35" s="1" t="str">
        <f>_xlfn.CONCAT(Table_0[[#This Row],[Nombres de niño]],Table_0[[#This Row],[Column1]],"@gmail.com")</f>
        <v>Omar34@gmail.com</v>
      </c>
      <c r="F35" s="1" t="str">
        <f>Table11[[#This Row],[MAILS NAMES WOMEN]]</f>
        <v>Alana34@gmail.com</v>
      </c>
    </row>
    <row r="36" spans="1:6" x14ac:dyDescent="0.25">
      <c r="A36" s="1">
        <v>35</v>
      </c>
      <c r="B36" s="53" t="s">
        <v>465</v>
      </c>
      <c r="C36" s="53" t="s">
        <v>466</v>
      </c>
      <c r="D36" s="1" t="str">
        <f>_xlfn.CONCAT(Table_0[[#This Row],[Nombres de niña]],Table_0[[#This Row],[Column1]],"@gmail.com")</f>
        <v>Miranda35@gmail.com</v>
      </c>
      <c r="E36" s="1" t="str">
        <f>_xlfn.CONCAT(Table_0[[#This Row],[Nombres de niño]],Table_0[[#This Row],[Column1]],"@gmail.com")</f>
        <v>Paúl35@gmail.com</v>
      </c>
      <c r="F36" s="1" t="str">
        <f>Table11[[#This Row],[MAILS NAMES WOMEN]]</f>
        <v>Miranda35@gmail.com</v>
      </c>
    </row>
    <row r="37" spans="1:6" x14ac:dyDescent="0.25">
      <c r="A37" s="1">
        <v>36</v>
      </c>
      <c r="B37" s="53" t="s">
        <v>467</v>
      </c>
      <c r="C37" s="53" t="s">
        <v>468</v>
      </c>
      <c r="D37" s="1" t="str">
        <f>_xlfn.CONCAT(Table_0[[#This Row],[Nombres de niña]],Table_0[[#This Row],[Column1]],"@gmail.com")</f>
        <v>Amanda36@gmail.com</v>
      </c>
      <c r="E37" s="1" t="str">
        <f>_xlfn.CONCAT(Table_0[[#This Row],[Nombres de niño]],Table_0[[#This Row],[Column1]],"@gmail.com")</f>
        <v>Andrés36@gmail.com</v>
      </c>
      <c r="F37" s="1" t="str">
        <f>Table11[[#This Row],[MAILS NAMES WOMEN]]</f>
        <v>Amanda36@gmail.com</v>
      </c>
    </row>
    <row r="38" spans="1:6" x14ac:dyDescent="0.25">
      <c r="A38" s="1">
        <v>37</v>
      </c>
      <c r="B38" s="53" t="s">
        <v>469</v>
      </c>
      <c r="C38" s="53" t="s">
        <v>470</v>
      </c>
      <c r="D38" s="1" t="str">
        <f>_xlfn.CONCAT(Table_0[[#This Row],[Nombres de niña]],Table_0[[#This Row],[Column1]],"@gmail.com")</f>
        <v>Diana37@gmail.com</v>
      </c>
      <c r="E38" s="1" t="str">
        <f>_xlfn.CONCAT(Table_0[[#This Row],[Nombres de niño]],Table_0[[#This Row],[Column1]],"@gmail.com")</f>
        <v>Julián37@gmail.com</v>
      </c>
      <c r="F38" s="1" t="str">
        <f>Table11[[#This Row],[MAILS NAMES WOMEN]]</f>
        <v>Diana37@gmail.com</v>
      </c>
    </row>
    <row r="39" spans="1:6" x14ac:dyDescent="0.25">
      <c r="A39" s="1">
        <v>38</v>
      </c>
      <c r="B39" s="53" t="s">
        <v>471</v>
      </c>
      <c r="C39" s="53" t="s">
        <v>472</v>
      </c>
      <c r="D39" s="1" t="str">
        <f>_xlfn.CONCAT(Table_0[[#This Row],[Nombres de niña]],Table_0[[#This Row],[Column1]],"@gmail.com")</f>
        <v>Ana38@gmail.com</v>
      </c>
      <c r="E39" s="1" t="str">
        <f>_xlfn.CONCAT(Table_0[[#This Row],[Nombres de niño]],Table_0[[#This Row],[Column1]],"@gmail.com")</f>
        <v>Josué38@gmail.com</v>
      </c>
      <c r="F39" s="1" t="str">
        <f>Table11[[#This Row],[MAILS NAMES WOMEN]]</f>
        <v>Ana38@gmail.com</v>
      </c>
    </row>
    <row r="40" spans="1:6" x14ac:dyDescent="0.25">
      <c r="A40" s="1">
        <v>39</v>
      </c>
      <c r="B40" s="53" t="s">
        <v>473</v>
      </c>
      <c r="C40" s="53" t="s">
        <v>474</v>
      </c>
      <c r="D40" s="1" t="str">
        <f>_xlfn.CONCAT(Table_0[[#This Row],[Nombres de niña]],Table_0[[#This Row],[Column1]],"@gmail.com")</f>
        <v>Penélope39@gmail.com</v>
      </c>
      <c r="E40" s="1" t="str">
        <f>_xlfn.CONCAT(Table_0[[#This Row],[Nombres de niño]],Table_0[[#This Row],[Column1]],"@gmail.com")</f>
        <v>Román39@gmail.com</v>
      </c>
      <c r="F40" s="1" t="str">
        <f>Table11[[#This Row],[MAILS NAMES WOMEN]]</f>
        <v>Penélope39@gmail.com</v>
      </c>
    </row>
    <row r="41" spans="1:6" x14ac:dyDescent="0.25">
      <c r="A41" s="1">
        <v>40</v>
      </c>
      <c r="B41" s="53" t="s">
        <v>475</v>
      </c>
      <c r="C41" s="53" t="s">
        <v>476</v>
      </c>
      <c r="D41" s="1" t="str">
        <f>_xlfn.CONCAT(Table_0[[#This Row],[Nombres de niña]],Table_0[[#This Row],[Column1]],"@gmail.com")</f>
        <v>Aurora40@gmail.com</v>
      </c>
      <c r="E41" s="1" t="str">
        <f>_xlfn.CONCAT(Table_0[[#This Row],[Nombres de niño]],Table_0[[#This Row],[Column1]],"@gmail.com")</f>
        <v>Fernando40@gmail.com</v>
      </c>
      <c r="F41" s="1" t="str">
        <f>Table11[[#This Row],[MAILS NAMES WOMEN]]</f>
        <v>Aurora40@gmail.com</v>
      </c>
    </row>
    <row r="42" spans="1:6" x14ac:dyDescent="0.25">
      <c r="A42" s="1">
        <v>41</v>
      </c>
      <c r="B42" s="53" t="s">
        <v>477</v>
      </c>
      <c r="C42" s="53" t="s">
        <v>478</v>
      </c>
      <c r="D42" s="1" t="str">
        <f>_xlfn.CONCAT(Table_0[[#This Row],[Nombres de niña]],Table_0[[#This Row],[Column1]],"@gmail.com")</f>
        <v>Alexandría41@gmail.com</v>
      </c>
      <c r="E42" s="1" t="str">
        <f>_xlfn.CONCAT(Table_0[[#This Row],[Nombres de niño]],Table_0[[#This Row],[Column1]],"@gmail.com")</f>
        <v>Javier41@gmail.com</v>
      </c>
      <c r="F42" s="1" t="str">
        <f>Table11[[#This Row],[MAILS NAMES WOMEN]]</f>
        <v>Alexandría41@gmail.com</v>
      </c>
    </row>
    <row r="43" spans="1:6" x14ac:dyDescent="0.25">
      <c r="A43" s="1">
        <v>42</v>
      </c>
      <c r="B43" s="53" t="s">
        <v>479</v>
      </c>
      <c r="C43" s="53" t="s">
        <v>480</v>
      </c>
      <c r="D43" s="1" t="str">
        <f>_xlfn.CONCAT(Table_0[[#This Row],[Nombres de niña]],Table_0[[#This Row],[Column1]],"@gmail.com")</f>
        <v>Lola42@gmail.com</v>
      </c>
      <c r="E43" s="1" t="str">
        <f>_xlfn.CONCAT(Table_0[[#This Row],[Nombres de niño]],Table_0[[#This Row],[Column1]],"@gmail.com")</f>
        <v>Abraham42@gmail.com</v>
      </c>
      <c r="F43" s="1" t="str">
        <f>Table11[[#This Row],[MAILS NAMES WOMEN]]</f>
        <v>Lola42@gmail.com</v>
      </c>
    </row>
    <row r="44" spans="1:6" x14ac:dyDescent="0.25">
      <c r="A44" s="1">
        <v>43</v>
      </c>
      <c r="B44" s="53" t="s">
        <v>481</v>
      </c>
      <c r="C44" s="53" t="s">
        <v>482</v>
      </c>
      <c r="D44" s="1" t="str">
        <f>_xlfn.CONCAT(Table_0[[#This Row],[Nombres de niña]],Table_0[[#This Row],[Column1]],"@gmail.com")</f>
        <v>Alicia43@gmail.com</v>
      </c>
      <c r="E44" s="1" t="str">
        <f>_xlfn.CONCAT(Table_0[[#This Row],[Nombres de niño]],Table_0[[#This Row],[Column1]],"@gmail.com")</f>
        <v>Ricardo43@gmail.com</v>
      </c>
      <c r="F44" s="1" t="str">
        <f>Table11[[#This Row],[MAILS NAMES WOMEN]]</f>
        <v>Alicia43@gmail.com</v>
      </c>
    </row>
    <row r="45" spans="1:6" x14ac:dyDescent="0.25">
      <c r="A45" s="1">
        <v>44</v>
      </c>
      <c r="B45" s="53" t="s">
        <v>483</v>
      </c>
      <c r="C45" s="53" t="s">
        <v>484</v>
      </c>
      <c r="D45" s="1" t="str">
        <f>_xlfn.CONCAT(Table_0[[#This Row],[Nombres de niña]],Table_0[[#This Row],[Column1]],"@gmail.com")</f>
        <v>Amaya44@gmail.com</v>
      </c>
      <c r="E45" s="1" t="str">
        <f>_xlfn.CONCAT(Table_0[[#This Row],[Nombres de niño]],Table_0[[#This Row],[Column1]],"@gmail.com")</f>
        <v>Francisco44@gmail.com</v>
      </c>
      <c r="F45" s="1" t="str">
        <f>Table11[[#This Row],[MAILS NAMES WOMEN]]</f>
        <v>Amaya44@gmail.com</v>
      </c>
    </row>
    <row r="46" spans="1:6" x14ac:dyDescent="0.25">
      <c r="A46" s="1">
        <v>45</v>
      </c>
      <c r="B46" s="53" t="s">
        <v>485</v>
      </c>
      <c r="C46" s="53" t="s">
        <v>486</v>
      </c>
      <c r="D46" s="1" t="str">
        <f>_xlfn.CONCAT(Table_0[[#This Row],[Nombres de niña]],Table_0[[#This Row],[Column1]],"@gmail.com")</f>
        <v>Alexia45@gmail.com</v>
      </c>
      <c r="E46" s="1" t="str">
        <f>_xlfn.CONCAT(Table_0[[#This Row],[Nombres de niño]],Table_0[[#This Row],[Column1]],"@gmail.com")</f>
        <v>César45@gmail.com</v>
      </c>
      <c r="F46" s="1" t="str">
        <f>Table11[[#This Row],[MAILS NAMES WOMEN]]</f>
        <v>Alexia45@gmail.com</v>
      </c>
    </row>
    <row r="47" spans="1:6" x14ac:dyDescent="0.25">
      <c r="A47" s="1">
        <v>46</v>
      </c>
      <c r="B47" s="53" t="s">
        <v>487</v>
      </c>
      <c r="C47" s="53" t="s">
        <v>488</v>
      </c>
      <c r="D47" s="1" t="str">
        <f>_xlfn.CONCAT(Table_0[[#This Row],[Nombres de niña]],Table_0[[#This Row],[Column1]],"@gmail.com")</f>
        <v>Jazmín46@gmail.com</v>
      </c>
      <c r="E47" s="1" t="str">
        <f>_xlfn.CONCAT(Table_0[[#This Row],[Nombres de niño]],Table_0[[#This Row],[Column1]],"@gmail.com")</f>
        <v>Mario46@gmail.com</v>
      </c>
      <c r="F47" s="1" t="str">
        <f>Table11[[#This Row],[MAILS NAMES WOMEN]]</f>
        <v>Jazmín46@gmail.com</v>
      </c>
    </row>
    <row r="48" spans="1:6" x14ac:dyDescent="0.25">
      <c r="A48" s="1">
        <v>47</v>
      </c>
      <c r="B48" s="53" t="s">
        <v>489</v>
      </c>
      <c r="C48" s="53" t="s">
        <v>490</v>
      </c>
      <c r="D48" s="1" t="str">
        <f>_xlfn.CONCAT(Table_0[[#This Row],[Nombres de niña]],Table_0[[#This Row],[Column1]],"@gmail.com")</f>
        <v>Mariana47@gmail.com</v>
      </c>
      <c r="E48" s="1" t="str">
        <f>_xlfn.CONCAT(Table_0[[#This Row],[Nombres de niño]],Table_0[[#This Row],[Column1]],"@gmail.com")</f>
        <v>Manuel47@gmail.com</v>
      </c>
      <c r="F48" s="1" t="str">
        <f>Table11[[#This Row],[MAILS NAMES WOMEN]]</f>
        <v>Mariana47@gmail.com</v>
      </c>
    </row>
    <row r="49" spans="1:6" x14ac:dyDescent="0.25">
      <c r="A49" s="1">
        <v>48</v>
      </c>
      <c r="B49" s="53" t="s">
        <v>491</v>
      </c>
      <c r="C49" s="53" t="s">
        <v>492</v>
      </c>
      <c r="D49" s="1" t="str">
        <f>_xlfn.CONCAT(Table_0[[#This Row],[Nombres de niña]],Table_0[[#This Row],[Column1]],"@gmail.com")</f>
        <v>Alina48@gmail.com</v>
      </c>
      <c r="E49" s="1" t="str">
        <f>_xlfn.CONCAT(Table_0[[#This Row],[Nombres de niño]],Table_0[[#This Row],[Column1]],"@gmail.com")</f>
        <v>Édgar48@gmail.com</v>
      </c>
      <c r="F49" s="1" t="str">
        <f>Table11[[#This Row],[MAILS NAMES WOMEN]]</f>
        <v>Alina48@gmail.com</v>
      </c>
    </row>
    <row r="50" spans="1:6" x14ac:dyDescent="0.25">
      <c r="A50" s="1">
        <v>49</v>
      </c>
      <c r="B50" s="53" t="s">
        <v>493</v>
      </c>
      <c r="C50" s="53" t="s">
        <v>402</v>
      </c>
      <c r="D50" s="1" t="str">
        <f>_xlfn.CONCAT(Table_0[[#This Row],[Nombres de niña]],Table_0[[#This Row],[Column1]],"@gmail.com")</f>
        <v>Lucía49@gmail.com</v>
      </c>
      <c r="E50" s="1" t="str">
        <f>_xlfn.CONCAT(Table_0[[#This Row],[Nombres de niño]],Table_0[[#This Row],[Column1]],"@gmail.com")</f>
        <v>Alexis49@gmail.com</v>
      </c>
      <c r="F50" s="1" t="str">
        <f>Table11[[#This Row],[MAILS NAMES WOMEN]]</f>
        <v>Lucía49@gmail.com</v>
      </c>
    </row>
    <row r="51" spans="1:6" x14ac:dyDescent="0.25">
      <c r="A51" s="1">
        <v>50</v>
      </c>
      <c r="B51" s="53" t="s">
        <v>494</v>
      </c>
      <c r="C51" s="53" t="s">
        <v>495</v>
      </c>
      <c r="D51" s="1" t="str">
        <f>_xlfn.CONCAT(Table_0[[#This Row],[Nombres de niña]],Table_0[[#This Row],[Column1]],"@gmail.com")</f>
        <v>Fátima50@gmail.com</v>
      </c>
      <c r="E51" s="1" t="str">
        <f>_xlfn.CONCAT(Table_0[[#This Row],[Nombres de niño]],Table_0[[#This Row],[Column1]],"@gmail.com")</f>
        <v>Israel50@gmail.com</v>
      </c>
      <c r="F51" s="1" t="str">
        <f>Table11[[#This Row],[MAILS NAMES WOMEN]]</f>
        <v>Fátima50@gmail.com</v>
      </c>
    </row>
    <row r="52" spans="1:6" x14ac:dyDescent="0.25">
      <c r="A52" s="1">
        <v>51</v>
      </c>
      <c r="B52" s="53" t="s">
        <v>496</v>
      </c>
      <c r="C52" s="53" t="s">
        <v>497</v>
      </c>
      <c r="D52" s="1" t="str">
        <f>_xlfn.CONCAT(Table_0[[#This Row],[Nombres de niña]],Table_0[[#This Row],[Column1]],"@gmail.com")</f>
        <v>Ximena51@gmail.com</v>
      </c>
      <c r="E52" s="1" t="str">
        <f>_xlfn.CONCAT(Table_0[[#This Row],[Nombres de niño]],Table_0[[#This Row],[Column1]],"@gmail.com")</f>
        <v>Mateo51@gmail.com</v>
      </c>
      <c r="F52" s="1" t="str">
        <f>Table11[[#This Row],[MAILS NAMES WOMEN]]</f>
        <v>Ximena51@gmail.com</v>
      </c>
    </row>
    <row r="53" spans="1:6" x14ac:dyDescent="0.25">
      <c r="A53" s="1">
        <v>52</v>
      </c>
      <c r="B53" s="53" t="s">
        <v>498</v>
      </c>
      <c r="C53" s="53" t="s">
        <v>499</v>
      </c>
      <c r="D53" s="1" t="str">
        <f>_xlfn.CONCAT(Table_0[[#This Row],[Nombres de niña]],Table_0[[#This Row],[Column1]],"@gmail.com")</f>
        <v>Laura52@gmail.com</v>
      </c>
      <c r="E53" s="1" t="str">
        <f>_xlfn.CONCAT(Table_0[[#This Row],[Nombres de niño]],Table_0[[#This Row],[Column1]],"@gmail.com")</f>
        <v>Héctor52@gmail.com</v>
      </c>
      <c r="F53" s="1" t="str">
        <f>Table11[[#This Row],[MAILS NAMES WOMEN]]</f>
        <v>Laura52@gmail.com</v>
      </c>
    </row>
    <row r="54" spans="1:6" x14ac:dyDescent="0.25">
      <c r="A54" s="1">
        <v>53</v>
      </c>
      <c r="B54" s="53" t="s">
        <v>500</v>
      </c>
      <c r="C54" s="53" t="s">
        <v>501</v>
      </c>
      <c r="D54" s="1" t="str">
        <f>_xlfn.CONCAT(Table_0[[#This Row],[Nombres de niña]],Table_0[[#This Row],[Column1]],"@gmail.com")</f>
        <v>Cecilia53@gmail.com</v>
      </c>
      <c r="E54" s="1" t="str">
        <f>_xlfn.CONCAT(Table_0[[#This Row],[Nombres de niño]],Table_0[[#This Row],[Column1]],"@gmail.com")</f>
        <v>Sergio53@gmail.com</v>
      </c>
      <c r="F54" s="1" t="str">
        <f>Table11[[#This Row],[MAILS NAMES WOMEN]]</f>
        <v>Cecilia53@gmail.com</v>
      </c>
    </row>
    <row r="55" spans="1:6" x14ac:dyDescent="0.25">
      <c r="A55" s="1">
        <v>54</v>
      </c>
      <c r="B55" s="53" t="s">
        <v>502</v>
      </c>
      <c r="C55" s="53" t="s">
        <v>503</v>
      </c>
      <c r="D55" s="1" t="str">
        <f>_xlfn.CONCAT(Table_0[[#This Row],[Nombres de niña]],Table_0[[#This Row],[Column1]],"@gmail.com")</f>
        <v>Alejandra54@gmail.com</v>
      </c>
      <c r="E55" s="1" t="str">
        <f>_xlfn.CONCAT(Table_0[[#This Row],[Nombres de niño]],Table_0[[#This Row],[Column1]],"@gmail.com")</f>
        <v>Emiliano54@gmail.com</v>
      </c>
      <c r="F55" s="1" t="str">
        <f>Table11[[#This Row],[MAILS NAMES WOMEN]]</f>
        <v>Alejandra54@gmail.com</v>
      </c>
    </row>
    <row r="56" spans="1:6" x14ac:dyDescent="0.25">
      <c r="A56" s="1">
        <v>55</v>
      </c>
      <c r="B56" s="53" t="s">
        <v>504</v>
      </c>
      <c r="C56" s="53" t="s">
        <v>505</v>
      </c>
      <c r="D56" s="1" t="str">
        <f>_xlfn.CONCAT(Table_0[[#This Row],[Nombres de niña]],Table_0[[#This Row],[Column1]],"@gmail.com")</f>
        <v>Esmeralda55@gmail.com</v>
      </c>
      <c r="E56" s="1" t="str">
        <f>_xlfn.CONCAT(Table_0[[#This Row],[Nombres de niño]],Table_0[[#This Row],[Column1]],"@gmail.com")</f>
        <v>Simón55@gmail.com</v>
      </c>
      <c r="F56" s="1" t="str">
        <f>Table11[[#This Row],[MAILS NAMES WOMEN]]</f>
        <v>Esmeralda55@gmail.com</v>
      </c>
    </row>
    <row r="57" spans="1:6" x14ac:dyDescent="0.25">
      <c r="A57" s="1">
        <v>56</v>
      </c>
      <c r="B57" s="53" t="s">
        <v>506</v>
      </c>
      <c r="C57" s="53" t="s">
        <v>507</v>
      </c>
      <c r="D57" s="1" t="str">
        <f>_xlfn.CONCAT(Table_0[[#This Row],[Nombres de niña]],Table_0[[#This Row],[Column1]],"@gmail.com")</f>
        <v>Verónica56@gmail.com</v>
      </c>
      <c r="E57" s="1" t="str">
        <f>_xlfn.CONCAT(Table_0[[#This Row],[Nombres de niño]],Table_0[[#This Row],[Column1]],"@gmail.com")</f>
        <v>Rafael56@gmail.com</v>
      </c>
      <c r="F57" s="1" t="str">
        <f>Table11[[#This Row],[MAILS NAMES WOMEN]]</f>
        <v>Verónica56@gmail.com</v>
      </c>
    </row>
    <row r="58" spans="1:6" x14ac:dyDescent="0.25">
      <c r="A58" s="1">
        <v>57</v>
      </c>
      <c r="B58" s="53" t="s">
        <v>508</v>
      </c>
      <c r="C58" s="53" t="s">
        <v>509</v>
      </c>
      <c r="D58" s="1" t="str">
        <f>_xlfn.CONCAT(Table_0[[#This Row],[Nombres de niña]],Table_0[[#This Row],[Column1]],"@gmail.com")</f>
        <v>Daniella57@gmail.com</v>
      </c>
      <c r="E58" s="1" t="str">
        <f>_xlfn.CONCAT(Table_0[[#This Row],[Nombres de niño]],Table_0[[#This Row],[Column1]],"@gmail.com")</f>
        <v>Martín57@gmail.com</v>
      </c>
      <c r="F58" s="1" t="str">
        <f>Table11[[#This Row],[MAILS NAMES WOMEN]]</f>
        <v>Daniella57@gmail.com</v>
      </c>
    </row>
    <row r="59" spans="1:6" x14ac:dyDescent="0.25">
      <c r="A59" s="1">
        <v>58</v>
      </c>
      <c r="B59" s="53" t="s">
        <v>510</v>
      </c>
      <c r="C59" s="53" t="s">
        <v>511</v>
      </c>
      <c r="D59" s="1" t="str">
        <f>_xlfn.CONCAT(Table_0[[#This Row],[Nombres de niña]],Table_0[[#This Row],[Column1]],"@gmail.com")</f>
        <v>Miriam58@gmail.com</v>
      </c>
      <c r="E59" s="1" t="str">
        <f>_xlfn.CONCAT(Table_0[[#This Row],[Nombres de niño]],Table_0[[#This Row],[Column1]],"@gmail.com")</f>
        <v>Marco58@gmail.com</v>
      </c>
      <c r="F59" s="1" t="str">
        <f>Table11[[#This Row],[MAILS NAMES WOMEN]]</f>
        <v>Miriam58@gmail.com</v>
      </c>
    </row>
    <row r="60" spans="1:6" x14ac:dyDescent="0.25">
      <c r="A60" s="1">
        <v>59</v>
      </c>
      <c r="B60" s="53" t="s">
        <v>512</v>
      </c>
      <c r="C60" s="53" t="s">
        <v>513</v>
      </c>
      <c r="D60" s="1" t="str">
        <f>_xlfn.CONCAT(Table_0[[#This Row],[Nombres de niña]],Table_0[[#This Row],[Column1]],"@gmail.com")</f>
        <v>Carmen59@gmail.com</v>
      </c>
      <c r="E60" s="1" t="str">
        <f>_xlfn.CONCAT(Table_0[[#This Row],[Nombres de niño]],Table_0[[#This Row],[Column1]],"@gmail.com")</f>
        <v>Roberto59@gmail.com</v>
      </c>
      <c r="F60" s="1" t="str">
        <f>Table11[[#This Row],[MAILS NAMES WOMEN]]</f>
        <v>Carmen59@gmail.com</v>
      </c>
    </row>
    <row r="61" spans="1:6" x14ac:dyDescent="0.25">
      <c r="A61" s="1">
        <v>60</v>
      </c>
      <c r="B61" s="53" t="s">
        <v>514</v>
      </c>
      <c r="C61" s="53" t="s">
        <v>515</v>
      </c>
      <c r="D61" s="1" t="str">
        <f>_xlfn.CONCAT(Table_0[[#This Row],[Nombres de niña]],Table_0[[#This Row],[Column1]],"@gmail.com")</f>
        <v>Iris60@gmail.com</v>
      </c>
      <c r="E61" s="1" t="str">
        <f>_xlfn.CONCAT(Table_0[[#This Row],[Nombres de niño]],Table_0[[#This Row],[Column1]],"@gmail.com")</f>
        <v>Pedro60@gmail.com</v>
      </c>
      <c r="F61" s="1" t="str">
        <f>Table11[[#This Row],[MAILS NAMES WOMEN]]</f>
        <v>Iris60@gmail.com</v>
      </c>
    </row>
    <row r="62" spans="1:6" x14ac:dyDescent="0.25">
      <c r="A62" s="1">
        <v>61</v>
      </c>
      <c r="B62" s="53" t="s">
        <v>516</v>
      </c>
      <c r="C62" s="53" t="s">
        <v>517</v>
      </c>
      <c r="D62" s="1" t="str">
        <f>_xlfn.CONCAT(Table_0[[#This Row],[Nombres de niña]],Table_0[[#This Row],[Column1]],"@gmail.com")</f>
        <v>Guadalupe61@gmail.com</v>
      </c>
      <c r="E62" s="1" t="str">
        <f>_xlfn.CONCAT(Table_0[[#This Row],[Nombres de niño]],Table_0[[#This Row],[Column1]],"@gmail.com")</f>
        <v>Emanuel61@gmail.com</v>
      </c>
      <c r="F62" s="1" t="str">
        <f>Table11[[#This Row],[MAILS NAMES WOMEN]]</f>
        <v>Guadalupe61@gmail.com</v>
      </c>
    </row>
    <row r="63" spans="1:6" x14ac:dyDescent="0.25">
      <c r="A63" s="1">
        <v>62</v>
      </c>
      <c r="B63" s="53" t="s">
        <v>518</v>
      </c>
      <c r="C63" s="53" t="s">
        <v>519</v>
      </c>
      <c r="D63" s="1" t="str">
        <f>_xlfn.CONCAT(Table_0[[#This Row],[Nombres de niña]],Table_0[[#This Row],[Column1]],"@gmail.com")</f>
        <v>Selena62@gmail.com</v>
      </c>
      <c r="E63" s="1" t="str">
        <f>_xlfn.CONCAT(Table_0[[#This Row],[Nombres de niño]],Table_0[[#This Row],[Column1]],"@gmail.com")</f>
        <v>Abel62@gmail.com</v>
      </c>
      <c r="F63" s="1" t="str">
        <f>Table11[[#This Row],[MAILS NAMES WOMEN]]</f>
        <v>Selena62@gmail.com</v>
      </c>
    </row>
    <row r="64" spans="1:6" x14ac:dyDescent="0.25">
      <c r="A64" s="1">
        <v>63</v>
      </c>
      <c r="B64" s="53" t="s">
        <v>520</v>
      </c>
      <c r="C64" s="53" t="s">
        <v>521</v>
      </c>
      <c r="D64" s="1" t="str">
        <f>_xlfn.CONCAT(Table_0[[#This Row],[Nombres de niña]],Table_0[[#This Row],[Column1]],"@gmail.com")</f>
        <v>Fernanda63@gmail.com</v>
      </c>
      <c r="E64" s="1" t="str">
        <f>_xlfn.CONCAT(Table_0[[#This Row],[Nombres de niño]],Table_0[[#This Row],[Column1]],"@gmail.com")</f>
        <v>Rubén63@gmail.com</v>
      </c>
      <c r="F64" s="1" t="str">
        <f>Table11[[#This Row],[MAILS NAMES WOMEN]]</f>
        <v>Fernanda63@gmail.com</v>
      </c>
    </row>
    <row r="65" spans="1:6" x14ac:dyDescent="0.25">
      <c r="A65" s="1">
        <v>64</v>
      </c>
      <c r="B65" s="53" t="s">
        <v>522</v>
      </c>
      <c r="C65" s="53" t="s">
        <v>523</v>
      </c>
      <c r="D65" s="1" t="str">
        <f>_xlfn.CONCAT(Table_0[[#This Row],[Nombres de niña]],Table_0[[#This Row],[Column1]],"@gmail.com")</f>
        <v>Angélica64@gmail.com</v>
      </c>
      <c r="E65" s="1" t="str">
        <f>_xlfn.CONCAT(Table_0[[#This Row],[Nombres de niño]],Table_0[[#This Row],[Column1]],"@gmail.com")</f>
        <v>Fabián64@gmail.com</v>
      </c>
      <c r="F65" s="1" t="str">
        <f>Table11[[#This Row],[MAILS NAMES WOMEN]]</f>
        <v>Angélica64@gmail.com</v>
      </c>
    </row>
    <row r="66" spans="1:6" x14ac:dyDescent="0.25">
      <c r="A66" s="1">
        <v>65</v>
      </c>
      <c r="B66" s="53" t="s">
        <v>524</v>
      </c>
      <c r="C66" s="53" t="s">
        <v>525</v>
      </c>
      <c r="D66" s="1" t="str">
        <f>_xlfn.CONCAT(Table_0[[#This Row],[Nombres de niña]],Table_0[[#This Row],[Column1]],"@gmail.com")</f>
        <v>Emilia65@gmail.com</v>
      </c>
      <c r="E66" s="1" t="str">
        <f>_xlfn.CONCAT(Table_0[[#This Row],[Nombres de niño]],Table_0[[#This Row],[Column1]],"@gmail.com")</f>
        <v>Emilio65@gmail.com</v>
      </c>
      <c r="F66" s="1" t="str">
        <f>Table11[[#This Row],[MAILS NAMES WOMEN]]</f>
        <v>Emilia65@gmail.com</v>
      </c>
    </row>
    <row r="67" spans="1:6" x14ac:dyDescent="0.25">
      <c r="A67" s="1">
        <v>66</v>
      </c>
      <c r="B67" s="53" t="s">
        <v>526</v>
      </c>
      <c r="C67" s="53" t="s">
        <v>527</v>
      </c>
      <c r="D67" s="1" t="str">
        <f>_xlfn.CONCAT(Table_0[[#This Row],[Nombres de niña]],Table_0[[#This Row],[Column1]],"@gmail.com")</f>
        <v>Lía66@gmail.com</v>
      </c>
      <c r="E67" s="1" t="str">
        <f>_xlfn.CONCAT(Table_0[[#This Row],[Nombres de niño]],Table_0[[#This Row],[Column1]],"@gmail.com")</f>
        <v>Joaquín66@gmail.com</v>
      </c>
      <c r="F67" s="1" t="str">
        <f>Table11[[#This Row],[MAILS NAMES WOMEN]]</f>
        <v>Lía66@gmail.com</v>
      </c>
    </row>
    <row r="68" spans="1:6" x14ac:dyDescent="0.25">
      <c r="A68" s="1">
        <v>67</v>
      </c>
      <c r="B68" s="53" t="s">
        <v>528</v>
      </c>
      <c r="C68" s="53" t="s">
        <v>529</v>
      </c>
      <c r="D68" s="1" t="str">
        <f>_xlfn.CONCAT(Table_0[[#This Row],[Nombres de niña]],Table_0[[#This Row],[Column1]],"@gmail.com")</f>
        <v>Tatiana67@gmail.com</v>
      </c>
      <c r="E68" s="1" t="str">
        <f>_xlfn.CONCAT(Table_0[[#This Row],[Nombres de niño]],Table_0[[#This Row],[Column1]],"@gmail.com")</f>
        <v>Marcos67@gmail.com</v>
      </c>
      <c r="F68" s="1" t="str">
        <f>Table11[[#This Row],[MAILS NAMES WOMEN]]</f>
        <v>Tatiana67@gmail.com</v>
      </c>
    </row>
    <row r="69" spans="1:6" x14ac:dyDescent="0.25">
      <c r="A69" s="1">
        <v>68</v>
      </c>
      <c r="B69" s="53" t="s">
        <v>530</v>
      </c>
      <c r="C69" s="53" t="s">
        <v>531</v>
      </c>
      <c r="D69" s="1" t="str">
        <f>_xlfn.CONCAT(Table_0[[#This Row],[Nombres de niña]],Table_0[[#This Row],[Column1]],"@gmail.com")</f>
        <v>Mónica68@gmail.com</v>
      </c>
      <c r="E69" s="1" t="str">
        <f>_xlfn.CONCAT(Table_0[[#This Row],[Nombres de niño]],Table_0[[#This Row],[Column1]],"@gmail.com")</f>
        <v>Lorenzo68@gmail.com</v>
      </c>
      <c r="F69" s="1" t="str">
        <f>Table11[[#This Row],[MAILS NAMES WOMEN]]</f>
        <v>Mónica68@gmail.com</v>
      </c>
    </row>
    <row r="70" spans="1:6" x14ac:dyDescent="0.25">
      <c r="A70" s="1">
        <v>69</v>
      </c>
      <c r="B70" s="53" t="s">
        <v>532</v>
      </c>
      <c r="C70" s="53" t="s">
        <v>533</v>
      </c>
      <c r="D70" s="1" t="str">
        <f>_xlfn.CONCAT(Table_0[[#This Row],[Nombres de niña]],Table_0[[#This Row],[Column1]],"@gmail.com")</f>
        <v>Carolina69@gmail.com</v>
      </c>
      <c r="E70" s="1" t="str">
        <f>_xlfn.CONCAT(Table_0[[#This Row],[Nombres de niño]],Table_0[[#This Row],[Column1]],"@gmail.com")</f>
        <v>Armando69@gmail.com</v>
      </c>
      <c r="F70" s="1" t="str">
        <f>Table11[[#This Row],[MAILS NAMES WOMEN]]</f>
        <v>Carolina69@gmail.com</v>
      </c>
    </row>
    <row r="71" spans="1:6" x14ac:dyDescent="0.25">
      <c r="A71" s="1">
        <v>70</v>
      </c>
      <c r="B71" s="53" t="s">
        <v>534</v>
      </c>
      <c r="C71" s="53" t="s">
        <v>535</v>
      </c>
      <c r="D71" s="1" t="str">
        <f>_xlfn.CONCAT(Table_0[[#This Row],[Nombres de niña]],Table_0[[#This Row],[Column1]],"@gmail.com")</f>
        <v>Jimena70@gmail.com</v>
      </c>
      <c r="E71" s="1" t="str">
        <f>_xlfn.CONCAT(Table_0[[#This Row],[Nombres de niño]],Table_0[[#This Row],[Column1]],"@gmail.com")</f>
        <v>Adán70@gmail.com</v>
      </c>
      <c r="F71" s="1" t="str">
        <f>Table11[[#This Row],[MAILS NAMES WOMEN]]</f>
        <v>Jimena70@gmail.com</v>
      </c>
    </row>
    <row r="72" spans="1:6" x14ac:dyDescent="0.25">
      <c r="A72" s="1">
        <v>71</v>
      </c>
      <c r="B72" s="53" t="s">
        <v>536</v>
      </c>
      <c r="C72" s="53" t="s">
        <v>537</v>
      </c>
      <c r="D72" s="1" t="str">
        <f>_xlfn.CONCAT(Table_0[[#This Row],[Nombres de niña]],Table_0[[#This Row],[Column1]],"@gmail.com")</f>
        <v>Dulce71@gmail.com</v>
      </c>
      <c r="E72" s="1" t="str">
        <f>_xlfn.CONCAT(Table_0[[#This Row],[Nombres de niño]],Table_0[[#This Row],[Column1]],"@gmail.com")</f>
        <v>Raúl71@gmail.com</v>
      </c>
      <c r="F72" s="1" t="str">
        <f>Table11[[#This Row],[MAILS NAMES WOMEN]]</f>
        <v>Dulce71@gmail.com</v>
      </c>
    </row>
    <row r="73" spans="1:6" x14ac:dyDescent="0.25">
      <c r="A73" s="1">
        <v>72</v>
      </c>
      <c r="B73" s="53" t="s">
        <v>538</v>
      </c>
      <c r="C73" s="53" t="s">
        <v>539</v>
      </c>
      <c r="D73" s="1" t="str">
        <f>_xlfn.CONCAT(Table_0[[#This Row],[Nombres de niña]],Table_0[[#This Row],[Column1]],"@gmail.com")</f>
        <v>Talía72@gmail.com</v>
      </c>
      <c r="E73" s="1" t="str">
        <f>_xlfn.CONCAT(Table_0[[#This Row],[Nombres de niño]],Table_0[[#This Row],[Column1]],"@gmail.com")</f>
        <v>Julio72@gmail.com</v>
      </c>
      <c r="F73" s="1" t="str">
        <f>Table11[[#This Row],[MAILS NAMES WOMEN]]</f>
        <v>Talía72@gmail.com</v>
      </c>
    </row>
    <row r="74" spans="1:6" x14ac:dyDescent="0.25">
      <c r="A74" s="1">
        <v>73</v>
      </c>
      <c r="B74" s="53" t="s">
        <v>540</v>
      </c>
      <c r="C74" s="53" t="s">
        <v>541</v>
      </c>
      <c r="D74" s="1" t="str">
        <f>_xlfn.CONCAT(Table_0[[#This Row],[Nombres de niña]],Table_0[[#This Row],[Column1]],"@gmail.com")</f>
        <v>Estrella73@gmail.com</v>
      </c>
      <c r="E74" s="1" t="str">
        <f>_xlfn.CONCAT(Table_0[[#This Row],[Nombres de niño]],Table_0[[#This Row],[Column1]],"@gmail.com")</f>
        <v>Enrique73@gmail.com</v>
      </c>
      <c r="F74" s="1" t="str">
        <f>Table11[[#This Row],[MAILS NAMES WOMEN]]</f>
        <v>Estrella73@gmail.com</v>
      </c>
    </row>
    <row r="75" spans="1:6" x14ac:dyDescent="0.25">
      <c r="A75" s="1">
        <v>74</v>
      </c>
      <c r="B75" s="53" t="s">
        <v>542</v>
      </c>
      <c r="C75" s="53" t="s">
        <v>543</v>
      </c>
      <c r="D75" s="1" t="str">
        <f>_xlfn.CONCAT(Table_0[[#This Row],[Nombres de niña]],Table_0[[#This Row],[Column1]],"@gmail.com")</f>
        <v>Brenda74@gmail.com</v>
      </c>
      <c r="E75" s="1" t="str">
        <f>_xlfn.CONCAT(Table_0[[#This Row],[Nombres de niño]],Table_0[[#This Row],[Column1]],"@gmail.com")</f>
        <v>Gerardo74@gmail.com</v>
      </c>
      <c r="F75" s="1" t="str">
        <f>Table11[[#This Row],[MAILS NAMES WOMEN]]</f>
        <v>Brenda74@gmail.com</v>
      </c>
    </row>
    <row r="76" spans="1:6" x14ac:dyDescent="0.25">
      <c r="A76" s="1">
        <v>75</v>
      </c>
      <c r="B76" s="53" t="s">
        <v>544</v>
      </c>
      <c r="C76" s="53" t="s">
        <v>545</v>
      </c>
      <c r="D76" s="1" t="str">
        <f>_xlfn.CONCAT(Table_0[[#This Row],[Nombres de niña]],Table_0[[#This Row],[Column1]],"@gmail.com")</f>
        <v>Lilian75@gmail.com</v>
      </c>
      <c r="E76" s="1" t="str">
        <f>_xlfn.CONCAT(Table_0[[#This Row],[Nombres de niño]],Table_0[[#This Row],[Column1]],"@gmail.com")</f>
        <v>Pablo75@gmail.com</v>
      </c>
      <c r="F76" s="1" t="str">
        <f>Table11[[#This Row],[MAILS NAMES WOMEN]]</f>
        <v>Lilian75@gmail.com</v>
      </c>
    </row>
    <row r="77" spans="1:6" x14ac:dyDescent="0.25">
      <c r="A77" s="1">
        <v>76</v>
      </c>
      <c r="B77" s="53" t="s">
        <v>546</v>
      </c>
      <c r="C77" s="53" t="s">
        <v>547</v>
      </c>
      <c r="D77" s="1" t="str">
        <f>_xlfn.CONCAT(Table_0[[#This Row],[Nombres de niña]],Table_0[[#This Row],[Column1]],"@gmail.com")</f>
        <v>Paola76@gmail.com</v>
      </c>
      <c r="E77" s="1" t="str">
        <f>_xlfn.CONCAT(Table_0[[#This Row],[Nombres de niño]],Table_0[[#This Row],[Column1]],"@gmail.com")</f>
        <v>Jaime76@gmail.com</v>
      </c>
      <c r="F77" s="1" t="str">
        <f>Table11[[#This Row],[MAILS NAMES WOMEN]]</f>
        <v>Paola76@gmail.com</v>
      </c>
    </row>
    <row r="78" spans="1:6" x14ac:dyDescent="0.25">
      <c r="A78" s="1">
        <v>77</v>
      </c>
      <c r="B78" s="53" t="s">
        <v>548</v>
      </c>
      <c r="C78" s="53" t="s">
        <v>549</v>
      </c>
      <c r="D78" s="1" t="str">
        <f>_xlfn.CONCAT(Table_0[[#This Row],[Nombres de niña]],Table_0[[#This Row],[Column1]],"@gmail.com")</f>
        <v>Serena77@gmail.com</v>
      </c>
      <c r="E78" s="1" t="str">
        <f>_xlfn.CONCAT(Table_0[[#This Row],[Nombres de niño]],Table_0[[#This Row],[Column1]],"@gmail.com")</f>
        <v>Saúl77@gmail.com</v>
      </c>
      <c r="F78" s="1" t="str">
        <f>Table11[[#This Row],[MAILS NAMES WOMEN]]</f>
        <v>Serena77@gmail.com</v>
      </c>
    </row>
    <row r="79" spans="1:6" x14ac:dyDescent="0.25">
      <c r="A79" s="1">
        <v>78</v>
      </c>
      <c r="B79" s="53" t="s">
        <v>550</v>
      </c>
      <c r="C79" s="53" t="s">
        <v>551</v>
      </c>
      <c r="D79" s="1" t="str">
        <f>_xlfn.CONCAT(Table_0[[#This Row],[Nombres de niña]],Table_0[[#This Row],[Column1]],"@gmail.com")</f>
        <v>Celeste78@gmail.com</v>
      </c>
      <c r="E79" s="1" t="str">
        <f>_xlfn.CONCAT(Table_0[[#This Row],[Nombres de niño]],Table_0[[#This Row],[Column1]],"@gmail.com")</f>
        <v>Esteban78@gmail.com</v>
      </c>
      <c r="F79" s="1" t="str">
        <f>Table11[[#This Row],[MAILS NAMES WOMEN]]</f>
        <v>Celeste78@gmail.com</v>
      </c>
    </row>
    <row r="80" spans="1:6" x14ac:dyDescent="0.25">
      <c r="A80" s="1">
        <v>79</v>
      </c>
      <c r="B80" s="53" t="s">
        <v>552</v>
      </c>
      <c r="C80" s="53" t="s">
        <v>553</v>
      </c>
      <c r="D80" s="1" t="str">
        <f>_xlfn.CONCAT(Table_0[[#This Row],[Nombres de niña]],Table_0[[#This Row],[Column1]],"@gmail.com")</f>
        <v>Viviana79@gmail.com</v>
      </c>
      <c r="E80" s="1" t="str">
        <f>_xlfn.CONCAT(Table_0[[#This Row],[Nombres de niño]],Table_0[[#This Row],[Column1]],"@gmail.com")</f>
        <v>Gustavo79@gmail.com</v>
      </c>
      <c r="F80" s="1" t="str">
        <f>Table11[[#This Row],[MAILS NAMES WOMEN]]</f>
        <v>Viviana79@gmail.com</v>
      </c>
    </row>
    <row r="81" spans="1:6" x14ac:dyDescent="0.25">
      <c r="A81" s="1">
        <v>80</v>
      </c>
      <c r="B81" s="53" t="s">
        <v>554</v>
      </c>
      <c r="C81" s="53" t="s">
        <v>555</v>
      </c>
      <c r="D81" s="1" t="str">
        <f>_xlfn.CONCAT(Table_0[[#This Row],[Nombres de niña]],Table_0[[#This Row],[Column1]],"@gmail.com")</f>
        <v>Elisa80@gmail.com</v>
      </c>
      <c r="E81" s="1" t="str">
        <f>_xlfn.CONCAT(Table_0[[#This Row],[Nombres de niño]],Table_0[[#This Row],[Column1]],"@gmail.com")</f>
        <v>Rodrigo80@gmail.com</v>
      </c>
      <c r="F81" s="1" t="str">
        <f>Table11[[#This Row],[MAILS NAMES WOMEN]]</f>
        <v>Elisa80@gmail.com</v>
      </c>
    </row>
    <row r="82" spans="1:6" x14ac:dyDescent="0.25">
      <c r="A82" s="1">
        <v>81</v>
      </c>
      <c r="B82" s="53" t="s">
        <v>556</v>
      </c>
      <c r="C82" s="53" t="s">
        <v>557</v>
      </c>
      <c r="D82" s="1" t="str">
        <f>_xlfn.CONCAT(Table_0[[#This Row],[Nombres de niña]],Table_0[[#This Row],[Column1]],"@gmail.com")</f>
        <v>Melina81@gmail.com</v>
      </c>
      <c r="E82" s="1" t="str">
        <f>_xlfn.CONCAT(Table_0[[#This Row],[Nombres de niño]],Table_0[[#This Row],[Column1]],"@gmail.com")</f>
        <v>Arturo81@gmail.com</v>
      </c>
      <c r="F82" s="1" t="str">
        <f>Table11[[#This Row],[MAILS NAMES WOMEN]]</f>
        <v>Melina81@gmail.com</v>
      </c>
    </row>
    <row r="83" spans="1:6" x14ac:dyDescent="0.25">
      <c r="A83" s="1">
        <v>82</v>
      </c>
      <c r="B83" s="53" t="s">
        <v>558</v>
      </c>
      <c r="C83" s="53" t="s">
        <v>559</v>
      </c>
      <c r="D83" s="1" t="str">
        <f>_xlfn.CONCAT(Table_0[[#This Row],[Nombres de niña]],Table_0[[#This Row],[Column1]],"@gmail.com")</f>
        <v>Gloria82@gmail.com</v>
      </c>
      <c r="E83" s="1" t="str">
        <f>_xlfn.CONCAT(Table_0[[#This Row],[Nombres de niño]],Table_0[[#This Row],[Column1]],"@gmail.com")</f>
        <v>Mauricio82@gmail.com</v>
      </c>
      <c r="F83" s="1" t="str">
        <f>Table11[[#This Row],[MAILS NAMES WOMEN]]</f>
        <v>Gloria82@gmail.com</v>
      </c>
    </row>
    <row r="84" spans="1:6" x14ac:dyDescent="0.25">
      <c r="A84" s="1">
        <v>83</v>
      </c>
      <c r="B84" s="53" t="s">
        <v>560</v>
      </c>
      <c r="C84" s="53" t="s">
        <v>561</v>
      </c>
      <c r="D84" s="1" t="str">
        <f>_xlfn.CONCAT(Table_0[[#This Row],[Nombres de niña]],Table_0[[#This Row],[Column1]],"@gmail.com")</f>
        <v>Claudia83@gmail.com</v>
      </c>
      <c r="E84" s="1" t="str">
        <f>_xlfn.CONCAT(Table_0[[#This Row],[Nombres de niño]],Table_0[[#This Row],[Column1]],"@gmail.com")</f>
        <v>Orlando83@gmail.com</v>
      </c>
      <c r="F84" s="1" t="str">
        <f>Table11[[#This Row],[MAILS NAMES WOMEN]]</f>
        <v>Claudia83@gmail.com</v>
      </c>
    </row>
    <row r="85" spans="1:6" x14ac:dyDescent="0.25">
      <c r="A85" s="1">
        <v>84</v>
      </c>
      <c r="B85" s="53" t="s">
        <v>562</v>
      </c>
      <c r="C85" s="53" t="s">
        <v>563</v>
      </c>
      <c r="D85" s="1" t="str">
        <f>_xlfn.CONCAT(Table_0[[#This Row],[Nombres de niña]],Table_0[[#This Row],[Column1]],"@gmail.com")</f>
        <v>Sandra84@gmail.com</v>
      </c>
      <c r="E85" s="1" t="str">
        <f>_xlfn.CONCAT(Table_0[[#This Row],[Nombres de niño]],Table_0[[#This Row],[Column1]],"@gmail.com")</f>
        <v>Hugo84@gmail.com</v>
      </c>
      <c r="F85" s="1" t="str">
        <f>Table11[[#This Row],[MAILS NAMES WOMEN]]</f>
        <v>Sandra84@gmail.com</v>
      </c>
    </row>
    <row r="86" spans="1:6" x14ac:dyDescent="0.25">
      <c r="A86" s="1">
        <v>85</v>
      </c>
      <c r="B86" s="53" t="s">
        <v>564</v>
      </c>
      <c r="C86" s="53" t="s">
        <v>565</v>
      </c>
      <c r="D86" s="1" t="str">
        <f>_xlfn.CONCAT(Table_0[[#This Row],[Nombres de niña]],Table_0[[#This Row],[Column1]],"@gmail.com")</f>
        <v>Marisol85@gmail.com</v>
      </c>
      <c r="E86" s="1" t="str">
        <f>_xlfn.CONCAT(Table_0[[#This Row],[Nombres de niño]],Table_0[[#This Row],[Column1]],"@gmail.com")</f>
        <v>Salvador85@gmail.com</v>
      </c>
      <c r="F86" s="1" t="str">
        <f>Table11[[#This Row],[MAILS NAMES WOMEN]]</f>
        <v>Marisol85@gmail.com</v>
      </c>
    </row>
    <row r="87" spans="1:6" x14ac:dyDescent="0.25">
      <c r="A87" s="1">
        <v>86</v>
      </c>
      <c r="B87" s="53" t="s">
        <v>566</v>
      </c>
      <c r="C87" s="53" t="s">
        <v>567</v>
      </c>
      <c r="D87" s="1" t="str">
        <f>_xlfn.CONCAT(Table_0[[#This Row],[Nombres de niña]],Table_0[[#This Row],[Column1]],"@gmail.com")</f>
        <v>Asia86@gmail.com</v>
      </c>
      <c r="E87" s="1" t="str">
        <f>_xlfn.CONCAT(Table_0[[#This Row],[Nombres de niño]],Table_0[[#This Row],[Column1]],"@gmail.com")</f>
        <v>Alfredo86@gmail.com</v>
      </c>
      <c r="F87" s="1" t="str">
        <f>Table11[[#This Row],[MAILS NAMES WOMEN]]</f>
        <v>Asia86@gmail.com</v>
      </c>
    </row>
    <row r="88" spans="1:6" x14ac:dyDescent="0.25">
      <c r="A88" s="1">
        <v>87</v>
      </c>
      <c r="B88" s="53" t="s">
        <v>568</v>
      </c>
      <c r="C88" s="53" t="s">
        <v>569</v>
      </c>
      <c r="D88" s="1" t="str">
        <f>_xlfn.CONCAT(Table_0[[#This Row],[Nombres de niña]],Table_0[[#This Row],[Column1]],"@gmail.com")</f>
        <v>Ada87@gmail.com</v>
      </c>
      <c r="E88" s="1" t="str">
        <f>_xlfn.CONCAT(Table_0[[#This Row],[Nombres de niño]],Table_0[[#This Row],[Column1]],"@gmail.com")</f>
        <v>Maximiliano87@gmail.com</v>
      </c>
      <c r="F88" s="1" t="str">
        <f>Table11[[#This Row],[MAILS NAMES WOMEN]]</f>
        <v>Ada87@gmail.com</v>
      </c>
    </row>
    <row r="89" spans="1:6" x14ac:dyDescent="0.25">
      <c r="A89" s="1">
        <v>88</v>
      </c>
      <c r="B89" s="53" t="s">
        <v>570</v>
      </c>
      <c r="C89" s="53" t="s">
        <v>571</v>
      </c>
      <c r="D89" s="1" t="str">
        <f>_xlfn.CONCAT(Table_0[[#This Row],[Nombres de niña]],Table_0[[#This Row],[Column1]],"@gmail.com")</f>
        <v>Rosa88@gmail.com</v>
      </c>
      <c r="E89" s="1" t="str">
        <f>_xlfn.CONCAT(Table_0[[#This Row],[Nombres de niño]],Table_0[[#This Row],[Column1]],"@gmail.com")</f>
        <v>Ramón88@gmail.com</v>
      </c>
      <c r="F89" s="1" t="str">
        <f>Table11[[#This Row],[MAILS NAMES WOMEN]]</f>
        <v>Rosa88@gmail.com</v>
      </c>
    </row>
    <row r="90" spans="1:6" x14ac:dyDescent="0.25">
      <c r="A90" s="1">
        <v>89</v>
      </c>
      <c r="B90" s="53" t="s">
        <v>572</v>
      </c>
      <c r="C90" s="53" t="s">
        <v>573</v>
      </c>
      <c r="D90" s="1" t="str">
        <f>_xlfn.CONCAT(Table_0[[#This Row],[Nombres de niña]],Table_0[[#This Row],[Column1]],"@gmail.com")</f>
        <v>Isabela89@gmail.com</v>
      </c>
      <c r="E90" s="1" t="str">
        <f>_xlfn.CONCAT(Table_0[[#This Row],[Nombres de niño]],Table_0[[#This Row],[Column1]],"@gmail.com")</f>
        <v>Ernesto89@gmail.com</v>
      </c>
      <c r="F90" s="1" t="str">
        <f>Table11[[#This Row],[MAILS NAMES WOMEN]]</f>
        <v>Isabela89@gmail.com</v>
      </c>
    </row>
    <row r="91" spans="1:6" x14ac:dyDescent="0.25">
      <c r="A91" s="1">
        <v>90</v>
      </c>
      <c r="B91" s="53" t="s">
        <v>574</v>
      </c>
      <c r="C91" s="53" t="s">
        <v>575</v>
      </c>
      <c r="D91" s="1" t="str">
        <f>_xlfn.CONCAT(Table_0[[#This Row],[Nombres de niña]],Table_0[[#This Row],[Column1]],"@gmail.com")</f>
        <v>Regina90@gmail.com</v>
      </c>
      <c r="E91" s="1" t="str">
        <f>_xlfn.CONCAT(Table_0[[#This Row],[Nombres de niño]],Table_0[[#This Row],[Column1]],"@gmail.com")</f>
        <v>Tobías90@gmail.com</v>
      </c>
      <c r="F91" s="1" t="str">
        <f>Table11[[#This Row],[MAILS NAMES WOMEN]]</f>
        <v>Regina90@gmail.com</v>
      </c>
    </row>
    <row r="92" spans="1:6" x14ac:dyDescent="0.25">
      <c r="A92" s="1">
        <v>91</v>
      </c>
      <c r="B92" s="53" t="s">
        <v>576</v>
      </c>
      <c r="C92" s="53" t="s">
        <v>577</v>
      </c>
      <c r="D92" s="1" t="str">
        <f>_xlfn.CONCAT(Table_0[[#This Row],[Nombres de niña]],Table_0[[#This Row],[Column1]],"@gmail.com")</f>
        <v>Elsa91@gmail.com</v>
      </c>
      <c r="E92" s="1" t="str">
        <f>_xlfn.CONCAT(Table_0[[#This Row],[Nombres de niño]],Table_0[[#This Row],[Column1]],"@gmail.com")</f>
        <v>Abram91@gmail.com</v>
      </c>
      <c r="F92" s="1" t="str">
        <f>Table11[[#This Row],[MAILS NAMES WOMEN]]</f>
        <v>Elsa91@gmail.com</v>
      </c>
    </row>
    <row r="93" spans="1:6" x14ac:dyDescent="0.25">
      <c r="A93" s="1">
        <v>92</v>
      </c>
      <c r="B93" s="53" t="s">
        <v>578</v>
      </c>
      <c r="C93" s="53" t="s">
        <v>579</v>
      </c>
      <c r="D93" s="1" t="str">
        <f>_xlfn.CONCAT(Table_0[[#This Row],[Nombres de niña]],Table_0[[#This Row],[Column1]],"@gmail.com")</f>
        <v>Perla92@gmail.com</v>
      </c>
      <c r="E93" s="1" t="str">
        <f>_xlfn.CONCAT(Table_0[[#This Row],[Nombres de niño]],Table_0[[#This Row],[Column1]],"@gmail.com")</f>
        <v>Noé92@gmail.com</v>
      </c>
      <c r="F93" s="1" t="str">
        <f>Table11[[#This Row],[MAILS NAMES WOMEN]]</f>
        <v>Perla92@gmail.com</v>
      </c>
    </row>
    <row r="94" spans="1:6" x14ac:dyDescent="0.25">
      <c r="A94" s="1">
        <v>93</v>
      </c>
      <c r="B94" s="53" t="s">
        <v>580</v>
      </c>
      <c r="C94" s="53" t="s">
        <v>581</v>
      </c>
      <c r="D94" s="1" t="str">
        <f>_xlfn.CONCAT(Table_0[[#This Row],[Nombres de niña]],Table_0[[#This Row],[Column1]],"@gmail.com")</f>
        <v>Raquel93@gmail.com</v>
      </c>
      <c r="E94" s="1" t="str">
        <f>_xlfn.CONCAT(Table_0[[#This Row],[Nombres de niño]],Table_0[[#This Row],[Column1]],"@gmail.com")</f>
        <v>Guillermo93@gmail.com</v>
      </c>
      <c r="F94" s="1" t="str">
        <f>Table11[[#This Row],[MAILS NAMES WOMEN]]</f>
        <v>Raquel93@gmail.com</v>
      </c>
    </row>
    <row r="95" spans="1:6" x14ac:dyDescent="0.25">
      <c r="A95" s="1">
        <v>94</v>
      </c>
      <c r="B95" s="53" t="s">
        <v>582</v>
      </c>
      <c r="C95" s="53" t="s">
        <v>583</v>
      </c>
      <c r="D95" s="1" t="str">
        <f>_xlfn.CONCAT(Table_0[[#This Row],[Nombres de niña]],Table_0[[#This Row],[Column1]],"@gmail.com")</f>
        <v>Virginia94@gmail.com</v>
      </c>
      <c r="E95" s="1" t="str">
        <f>_xlfn.CONCAT(Table_0[[#This Row],[Nombres de niño]],Table_0[[#This Row],[Column1]],"@gmail.com")</f>
        <v>Ezequiel94@gmail.com</v>
      </c>
      <c r="F95" s="1" t="str">
        <f>Table11[[#This Row],[MAILS NAMES WOMEN]]</f>
        <v>Virginia94@gmail.com</v>
      </c>
    </row>
    <row r="96" spans="1:6" x14ac:dyDescent="0.25">
      <c r="A96" s="1">
        <v>95</v>
      </c>
      <c r="B96" s="53" t="s">
        <v>584</v>
      </c>
      <c r="C96" s="53" t="s">
        <v>585</v>
      </c>
      <c r="D96" s="1" t="str">
        <f>_xlfn.CONCAT(Table_0[[#This Row],[Nombres de niña]],Table_0[[#This Row],[Column1]],"@gmail.com")</f>
        <v>Patricia95@gmail.com</v>
      </c>
      <c r="E96" s="1" t="str">
        <f>_xlfn.CONCAT(Table_0[[#This Row],[Nombres de niño]],Table_0[[#This Row],[Column1]],"@gmail.com")</f>
        <v>Lucián95@gmail.com</v>
      </c>
      <c r="F96" s="1" t="str">
        <f>Table11[[#This Row],[MAILS NAMES WOMEN]]</f>
        <v>Patricia95@gmail.com</v>
      </c>
    </row>
    <row r="97" spans="1:6" x14ac:dyDescent="0.25">
      <c r="A97" s="1">
        <v>96</v>
      </c>
      <c r="B97" s="53" t="s">
        <v>586</v>
      </c>
      <c r="C97" s="53" t="s">
        <v>587</v>
      </c>
      <c r="D97" s="1" t="str">
        <f>_xlfn.CONCAT(Table_0[[#This Row],[Nombres de niña]],Table_0[[#This Row],[Column1]],"@gmail.com")</f>
        <v>Linda96@gmail.com</v>
      </c>
      <c r="E97" s="1" t="str">
        <f>_xlfn.CONCAT(Table_0[[#This Row],[Nombres de niño]],Table_0[[#This Row],[Column1]],"@gmail.com")</f>
        <v>Alonzo96@gmail.com</v>
      </c>
      <c r="F97" s="1" t="str">
        <f>Table11[[#This Row],[MAILS NAMES WOMEN]]</f>
        <v>Linda96@gmail.com</v>
      </c>
    </row>
    <row r="98" spans="1:6" x14ac:dyDescent="0.25">
      <c r="A98" s="1">
        <v>97</v>
      </c>
      <c r="B98" s="53" t="s">
        <v>588</v>
      </c>
      <c r="C98" s="53" t="s">
        <v>589</v>
      </c>
      <c r="D98" s="1" t="str">
        <f>_xlfn.CONCAT(Table_0[[#This Row],[Nombres de niña]],Table_0[[#This Row],[Column1]],"@gmail.com")</f>
        <v>Marina97@gmail.com</v>
      </c>
      <c r="E98" s="1" t="str">
        <f>_xlfn.CONCAT(Table_0[[#This Row],[Nombres de niño]],Table_0[[#This Row],[Column1]],"@gmail.com")</f>
        <v>Felipe97@gmail.com</v>
      </c>
      <c r="F98" s="1" t="str">
        <f>Table11[[#This Row],[MAILS NAMES WOMEN]]</f>
        <v>Marina97@gmail.com</v>
      </c>
    </row>
    <row r="99" spans="1:6" x14ac:dyDescent="0.25">
      <c r="A99" s="1">
        <v>98</v>
      </c>
      <c r="B99" s="53" t="s">
        <v>590</v>
      </c>
      <c r="C99" s="53" t="s">
        <v>591</v>
      </c>
      <c r="D99" s="1" t="str">
        <f>_xlfn.CONCAT(Table_0[[#This Row],[Nombres de niña]],Table_0[[#This Row],[Column1]],"@gmail.com")</f>
        <v>Leila98@gmail.com</v>
      </c>
      <c r="E99" s="1" t="str">
        <f>_xlfn.CONCAT(Table_0[[#This Row],[Nombres de niño]],Table_0[[#This Row],[Column1]],"@gmail.com")</f>
        <v>Matías98@gmail.com</v>
      </c>
      <c r="F99" s="1" t="str">
        <f>Table11[[#This Row],[MAILS NAMES WOMEN]]</f>
        <v>Leila98@gmail.com</v>
      </c>
    </row>
    <row r="100" spans="1:6" x14ac:dyDescent="0.25">
      <c r="A100" s="1">
        <v>99</v>
      </c>
      <c r="B100" s="53" t="s">
        <v>592</v>
      </c>
      <c r="C100" s="53" t="s">
        <v>593</v>
      </c>
      <c r="D100" s="1" t="str">
        <f>_xlfn.CONCAT(Table_0[[#This Row],[Nombres de niña]],Table_0[[#This Row],[Column1]],"@gmail.com")</f>
        <v>América99@gmail.com</v>
      </c>
      <c r="E100" s="1" t="str">
        <f>_xlfn.CONCAT(Table_0[[#This Row],[Nombres de niño]],Table_0[[#This Row],[Column1]],"@gmail.com")</f>
        <v>Tomás99@gmail.com</v>
      </c>
      <c r="F100" s="1" t="str">
        <f>Table11[[#This Row],[MAILS NAMES WOMEN]]</f>
        <v>América99@gmail.com</v>
      </c>
    </row>
    <row r="101" spans="1:6" x14ac:dyDescent="0.25">
      <c r="A101" s="1">
        <v>100</v>
      </c>
      <c r="B101" s="53" t="s">
        <v>594</v>
      </c>
      <c r="C101" s="53" t="s">
        <v>595</v>
      </c>
      <c r="D101" s="1" t="str">
        <f>_xlfn.CONCAT(Table_0[[#This Row],[Nombres de niña]],Table_0[[#This Row],[Column1]],"@gmail.com")</f>
        <v>Mercedes100@gmail.com</v>
      </c>
      <c r="E101" s="1" t="str">
        <f>_xlfn.CONCAT(Table_0[[#This Row],[Nombres de niño]],Table_0[[#This Row],[Column1]],"@gmail.com")</f>
        <v>Jairo100@gmail.com</v>
      </c>
      <c r="F101" s="1" t="str">
        <f>Table11[[#This Row],[MAILS NAMES WOMEN]]</f>
        <v>Mercedes100@gmail.com</v>
      </c>
    </row>
  </sheetData>
  <phoneticPr fontId="4" type="noConversion"/>
  <pageMargins left="0.7" right="0.7" top="0.75" bottom="0.75" header="0.3" footer="0.3"/>
  <ignoredErrors>
    <ignoredError sqref="F5 F3" calculatedColumn="1"/>
  </ignoredErrors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0842-D0DA-493C-BB27-82E5FE2D6622}">
  <sheetPr>
    <tabColor rgb="FF7030A0"/>
  </sheetPr>
  <dimension ref="A1:G20"/>
  <sheetViews>
    <sheetView zoomScale="85" zoomScaleNormal="85" workbookViewId="0">
      <selection activeCell="E20" sqref="E2:E20"/>
    </sheetView>
  </sheetViews>
  <sheetFormatPr defaultRowHeight="15" x14ac:dyDescent="0.25"/>
  <cols>
    <col min="1" max="1" width="14.5703125" customWidth="1"/>
    <col min="2" max="2" width="23.140625" bestFit="1" customWidth="1"/>
    <col min="3" max="3" width="17.28515625" customWidth="1"/>
    <col min="4" max="4" width="15.42578125" bestFit="1" customWidth="1"/>
    <col min="5" max="5" width="15.28515625" customWidth="1"/>
    <col min="6" max="6" width="15.5703125" customWidth="1"/>
    <col min="7" max="7" width="16.5703125" customWidth="1"/>
  </cols>
  <sheetData>
    <row r="1" spans="1:7" x14ac:dyDescent="0.25">
      <c r="A1" t="s">
        <v>605</v>
      </c>
      <c r="B1" t="s">
        <v>124</v>
      </c>
      <c r="C1" t="s">
        <v>596</v>
      </c>
      <c r="D1" t="s">
        <v>606</v>
      </c>
      <c r="E1" t="s">
        <v>607</v>
      </c>
      <c r="F1" t="s">
        <v>608</v>
      </c>
      <c r="G1" t="s">
        <v>609</v>
      </c>
    </row>
    <row r="2" spans="1:7" x14ac:dyDescent="0.25">
      <c r="A2">
        <v>1122921201</v>
      </c>
      <c r="B2" s="64" t="s">
        <v>398</v>
      </c>
      <c r="C2" t="s">
        <v>610</v>
      </c>
      <c r="D2" t="s">
        <v>612</v>
      </c>
      <c r="E2" s="49">
        <v>3010000</v>
      </c>
      <c r="F2">
        <v>12</v>
      </c>
      <c r="G2" s="49">
        <f>E2/F2</f>
        <v>250833.33333333334</v>
      </c>
    </row>
    <row r="3" spans="1:7" x14ac:dyDescent="0.25">
      <c r="A3">
        <v>1122921202</v>
      </c>
      <c r="B3" s="65" t="s">
        <v>400</v>
      </c>
      <c r="C3" t="s">
        <v>611</v>
      </c>
      <c r="D3" t="s">
        <v>614</v>
      </c>
      <c r="E3" s="49">
        <v>3010001</v>
      </c>
      <c r="F3">
        <v>10</v>
      </c>
      <c r="G3" s="49">
        <f t="shared" ref="G3:G20" si="0">E3/F3</f>
        <v>301000.09999999998</v>
      </c>
    </row>
    <row r="4" spans="1:7" x14ac:dyDescent="0.25">
      <c r="A4">
        <v>1122921203</v>
      </c>
      <c r="B4" s="64" t="s">
        <v>402</v>
      </c>
      <c r="C4" t="s">
        <v>610</v>
      </c>
      <c r="D4" t="s">
        <v>613</v>
      </c>
      <c r="E4" s="49">
        <v>3010002</v>
      </c>
      <c r="F4">
        <v>23</v>
      </c>
      <c r="G4" s="49">
        <f t="shared" si="0"/>
        <v>130869.65217391304</v>
      </c>
    </row>
    <row r="5" spans="1:7" x14ac:dyDescent="0.25">
      <c r="A5">
        <v>1122921204</v>
      </c>
      <c r="B5" s="65" t="s">
        <v>404</v>
      </c>
      <c r="C5" t="s">
        <v>611</v>
      </c>
      <c r="D5" t="s">
        <v>612</v>
      </c>
      <c r="E5" s="49">
        <v>3010003</v>
      </c>
      <c r="F5">
        <v>31</v>
      </c>
      <c r="G5" s="49">
        <f t="shared" si="0"/>
        <v>97096.870967741939</v>
      </c>
    </row>
    <row r="6" spans="1:7" x14ac:dyDescent="0.25">
      <c r="A6">
        <v>1122921205</v>
      </c>
      <c r="B6" s="64" t="s">
        <v>406</v>
      </c>
      <c r="C6" t="s">
        <v>610</v>
      </c>
      <c r="D6" t="s">
        <v>614</v>
      </c>
      <c r="E6" s="49">
        <v>3010004</v>
      </c>
      <c r="F6">
        <v>12</v>
      </c>
      <c r="G6" s="49">
        <f t="shared" si="0"/>
        <v>250833.66666666666</v>
      </c>
    </row>
    <row r="7" spans="1:7" x14ac:dyDescent="0.25">
      <c r="A7">
        <v>1122921206</v>
      </c>
      <c r="B7" s="65" t="s">
        <v>408</v>
      </c>
      <c r="C7" t="s">
        <v>611</v>
      </c>
      <c r="D7" t="s">
        <v>613</v>
      </c>
      <c r="E7" s="49">
        <v>3010005</v>
      </c>
      <c r="F7">
        <v>10</v>
      </c>
      <c r="G7" s="49">
        <f t="shared" si="0"/>
        <v>301000.5</v>
      </c>
    </row>
    <row r="8" spans="1:7" x14ac:dyDescent="0.25">
      <c r="A8">
        <v>1122921207</v>
      </c>
      <c r="B8" s="64" t="s">
        <v>410</v>
      </c>
      <c r="C8" t="s">
        <v>610</v>
      </c>
      <c r="D8" t="s">
        <v>612</v>
      </c>
      <c r="E8" s="49">
        <v>3010006</v>
      </c>
      <c r="F8">
        <v>23</v>
      </c>
      <c r="G8" s="49">
        <f t="shared" si="0"/>
        <v>130869.82608695653</v>
      </c>
    </row>
    <row r="9" spans="1:7" x14ac:dyDescent="0.25">
      <c r="A9">
        <v>1122921208</v>
      </c>
      <c r="B9" s="65" t="s">
        <v>412</v>
      </c>
      <c r="C9" t="s">
        <v>611</v>
      </c>
      <c r="D9" t="s">
        <v>614</v>
      </c>
      <c r="E9" s="49">
        <v>3010007</v>
      </c>
      <c r="F9">
        <v>31</v>
      </c>
      <c r="G9" s="49">
        <f t="shared" si="0"/>
        <v>97097</v>
      </c>
    </row>
    <row r="10" spans="1:7" x14ac:dyDescent="0.25">
      <c r="A10">
        <v>1122921209</v>
      </c>
      <c r="B10" s="64" t="s">
        <v>414</v>
      </c>
      <c r="C10" t="s">
        <v>610</v>
      </c>
      <c r="D10" t="s">
        <v>613</v>
      </c>
      <c r="E10" s="49">
        <v>3010008</v>
      </c>
      <c r="F10">
        <v>12</v>
      </c>
      <c r="G10" s="49">
        <f t="shared" si="0"/>
        <v>250834</v>
      </c>
    </row>
    <row r="11" spans="1:7" x14ac:dyDescent="0.25">
      <c r="A11">
        <v>1122921210</v>
      </c>
      <c r="B11" s="65" t="s">
        <v>416</v>
      </c>
      <c r="C11" t="s">
        <v>611</v>
      </c>
      <c r="D11" t="s">
        <v>612</v>
      </c>
      <c r="E11" s="49">
        <v>3010009</v>
      </c>
      <c r="F11">
        <v>10</v>
      </c>
      <c r="G11" s="49">
        <f t="shared" si="0"/>
        <v>301000.90000000002</v>
      </c>
    </row>
    <row r="12" spans="1:7" x14ac:dyDescent="0.25">
      <c r="A12">
        <v>1122921211</v>
      </c>
      <c r="B12" s="64" t="s">
        <v>418</v>
      </c>
      <c r="C12" t="s">
        <v>610</v>
      </c>
      <c r="D12" t="s">
        <v>614</v>
      </c>
      <c r="E12" s="49">
        <v>3010010</v>
      </c>
      <c r="F12">
        <v>23</v>
      </c>
      <c r="G12" s="49">
        <f t="shared" si="0"/>
        <v>130870</v>
      </c>
    </row>
    <row r="13" spans="1:7" x14ac:dyDescent="0.25">
      <c r="A13">
        <v>1122921212</v>
      </c>
      <c r="B13" s="65" t="s">
        <v>420</v>
      </c>
      <c r="C13" t="s">
        <v>611</v>
      </c>
      <c r="D13" t="s">
        <v>613</v>
      </c>
      <c r="E13" s="49">
        <v>3010011</v>
      </c>
      <c r="F13">
        <v>31</v>
      </c>
      <c r="G13" s="49">
        <f t="shared" si="0"/>
        <v>97097.129032258061</v>
      </c>
    </row>
    <row r="14" spans="1:7" x14ac:dyDescent="0.25">
      <c r="A14">
        <v>1122921213</v>
      </c>
      <c r="B14" s="64" t="s">
        <v>422</v>
      </c>
      <c r="C14" t="s">
        <v>610</v>
      </c>
      <c r="D14" t="s">
        <v>612</v>
      </c>
      <c r="E14" s="49">
        <v>3010012</v>
      </c>
      <c r="F14">
        <v>12</v>
      </c>
      <c r="G14" s="49">
        <f t="shared" si="0"/>
        <v>250834.33333333334</v>
      </c>
    </row>
    <row r="15" spans="1:7" x14ac:dyDescent="0.25">
      <c r="A15">
        <v>1122921214</v>
      </c>
      <c r="B15" s="65" t="s">
        <v>424</v>
      </c>
      <c r="C15" t="s">
        <v>611</v>
      </c>
      <c r="D15" t="s">
        <v>614</v>
      </c>
      <c r="E15" s="49">
        <v>3010013</v>
      </c>
      <c r="F15">
        <v>10</v>
      </c>
      <c r="G15" s="49">
        <f t="shared" si="0"/>
        <v>301001.3</v>
      </c>
    </row>
    <row r="16" spans="1:7" x14ac:dyDescent="0.25">
      <c r="A16">
        <v>1122921215</v>
      </c>
      <c r="B16" s="64" t="s">
        <v>426</v>
      </c>
      <c r="C16" t="s">
        <v>610</v>
      </c>
      <c r="D16" t="s">
        <v>613</v>
      </c>
      <c r="E16" s="49">
        <v>3010014</v>
      </c>
      <c r="F16">
        <v>23</v>
      </c>
      <c r="G16" s="49">
        <f t="shared" si="0"/>
        <v>130870.17391304347</v>
      </c>
    </row>
    <row r="17" spans="1:7" x14ac:dyDescent="0.25">
      <c r="A17">
        <v>1122921216</v>
      </c>
      <c r="B17" s="65" t="s">
        <v>428</v>
      </c>
      <c r="C17" t="s">
        <v>611</v>
      </c>
      <c r="D17" t="s">
        <v>612</v>
      </c>
      <c r="E17" s="49">
        <v>3010015</v>
      </c>
      <c r="F17">
        <v>31</v>
      </c>
      <c r="G17" s="49">
        <f t="shared" si="0"/>
        <v>97097.258064516136</v>
      </c>
    </row>
    <row r="18" spans="1:7" x14ac:dyDescent="0.25">
      <c r="A18">
        <v>1122921217</v>
      </c>
      <c r="B18" s="64" t="s">
        <v>430</v>
      </c>
      <c r="C18" t="s">
        <v>610</v>
      </c>
      <c r="D18" t="s">
        <v>614</v>
      </c>
      <c r="E18" s="49">
        <v>3010016</v>
      </c>
      <c r="F18">
        <v>12</v>
      </c>
      <c r="G18" s="49">
        <f t="shared" si="0"/>
        <v>250834.66666666666</v>
      </c>
    </row>
    <row r="19" spans="1:7" x14ac:dyDescent="0.25">
      <c r="A19">
        <v>1122921218</v>
      </c>
      <c r="B19" s="65" t="s">
        <v>432</v>
      </c>
      <c r="C19" t="s">
        <v>611</v>
      </c>
      <c r="D19" t="s">
        <v>613</v>
      </c>
      <c r="E19" s="49">
        <v>3010017</v>
      </c>
      <c r="F19">
        <v>10</v>
      </c>
      <c r="G19" s="49">
        <f t="shared" si="0"/>
        <v>301001.7</v>
      </c>
    </row>
    <row r="20" spans="1:7" x14ac:dyDescent="0.25">
      <c r="A20">
        <v>1122921219</v>
      </c>
      <c r="B20" s="64" t="s">
        <v>434</v>
      </c>
      <c r="C20" t="s">
        <v>610</v>
      </c>
      <c r="D20" t="s">
        <v>612</v>
      </c>
      <c r="E20" s="49">
        <v>3010018</v>
      </c>
      <c r="F20">
        <v>23</v>
      </c>
      <c r="G20" s="49">
        <f t="shared" si="0"/>
        <v>130870.34782608696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2630-4BA3-4E78-8672-65F59D95D8DE}">
  <sheetPr>
    <tabColor rgb="FF7030A0"/>
  </sheetPr>
  <dimension ref="A1:C11"/>
  <sheetViews>
    <sheetView tabSelected="1" workbookViewId="0">
      <selection activeCell="B4" sqref="B4"/>
    </sheetView>
  </sheetViews>
  <sheetFormatPr defaultRowHeight="15" x14ac:dyDescent="0.25"/>
  <cols>
    <col min="1" max="1" width="13.140625" bestFit="1" customWidth="1"/>
    <col min="2" max="2" width="20.140625" bestFit="1" customWidth="1"/>
    <col min="3" max="3" width="20.5703125" bestFit="1" customWidth="1"/>
  </cols>
  <sheetData>
    <row r="1" spans="1:3" x14ac:dyDescent="0.25">
      <c r="A1" s="66" t="s">
        <v>606</v>
      </c>
      <c r="B1" s="1" t="s">
        <v>612</v>
      </c>
    </row>
    <row r="3" spans="1:3" x14ac:dyDescent="0.25">
      <c r="A3" s="66" t="s">
        <v>615</v>
      </c>
      <c r="B3" s="1" t="s">
        <v>617</v>
      </c>
      <c r="C3" s="1" t="s">
        <v>618</v>
      </c>
    </row>
    <row r="4" spans="1:3" x14ac:dyDescent="0.25">
      <c r="A4" s="67" t="s">
        <v>410</v>
      </c>
      <c r="B4" s="55">
        <v>3010006</v>
      </c>
      <c r="C4" s="68">
        <v>23</v>
      </c>
    </row>
    <row r="5" spans="1:3" x14ac:dyDescent="0.25">
      <c r="A5" s="67" t="s">
        <v>416</v>
      </c>
      <c r="B5" s="55">
        <v>3010009</v>
      </c>
      <c r="C5" s="68">
        <v>10</v>
      </c>
    </row>
    <row r="6" spans="1:3" x14ac:dyDescent="0.25">
      <c r="A6" s="67" t="s">
        <v>428</v>
      </c>
      <c r="B6" s="55">
        <v>3010015</v>
      </c>
      <c r="C6" s="68">
        <v>31</v>
      </c>
    </row>
    <row r="7" spans="1:3" x14ac:dyDescent="0.25">
      <c r="A7" s="67" t="s">
        <v>422</v>
      </c>
      <c r="B7" s="55">
        <v>3010012</v>
      </c>
      <c r="C7" s="68">
        <v>12</v>
      </c>
    </row>
    <row r="8" spans="1:3" x14ac:dyDescent="0.25">
      <c r="A8" s="67" t="s">
        <v>434</v>
      </c>
      <c r="B8" s="55">
        <v>3010018</v>
      </c>
      <c r="C8" s="68">
        <v>23</v>
      </c>
    </row>
    <row r="9" spans="1:3" x14ac:dyDescent="0.25">
      <c r="A9" s="67" t="s">
        <v>398</v>
      </c>
      <c r="B9" s="55">
        <v>3010000</v>
      </c>
      <c r="C9" s="68">
        <v>12</v>
      </c>
    </row>
    <row r="10" spans="1:3" x14ac:dyDescent="0.25">
      <c r="A10" s="67" t="s">
        <v>404</v>
      </c>
      <c r="B10" s="55">
        <v>3010003</v>
      </c>
      <c r="C10" s="68">
        <v>31</v>
      </c>
    </row>
    <row r="11" spans="1:3" x14ac:dyDescent="0.25">
      <c r="A11" s="67" t="s">
        <v>616</v>
      </c>
      <c r="B11" s="55">
        <v>21070063</v>
      </c>
      <c r="C11" s="68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25EFA-920E-4E4D-9E1E-45D94ED1B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Youtube course</vt:lpstr>
      <vt:lpstr>Budgets</vt:lpstr>
      <vt:lpstr>Expenses</vt:lpstr>
      <vt:lpstr>Nomine</vt:lpstr>
      <vt:lpstr>Condicionals functions</vt:lpstr>
      <vt:lpstr>Atraction park</vt:lpstr>
      <vt:lpstr>Nest Functions</vt:lpstr>
      <vt:lpstr>Other functions</vt:lpstr>
      <vt:lpstr>Searching Data and CF</vt:lpstr>
      <vt:lpstr>Data validation</vt:lpstr>
      <vt:lpstr>Departments of Colombia</vt:lpstr>
      <vt:lpstr>Names </vt:lpstr>
      <vt:lpstr>Filters and Pivot Tables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Gonzalez</dc:creator>
  <cp:lastModifiedBy>Santiago Gonzalez</cp:lastModifiedBy>
  <dcterms:created xsi:type="dcterms:W3CDTF">2015-06-05T18:19:34Z</dcterms:created>
  <dcterms:modified xsi:type="dcterms:W3CDTF">2022-06-14T21:50:33Z</dcterms:modified>
</cp:coreProperties>
</file>