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https://devinci-my.sharepoint.com/personal/santiago_martin_edu_devinci_fr/Documents/A5/S1/ML NLP/NLP_Project/Project2/Traduction avis clients/"/>
    </mc:Choice>
  </mc:AlternateContent>
  <xr:revisionPtr revIDLastSave="1" documentId="11_CDC1843553FB0BBDC941F060ABDC46E7756FE3C3" xr6:coauthVersionLast="47" xr6:coauthVersionMax="47" xr10:uidLastSave="{612ECBF5-06B5-4D8A-BFEC-5B57F8DE7C3B}"/>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5" roundtripDataSignature="AMtx7miXzepH9GJPsqCJz0UezVgSSdzEWA=="/>
    </ext>
  </extLst>
</workbook>
</file>

<file path=xl/calcChain.xml><?xml version="1.0" encoding="utf-8"?>
<calcChain xmlns="http://schemas.openxmlformats.org/spreadsheetml/2006/main">
  <c r="I675" i="1" l="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<sst xmlns="http://schemas.openxmlformats.org/spreadsheetml/2006/main" count="7011" uniqueCount="2121">
  <si>
    <t>note</t>
  </si>
  <si>
    <t>auteur</t>
  </si>
  <si>
    <t>avis</t>
  </si>
  <si>
    <t>assureur</t>
  </si>
  <si>
    <t>produit</t>
  </si>
  <si>
    <t>type</t>
  </si>
  <si>
    <t>date_publication</t>
  </si>
  <si>
    <t>date_exp</t>
  </si>
  <si>
    <t>avis_en</t>
  </si>
  <si>
    <t>avis_cor</t>
  </si>
  <si>
    <t>avis_cor_en</t>
  </si>
  <si>
    <t>jeremy-p-134431</t>
  </si>
  <si>
    <t xml:space="preserve">Je suis satisfait du service, la réalisation du devis et du contrat en ligne est simple et pratique, rien a dire, je recommanderais ce service pour mes proches 
</t>
  </si>
  <si>
    <t>Direct Assurance</t>
  </si>
  <si>
    <t>auto</t>
  </si>
  <si>
    <t>test</t>
  </si>
  <si>
    <t>25/09/2021</t>
  </si>
  <si>
    <t>01/09/2021</t>
  </si>
  <si>
    <t>angelique--j-134420</t>
  </si>
  <si>
    <t xml:space="preserve">Je suis satisfait du service  qui est rapide et le prix est attractif. Je recommande direct assurance des prix vraiment imbattables par rapport à d'autres assurance </t>
  </si>
  <si>
    <t>adil-b-134412</t>
  </si>
  <si>
    <t>Je suis satisfait de l'opération que j'ai fait sur le site c'était simple efficace e rapide je suis contente de la simplicité du service qu'on m'a proposé</t>
  </si>
  <si>
    <t>24/09/2021</t>
  </si>
  <si>
    <t>arach-h-134402</t>
  </si>
  <si>
    <t>Je suis satisfait de vos services,  cela fait déjà plus de 5 ans que mes proches sont chez direct assurance c'est pourquoi je joins la famille direct assurance ;)</t>
  </si>
  <si>
    <t>anis-g-134344</t>
  </si>
  <si>
    <t>Merci pour les conseils  mais prix encore élevés surtout quand on ajoute les options.
J'espère pouvoir pour autant bénéficier de bons services avec l'assurance tous risques que j'ai prise pour le 2 octobre 2021 pour ma Polo</t>
  </si>
  <si>
    <t>thomas-f-134333</t>
  </si>
  <si>
    <t xml:space="preserve">Satisfait du service téléphonique, je pensais avoir un meilleur prix 
Merci pour la rapidité et la simplicité du service 
Cordialement 
Fouillade Thomas </t>
  </si>
  <si>
    <t>hourya-t-134322</t>
  </si>
  <si>
    <t>Prix un peu élevé, pas d'avantage pour les clients fidèles, malgré 2 contrats en cours à mon nom, et 6 autres contrats au sein de la famille, un effort serait plus que souhaitable,</t>
  </si>
  <si>
    <t>laurianna-c-134320</t>
  </si>
  <si>
    <t>Satisfait du service, rapidité ,a voir dans le temps !!!!les offres au niveau de l'ancienneté ,et des garanties ,qu'il propose si elle sont vrai !!!!!!</t>
  </si>
  <si>
    <t>jocelyne-a-134309</t>
  </si>
  <si>
    <t>JE SUIS SATISFAITE DU SERVICE SIMPLE ET PRATIQUE DIRECT ASSURANCE EST UNE MARQUE DE CONFIANCE JE CONSEIL CETTE MARQUE JESPERE QUE L ASSURANCE PRENDRA EN COMPTE TOUT LES ELEMENTS</t>
  </si>
  <si>
    <t>muhammed-k-134289</t>
  </si>
  <si>
    <t xml:space="preserve">Je suis satisfait du service simple et rapide et les prix me convient parfaitement cette assurance a été fortement conseillé par des amis qui sont très satisfait aussi , 
</t>
  </si>
  <si>
    <t>mohamed-f-134237</t>
  </si>
  <si>
    <t>Le prix me convient pas pourtant je suis client sa fait des années je demande si vous me baisser le prix pour que je continue de rester chez vous comme client merci</t>
  </si>
  <si>
    <t>eric-l-134227</t>
  </si>
  <si>
    <t xml:space="preserve">Le prix augmente quand même très vite en rajoutant des garanties !
A voir sur du long terme, je me suis trop vite rajouté de mon assureur actuel et n avait pas de franchise bris de glace
</t>
  </si>
  <si>
    <t>23/09/2021</t>
  </si>
  <si>
    <t>celine-c-134194</t>
  </si>
  <si>
    <t>le prix me convient bien moins cher qu'une assurance pour fonctionnaire a tarif soi disant préferentiel. merci direct assurance pour les economies!!!!</t>
  </si>
  <si>
    <t>kristina-d-134187</t>
  </si>
  <si>
    <t>Très bon au niveau des prix.
Ayant appelé par téléphone au niveau des tarifs, très sympathique et très compréhensible. Je recommande la sympathie de la dame que j'ai eu au téléphone. En espérant préserver cette relation en vous prenant comme première assurance.</t>
  </si>
  <si>
    <t>julien-c-134175</t>
  </si>
  <si>
    <t xml:space="preserve">Bonjour                                                                                                                                              Je suis satisfait des services que vous nous proposez.             </t>
  </si>
  <si>
    <t>sonia-v-134146</t>
  </si>
  <si>
    <t>je suis sastisfaite de madame elkama himd pour tous ses renseignements competente. agreable sourante tres reactive m ayant contacter a la minute pres.</t>
  </si>
  <si>
    <t>fulbert-t-134142</t>
  </si>
  <si>
    <t>LE SERVICE EST BIEN .
RESTE A VOIR CE QUE CA DONNE APRES LA SOUSCRIPTION.
LE PRIX EST RAISONNABLE MAIS PEUT MIEUX FAIRE ENCORE.  C4EST NOUVEAU POUR MOI ET J'ESPERE ETRE GUIDE, SOUTENU.</t>
  </si>
  <si>
    <t>youcef-m-134140</t>
  </si>
  <si>
    <t xml:space="preserve">Je suis tres satisfait du direct assurance 
Le prix me convient parfaitement 
Et c'est facile de le faire en ligne très rapide je le conseille fortement </t>
  </si>
  <si>
    <t>caroline-d-134126</t>
  </si>
  <si>
    <t>je suis satisfait, rapide et efficace beaucoup d'amies mon conseille vos service, je trouve cela très correcte au vu de la concurrence. Merci bien sincèrement</t>
  </si>
  <si>
    <t>francois-s-134123</t>
  </si>
  <si>
    <t>Bon prix rapide clair.                 
A vérifier dans le tempps et voir si la résiliation de mon ancien contract sera fait.
Dommage qu'on ne puisse pas mensualiser</t>
  </si>
  <si>
    <t>benoit-d-134102</t>
  </si>
  <si>
    <t xml:space="preserve">Dommage de me demander de remplir tout un dossier alors que je suis déjà client chez vous …..
Un peu trop long à remplir et inaccessible de l’application téléphone </t>
  </si>
  <si>
    <t>portejoie-c-134100</t>
  </si>
  <si>
    <t xml:space="preserve">Pas d'avis pour le moment,  j'attends de voir, donner un avis au moment de la souscription serait un peu prématuré. Merci de bien vouloir attendre que je puisse vous tester avant de vous répondre. </t>
  </si>
  <si>
    <t>abdelhafid-b-134089</t>
  </si>
  <si>
    <t xml:space="preserve">Je suis  vraiment atisfait de service de votre compagnie direct assurance et même de tarification d'assurer ma voiture chez vous
Voilà donc j'espère avoir une réduction de tarif l'année prochaine </t>
  </si>
  <si>
    <t>pierre-yves-c-134082</t>
  </si>
  <si>
    <t>Prix et service intéressant, attractif. Service internet de qualité
rapide simple et efficace à utiliser
Intuitif et sérieux, rien à redire sur cette assurance</t>
  </si>
  <si>
    <t>kalil-k-134045</t>
  </si>
  <si>
    <t xml:space="preserve">Opérationnelle. Rien à dire. En terme de réactivité et facilité d'utilisation numérique.
Le faite d avoir la possibilité de faire les démarches en ligne ça nous aide a gagner du temps. </t>
  </si>
  <si>
    <t>22/09/2021</t>
  </si>
  <si>
    <t>oumayma-n-134013</t>
  </si>
  <si>
    <t>Je viens de faire la souscription je ne peux pas donner encore mon avis.
Je vous en ferai part quand j'aurai profité réellement de votre service.
Merci</t>
  </si>
  <si>
    <t>laury-l-134008</t>
  </si>
  <si>
    <t xml:space="preserve">JE SUIS SATISFAIT DU SERVICE 
JE SUIS SATISFAIT DU PRIS 
JE SUIS SATISFAIT  DE L ACHAT EN LIGNE DE LA FACILITE  POUR L INSCRIPTION SUR VOTRE SITE 
C EST LA PUB A LA TELE QUI MA FAIT CONNAITRE  VOTRE ASSURANCE MERCI
</t>
  </si>
  <si>
    <t>alain-b-134002</t>
  </si>
  <si>
    <t>Je suis satisfait des prix, de la simplicité d'adhésion,  de l'ensemble des services proposés et je n'hésiterai pas à recommander direct assurance à mes amis.</t>
  </si>
  <si>
    <t>clemcrab-134000</t>
  </si>
  <si>
    <t xml:space="preserve">Assuré chez eux depuis un peu plus de deux ans. Je viens d'apprendre ce jour par courrier AR que cet "assureur" résiliait mon contrat pour ... deux impacts de gravier sur mon pare-brise en Juin. 
Moyenne en quoi il me repropose un contrat, via sa "filiale spécialisée", avec une augmentation de 50% et une couverture bien moindre.  
Bref allez y si vous n'avez rien à perdre et que vous êtes vraiment fauché mais sinon ne comptez pas sur eux ou alors mettez de côté pour le jour où vous serez viré. 
Car le pire c'est qu'ils te versent au fichier des assurés résiliés et du coup c'est la galère pour en retrouver. </t>
  </si>
  <si>
    <t>johann-c-133998</t>
  </si>
  <si>
    <t xml:space="preserve">je suis satisfait de votre service 
les prix me conviennent
service très accessible et dossier facile a remplir
je suis très content de votre réactivité  </t>
  </si>
  <si>
    <t>veronica-r-133958</t>
  </si>
  <si>
    <t>Je suis satisfait pour le moment j’espère que ça continue comme ça!!je recommande vivement DIRECTASSURANCE à mes amis et famille!merci et bonne journée!!</t>
  </si>
  <si>
    <t>yassmina-e-133934</t>
  </si>
  <si>
    <t xml:space="preserve">Très satisfait clair rapide et efficace. Je suis contente de pouvoir faire mes démarches en ligne.. je recommande ce site . Le site est bien présenté et intuitif </t>
  </si>
  <si>
    <t>bernadette-f-133917</t>
  </si>
  <si>
    <t>Accueil courtois par téléphone, réception du devis rapide, facilité de modification, dommage de ne pas prendre en considération l'historique client qui devrait l'être.</t>
  </si>
  <si>
    <t>lionel-m-133915</t>
  </si>
  <si>
    <t>Ok pour le service/ il faudriat qu'une assurance prenne en charge le cas des conducteurs ayant bénéficié d'une voiture d efonction et qui n'ont donc pas eu d'assurance à leur nom !
Merci d'avance.</t>
  </si>
  <si>
    <t>eric-p-133894</t>
  </si>
  <si>
    <t xml:space="preserve">je suis satisfait de vos services  et de votre site internet de la rapidité et  du sérieux ;cordialement  Mr Pruvost eric je vais conseiller votre site a d'autre  personnes </t>
  </si>
  <si>
    <t>chaima-a-133880</t>
  </si>
  <si>
    <t>JE SUIS SATISFAITE DU SERVICE, MERCI POUR TOUT CE QUE VOUS FAITES, J'HÉSITERAIS PAS À PARRAINER D'AUTRES PERSONNES DE MON ENTOURAGE, QUEL PLAISIR D'INTÉGRER VOTRE ASSURANCE</t>
  </si>
  <si>
    <t>21/09/2021</t>
  </si>
  <si>
    <t>frederic-l-133865</t>
  </si>
  <si>
    <t>Prix moyens
POURQUOI ETRE SYSTEMATIQUEMENT OBLIGE D'APPELER UN CONSEILLER POUR TOUTE NOUVEAU CONTRAT, QUEL TEMPS PERDU TOUT CECI JUSTE POUR UNE DEMARCHE PUREMENT COMMERCIALE, C'EST PENIBLE</t>
  </si>
  <si>
    <t>sophie-b-133864</t>
  </si>
  <si>
    <t>satisfaite des services
dommage de ne pas avoir de prix alors que nous avons 3 véhicules chez vous et 1 assurance maison
Service simple et internet pratique</t>
  </si>
  <si>
    <t>joao-manuel-f-133853</t>
  </si>
  <si>
    <t>Je suis satisfait de mon devis et de là facilité des démarches.
La site est très facile d'utilisation.
Les devis très rapidement fait.
Je suis très satisfait.</t>
  </si>
  <si>
    <t>sylvain-f-133852</t>
  </si>
  <si>
    <t xml:space="preserve">Les prix me conviennent au vu des garanties choisi et je pense recommander votre assurance autour de moi.
la procédure est longue mais le résultat est payant, </t>
  </si>
  <si>
    <t>nastassja-v-133848</t>
  </si>
  <si>
    <t xml:space="preserve">Je suis satisfaite du service. Le site en ligne est accessible et l'envoi des devis rapide.
J'ai toutefois tenté d'appeler à 3 reprises et le temps d'attente est un peu long </t>
  </si>
  <si>
    <t>benedicte-r-133847</t>
  </si>
  <si>
    <t>Bon tarif, simple et efficace mais devrait  être plus simple en regroupant les contrats, ne reprend pas les bonus au date anniversaire, dors point négatif</t>
  </si>
  <si>
    <t>pierre-b-133841</t>
  </si>
  <si>
    <t>Je suis très content du tarif proposé. L'interface pour souscrire est très bien fat et facile à utiliser. Je suis content de pouvoir assuré ma voiture rapidement.</t>
  </si>
  <si>
    <t>cindy-c-133839</t>
  </si>
  <si>
    <t>Satisfaite du prix,. Les propositions des différentes offres sont claires, à voir maintenant si les services sont à la hauteur en cas de besoin (je viens de souscrire).</t>
  </si>
  <si>
    <t>aure-23195</t>
  </si>
  <si>
    <t>DOMMAGE QUE L ON NE PUISSE QUE CHOISIR LE JOUR ET PAS L HEURE DE DEMARRAGE D EFFET DU CONTRAT CAR LORSQUE L ON ACHETE UN VTM CE N EST PAS DANS LA NUIT....</t>
  </si>
  <si>
    <t>tegy-s-133825</t>
  </si>
  <si>
    <t xml:space="preserve">Très satisfait  de directe assurance je recommande cette assurance j’en parlerais à ma famille . Assurance au top prix très resonable devis rapide sur internete </t>
  </si>
  <si>
    <t>ligia-n-133820</t>
  </si>
  <si>
    <t xml:space="preserve">Très satisfait du contact commercial. Souscription aisée. Retour chez Direct Assurance. Très content. Je ferai prochainement un second dossier Automobile
</t>
  </si>
  <si>
    <t>lise-m-133816</t>
  </si>
  <si>
    <t>Prix à" étages" , sensation de piège ...
Formule de base au-quelle se rajoutent les options, au final un  tarif assez cher et sans énormes garanties non plus.</t>
  </si>
  <si>
    <t>claudette-b-133811</t>
  </si>
  <si>
    <t>Les prix sont convenables et les prestations satisfaisantes , nous sommes deja chez direct assurance pour un autre véhicule et tout se passe très bien.</t>
  </si>
  <si>
    <t>mustapha-e-133771</t>
  </si>
  <si>
    <t>Je suis satisfait des services que propose direct assurance car les prix sont très accessible et beaucoup de personnes me l’ont conseillé J’espère être satisfait de cette assurance</t>
  </si>
  <si>
    <t>romain-b-133754</t>
  </si>
  <si>
    <t>le devis en ligne est clair et détaillé, la mise en place est facile, le paiement est securisé, la réactivité est top je suis trés satisfait de direct assurance</t>
  </si>
  <si>
    <t>stephanie-m-133740</t>
  </si>
  <si>
    <t xml:space="preserve">Simple et pratique. 
On verra par la suite. Je recommande pour l'instant. 
Les prix me conviennent plutôt bien. 
Super. 
Rapide et efficace. 
Merci par avance </t>
  </si>
  <si>
    <t>pascal-o-133724</t>
  </si>
  <si>
    <t>Satisfait des garanties proposées et le prix très concurrentiel. Expérience facile pour réaliser un devis ou souscrire en ligne.JJe recommandé le site.</t>
  </si>
  <si>
    <t>cedric-r-133721</t>
  </si>
  <si>
    <t xml:space="preserve">Satisfait de pouvoir souscrire à distance. Qui plus est les tarifs sont  compétitifs pour des formules de type tiers essentiel. Donc aussi bien au niveau des prix que pour la facilité de souscription je recommande vivement. </t>
  </si>
  <si>
    <t>raphael-z-133719</t>
  </si>
  <si>
    <t>Les prix me conviennent, tarifs très convenables...rapidité de réponse pour l'acceptation du contrat...et surtout une personne pro, agreable et dispo de suite au téléphone.</t>
  </si>
  <si>
    <t>inda-n-133707</t>
  </si>
  <si>
    <t>TRES BIEN PEU DE TEMPS D'ATTENTE                                                                                       PRIX BAS   APPLICATION EFFICACE</t>
  </si>
  <si>
    <t>20/09/2021</t>
  </si>
  <si>
    <t>franck-t-133706</t>
  </si>
  <si>
    <t>prix abordable comparé à mon assurance actuelle 
et content de l'assurance que l'on a actuellement chez vous a voir par la suite
simplicité et rapidité pour souscrire à l'offre</t>
  </si>
  <si>
    <t>theo-s-133689</t>
  </si>
  <si>
    <t>comme dans toutes les assurances les jeunes conducteurs pleurent littéralement en voyant le prix annuel comparé au prix de leur voiture, ormi ça je suis satisfait de l'interface du site</t>
  </si>
  <si>
    <t>lucas-t-133688</t>
  </si>
  <si>
    <t>Je me trouve pas bien guider pour les références de mon ancien contrat entre le souscripteur qui n’est pas le même que l’ancien contrat difficile de l’expliquer</t>
  </si>
  <si>
    <t>jeremy-d-133687</t>
  </si>
  <si>
    <t xml:space="preserve">Les prix sont attractifs, j'ai divisé par deux ma facture pour les mêmes garanties. À voir dans le temps...
Le site est bien fait avec des réponses suggérées qui sont pratiques. </t>
  </si>
  <si>
    <t>mohamed-c-133685</t>
  </si>
  <si>
    <t xml:space="preserve">Je suis très satisfait du service en ligne très simple d’utilisation les
Prix sont très attractifs et les choses sont clairement limpide et rapide la résiliation par vos soin soulage fortement la démarche </t>
  </si>
  <si>
    <t>athanasios-a-133682</t>
  </si>
  <si>
    <t>Parfait. Je suis content du site et du votre logiciel. Je crois que la loi Hamon est un grand succès parce que autrement ça serait difficile à faire le changement d' assureur.</t>
  </si>
  <si>
    <t>gp-133660</t>
  </si>
  <si>
    <t>A ce jour, sur 3 échanges téléphoniques avec vos chargés de clientèle, j'en suis sorti totalement satisfait sauf pour le deuxième où j'ai dû insister pour obtenir une réponse claire. Concernant ma demande de devis (1er appel) et la finalisation de mon contrat auto (dernier appel), je félicite ces 2 opérateurs. Enfin, pour une couverture pour les risques équivalents, votre cotisation est bien inférieure à celle de vos concurrents.</t>
  </si>
  <si>
    <t>leonard-m-133649</t>
  </si>
  <si>
    <t>J'ai trouvé vos tarifs intéressant. J'ai pu facilement trouver les informations que je voulais, afin d'assurer la voiture. J'espère que votre assurance arrivera à me convenir.</t>
  </si>
  <si>
    <t>rudy-j-133642</t>
  </si>
  <si>
    <t>UNE EXCELLENTE NAVIGATION SUR LE SITE,c'est très INTUITIF .
satisfit du service proposer  merci de votre confiance et de votre aide à l accompagnement</t>
  </si>
  <si>
    <t>marie-g-133617</t>
  </si>
  <si>
    <t>Ravie de changer d'assurance pour DA !
J'ai cependant une question : pourquoi les 20€ de mon parrainage n'ont pas été pris en compte quand j'ai payé ma cotisation ?</t>
  </si>
  <si>
    <t>olivier-d-133546</t>
  </si>
  <si>
    <t xml:space="preserve">Simple et pratique. 
Facilité de la rédaction du deviis. Il est en outre aiisément modifiable via les cookies
Prix attractifs dans la bonne moyenne du marché
</t>
  </si>
  <si>
    <t>19/09/2021</t>
  </si>
  <si>
    <t>capucine-h-133540</t>
  </si>
  <si>
    <t xml:space="preserve">Satisfaite du service en général . Je n'ai pas pu donner mon bonus exact car je ne le connais pas et mon ancienne assurance est fermé . Également pour le modèle exact de la voiture . </t>
  </si>
  <si>
    <t>denis-m-133531</t>
  </si>
  <si>
    <t>Je suis satisfais des tarifs et de la facilites, j'espère que je serais aussi satisfait des prestations futures. je voulais assurer un autre véhicule mais je n'ais pas put faire un deuxième devis, dommage!</t>
  </si>
  <si>
    <t>farouk-c-133525</t>
  </si>
  <si>
    <t>Satisfait du prix et de la réactivité pour une résiliation simple sur l’ancien assureur très simple d’utilisation afin d’effectuer mon devis et réponse très claire et rapide</t>
  </si>
  <si>
    <t>ludovic-t-133519</t>
  </si>
  <si>
    <t xml:space="preserve">SIMPLE ET PRATIQUE
prix est satisfaisant
je suis contente de continuer avec vous 
je vous recommanderai pour des connaissances qui auraient besoin d'une assurance
</t>
  </si>
  <si>
    <t>eric-p-133517</t>
  </si>
  <si>
    <t>Service correcte, si on prend le temps de vérifier nos réponses
Prix intéressants grâce aux comparateurs d'assurances
Retour infos rapide, avec les éléments transcris lors de notre recherche</t>
  </si>
  <si>
    <t>damien-l-133512</t>
  </si>
  <si>
    <t xml:space="preserve">satisfait du service et de l'interface web pour souscrire le contrat.
Il manque peut etre plus d'informartions sur les possibilités de regroupement d'autres contrats d'assurance. La dernière fois, j'ai du appeler un conseillé pour avoir cette information.
</t>
  </si>
  <si>
    <t>noel-s-133507</t>
  </si>
  <si>
    <t>Les prix sont très corrects par rapport à la concurrence et les démarches simples. J'ai assuré mon Dacia Duster en 5 minutes en bénéficiant de 20 € de remise avec un code parrainage.</t>
  </si>
  <si>
    <t>yann-s-133478</t>
  </si>
  <si>
    <t>Je suis satisfait du service et les tarifs me conviennent
le site et les formulaire sont clairs et faciles à renseigner
les tarifs sont intéressants par rapport à la concurrence</t>
  </si>
  <si>
    <t>sebastien-l-133477</t>
  </si>
  <si>
    <t>JE SUIS SATISFAIT DES GARANTIES PROPOSEES ET DES TARIFS. LA POSSIBILITE DES CHOIX OPTIONS SONT TRES APPRECIABLES ET PERMET D'AJUSTER AU MIEUX LES BESOINS ET LA TARIFICATION DE MON CONTRAT</t>
  </si>
  <si>
    <t>jacqueline--g-133465</t>
  </si>
  <si>
    <t xml:space="preserve">Très satisfaite du service très facile à gérer pas de problème de la compréhension l’application ne lui dit de très bien on a aucune difficulté à se retrouver et à comprendre ce que l’on nous demande simple organiser et efficace </t>
  </si>
  <si>
    <t>frederic-g-133463</t>
  </si>
  <si>
    <t>Souscription simple, a voir au niveau des services rendus. Trop tôt pour juger.
Je ne sais pas quoi mettre de plus mais cette étape est obligatoire pour finaliser le dossier.</t>
  </si>
  <si>
    <t>gaelle-g-133454</t>
  </si>
  <si>
    <t>Je suis satisfaite du service donné et des informations proposées. Merci à l'équipe direct assurance pour leur dévouement pour leurs clients. Merci à tous</t>
  </si>
  <si>
    <t>18/09/2021</t>
  </si>
  <si>
    <t>driss-c-133453</t>
  </si>
  <si>
    <t xml:space="preserve">Le parcours sur le site internet est clair est très simple, les questions sont précises et le devis s'affiche sans demander d'adresse mail ou de téléphone. </t>
  </si>
  <si>
    <t>ze-c-133448</t>
  </si>
  <si>
    <t xml:space="preserve">je suis satisfaite du prix et de l'accessibilité du site et du devis  mais ,je reste en observation du déroulement de notre contrat d'assurance durant notre période de un an.
</t>
  </si>
  <si>
    <t>christine-l-133431</t>
  </si>
  <si>
    <t>Prix ok, mais contrarié d'apprendre seulement au dernier moment qu'il faut avancé 2 mois de cotisation alors que la couverture de assurance démarre dans 1 mois ..... limite comme procédé</t>
  </si>
  <si>
    <t>leloup-s-133428</t>
  </si>
  <si>
    <t xml:space="preserve">Je suis satisfait du service en ligne tarif intéressant bonne assurance 
déjà assuré chez vous pour un autre véhicule jamais de soucis 
je recommande  </t>
  </si>
  <si>
    <t>norberto-g-133425</t>
  </si>
  <si>
    <t xml:space="preserve">Top économie faite sur l'ensemble de mes assurances un vrai plus pour une assurance moins de frais et organisons ultra rapide et simple à la maison depuis son ordinateur </t>
  </si>
  <si>
    <t>virginie-b-133410</t>
  </si>
  <si>
    <t xml:space="preserve">Super contente merci ! 
J'ai rapidement pu assurer mon véhicule sans attendre un quelconque rendez-vous ou autre !
Satisfaite en tout cas et recommandé cette assurance
</t>
  </si>
  <si>
    <t>saida-k-133409</t>
  </si>
  <si>
    <t xml:space="preserve">Satisfait qualité prix . L'assurance la moins cher au marché. 
A recommander faite sur internet le week-end. 
Bon démarchage. Le prix est bon pour les nouveaux permis. </t>
  </si>
  <si>
    <t>djarrar-a-133407</t>
  </si>
  <si>
    <t xml:space="preserve">Je suis satisfait d'être assuré chez vous pare ce que je viens de découvrir une nouvel assurance qui va me plaît beaucoup merci d'avance et bonne journée </t>
  </si>
  <si>
    <t>dominique-d-133372</t>
  </si>
  <si>
    <t>Simple et rapide
Tout est clair
Prix défiant toute concurrence, souscription en ligne depuis mon mobile, je gère tout depuis mon smartphone, c'est pratique</t>
  </si>
  <si>
    <t>laurine-d-133369</t>
  </si>
  <si>
    <t>Je suis satisfaite du service, le site est simple d’utilisation et tout est très bien expliqué, le prix de l’assurance est très peu chère et très  bien</t>
  </si>
  <si>
    <t>cheikh-d-133365</t>
  </si>
  <si>
    <t>Moins cher que mon assurance actuelle a voir avec le temps si l'assurance est bonne mais les prix sont très intéressant avec en plus l'ajout de bonnes options</t>
  </si>
  <si>
    <t>elisa-a-133316</t>
  </si>
  <si>
    <t>Le devis est rapide
Le rapport qualité prix est bon
Simple et efficace 
A voir maintenant le service lors de mon année de souscription
Et la réactivité lors des sinistres</t>
  </si>
  <si>
    <t>17/09/2021</t>
  </si>
  <si>
    <t>pascal-d-133314</t>
  </si>
  <si>
    <t xml:space="preserve">pour le moment l’assurance m’a l’air correct 
Il faut voir si le futur est correct aussi 
Je viens du crédit mutuel ou j’ai jamais eu de soucis 
Maintenant à voir si avec direct assurance se sera le cas </t>
  </si>
  <si>
    <t>khalid-z-133310</t>
  </si>
  <si>
    <t xml:space="preserve"> je saute le pour une assurance par internet Facile et simple pour l inscription j espère que je ne serais pas déçu des prestations en cas de problèmes </t>
  </si>
  <si>
    <t>laura-m-133300</t>
  </si>
  <si>
    <t xml:space="preserve">Je suis satisfaite du service. Les prix sont intéressants pour une assurance tout risques. Le devis est rapide à faire. Les prix sont les plus intéressants du marché </t>
  </si>
  <si>
    <t>laura-v-133299</t>
  </si>
  <si>
    <t>Simple et rapide, efficace,  je viens de souscrire pour ma première voiture donc cest bien, pas très cher et une assurance avec de bonne garantie.....</t>
  </si>
  <si>
    <t>charles-henri--k-133278</t>
  </si>
  <si>
    <t xml:space="preserve">Je suis satisfait de votre services et de vos prix je Conseillerai votre assurance à des amis car même le prix et attractif  je vous remercie cordialement </t>
  </si>
  <si>
    <t>aissa--c-133273</t>
  </si>
  <si>
    <t xml:space="preserve">Satisfait du tarif  et  des garanties de la formule
Je recommande direct assurance pour l'efficacité et les tarifs défiant toutes concurrence.
Je vais télécharger l'application pour pouvoir envoyer les documents requis 
</t>
  </si>
  <si>
    <t>lucian-s-128579</t>
  </si>
  <si>
    <t>Je ne suis pas trop content du prix car il a augmenté après avoir envoye le releve d'information d.Europe
mais 
mais sinon ça s'est bien passé
Cordialement</t>
  </si>
  <si>
    <t>souleymane-d-133270</t>
  </si>
  <si>
    <t xml:space="preserve">niveau prix : RAS, ça me convient 
niveau satisfaction : je n'ai pas d'avis pour l'instant, il ne s'est encore rien passé entre l'assureur et moi 
OK </t>
  </si>
  <si>
    <t>evan-n-133269</t>
  </si>
  <si>
    <t xml:space="preserve">Parfait, les prix sont correct, je n'ai pas vu comment mensualisé le paiement qui est conséquent à l'année, ormis ce petit point noir la prestation me semble parfaite </t>
  </si>
  <si>
    <t>gael--n-133205</t>
  </si>
  <si>
    <t xml:space="preserve">Je suis satisfait de direct assurance  , la qualité prix est très bien  et je ne jamais eu de problème avec direct assurance depuis mon inscription .
J’ai déjà comparais avec d’autres assurances </t>
  </si>
  <si>
    <t>severine-m-133181</t>
  </si>
  <si>
    <t xml:space="preserve">Satisfait de la rapidité du prix et des garanties, assurance très rapide qui offre de très bons tarifs au meilleur prix pour des bonnes garanties
Je recommande </t>
  </si>
  <si>
    <t>nancy-d-133146</t>
  </si>
  <si>
    <t>Prix convenable ,Site intuitif,  clair et simple .
Opération rapide et pratique 
Par contre manque d'information sur le suivi post - souscription.....</t>
  </si>
  <si>
    <t>16/09/2021</t>
  </si>
  <si>
    <t>coralie-l-133054</t>
  </si>
  <si>
    <t>super intéressant niveau tarifs
je recommande vivement cette assurance auto
vous êtes au top
inscription simple et rapide
et en toute sécurité sur le site</t>
  </si>
  <si>
    <t>priscillia-a-133049</t>
  </si>
  <si>
    <t>Le prix ne me convient pas car il y a quelques mois j'avais également fait un comparatif des prix sur Direct Assurance où l'on m'avait proposé 297 € par an or là on me propose 392 € pour l'année c'est inadmissible alors que rien n'a changé</t>
  </si>
  <si>
    <t>alexandre-g-133036</t>
  </si>
  <si>
    <t>Je suis satisfaite
Un effort sur le tarif car nous avons plusieurs véhicules chez vous
Au nom de Gabriele Alexandre Benassar fabien Benassar Claire et duchateau Sylvie pour l habitation
Merci de faire un geste commercial sur cette nouvelle assurance comme les 2 mois gratuits.
Cordialement</t>
  </si>
  <si>
    <t>laruelle-m-133034</t>
  </si>
  <si>
    <t>Le 14 j’ai vraiment eu un conseiller ni commerçant ni arrangeant.. et surtout je rappelle le lendemain et obtiens un prix de 20€ moins cher / mois !!!</t>
  </si>
  <si>
    <t>griselda-a-133023</t>
  </si>
  <si>
    <t xml:space="preserve">Je suis satisfaite pour l’instant, il est simple de souscrire. Simple efficace je recommande, le contrat est clair et les explications sont satisfaisantes. </t>
  </si>
  <si>
    <t>15/09/2021</t>
  </si>
  <si>
    <t>vanina-v-132998</t>
  </si>
  <si>
    <t xml:space="preserve">Je suis satisfaite pour le moment en espérant que vos tarifs n'augmentent pas trop tout les ans . Nous verrons par la suite . Pour le moment vos prix sont vraiment abordables. Dans mon ancienne assurance. Je payais très cher . Je pense faire aussi mon assurance habitation chez vous . </t>
  </si>
  <si>
    <t>florenta-p-132981</t>
  </si>
  <si>
    <t>Je suis content d avoir la possibilité d obtenir a distance et par email le contrat car j suis contraint par le boulot a une plage restreinte d acces personnelle a l agence d 1assurance</t>
  </si>
  <si>
    <t>olivier-d-132980</t>
  </si>
  <si>
    <t>Je suis satisfait du prix du service, un doute sur le début  de mes garanties et également sur la fin des garanties de mon ancienne assurance. 
Cordialement, 
DRIF olivier</t>
  </si>
  <si>
    <t>quentin-d-132966</t>
  </si>
  <si>
    <t xml:space="preserve">Dommage que le paiement soit à l'année et immédiat. Mais les prix sont compétitif. Plus qu'à savoir si il seront présent le jour où j'aurais besoin d'eux. </t>
  </si>
  <si>
    <t>georges-r-132917</t>
  </si>
  <si>
    <t>pour le moment je suis satisfait du service en espérant que celacontinue comme cela.j attends devous une écoute et une reactivité en casde problème .merci</t>
  </si>
  <si>
    <t>heddi-r-132871</t>
  </si>
  <si>
    <t>Pad mal du tout, je suis satisfait du tarif chez vous qui est attractif et abordable. En espérant une longue collaboration. Bien cordialement. Mr Redissi Heddi</t>
  </si>
  <si>
    <t>francois-d-132848</t>
  </si>
  <si>
    <t>Je suis satisfait du service proposé, la démarche est simple et rapide. Le prix est attractif, et l'accès au site est facile. en espérant que ses satisfactions seront concluantes.</t>
  </si>
  <si>
    <t>14/09/2021</t>
  </si>
  <si>
    <t>florian-b-132846</t>
  </si>
  <si>
    <t xml:space="preserve">Bonjour, devis facile a réaliser, simple à comprendre. Les tarifs sont meilleurs que les autres compagnie. La souscription a été très simple et rapide. </t>
  </si>
  <si>
    <t>domingos-p-132842</t>
  </si>
  <si>
    <t xml:space="preserve"> Je suis Très satisfait de la proposition qui m à été faite.
La procédure est accessible en ligne facilement et le montage du dossier reste simple et rapide </t>
  </si>
  <si>
    <t>sylvie-f-132835</t>
  </si>
  <si>
    <t xml:space="preserve">Je suis content de m assuré chez vous et je vous remercie de votre confiance si j'ai besoin de votre aide je vous appelerai bonne journée @Sylviefye@gmail.com </t>
  </si>
  <si>
    <t>nelly-a-132833</t>
  </si>
  <si>
    <t xml:space="preserve">Un peut cher comme même ´, je espère que vous allez me rembourser, le montant que nous avons payés en juin comme prévu, et dans le compte où le prélèvement à eu lieu. Et j’espère pouvoir cumuler les points </t>
  </si>
  <si>
    <t>eneka-c-132829</t>
  </si>
  <si>
    <t>Je suis satisfaite, le prix me convient, et réponds à mes attentes à ceux jour……Maintenant à voir sur le long termes ci cela conviendra toujours…………..</t>
  </si>
  <si>
    <t>jean-michel-m-132824</t>
  </si>
  <si>
    <t>Pour l'instant je suis satisfait, l'inscription est simple et rapide .
l'accueil téléphonique est sérieux et sympathique. Affaire à suivre!
belle journée!</t>
  </si>
  <si>
    <t>said-m-132821</t>
  </si>
  <si>
    <t xml:space="preserve">Je suis satisfait rapport qualité prix
Prix intéressant par rapport aux garanties proposées 
Je recommanderai fortement cette assurance à mes proches </t>
  </si>
  <si>
    <t>fridolin-n-132816</t>
  </si>
  <si>
    <t>Je suis satisfait , la simplicité de vos service en ligne et la rapidité à obtenir un devis est très efficace. Le suivi et le la proposition de rappel du client sont de bonne qualité.</t>
  </si>
  <si>
    <t>laure-r-132810</t>
  </si>
  <si>
    <t>Prix très attractifs pour les petits budgets et la petite conductrice que je suis.
Site très facile d'utilisation même pour moi qui ne suis pas très "paperasse"</t>
  </si>
  <si>
    <t>jean-claude-z-132766</t>
  </si>
  <si>
    <t>La souscription en ligne est simple et rapide.
Les prix sont corrects même si certaines options pourraient être incluses.
En espérant qu'il en sera de même sur la durée du contrat.</t>
  </si>
  <si>
    <t>francois-b-132765</t>
  </si>
  <si>
    <t>Je suis très satisfait des conditions , tant au niveau des garanties que des conditions tarifaires, je ne manquerait pas de conseiller direct assurances autour de moi;</t>
  </si>
  <si>
    <t>bruno-m-132741</t>
  </si>
  <si>
    <t>les prix me conviennent. la procédure de traitement en cas de sinistre, meme non responsable, a été laborieuse la dernière fois. c'est un peu dommage. l'opératrice qui a suivi mon dossier a pourtant fait preuve de beaucoup de gentillesse.</t>
  </si>
  <si>
    <t>brigitte-p-132732</t>
  </si>
  <si>
    <t>Je suis satisfaite des services assez rapide pour remplir le dossier qui est à mon avis simple à remplir 
Les prix sont attractifs par rapport à ce que je paie chaque mois pour mon assurance auto</t>
  </si>
  <si>
    <t>13/09/2021</t>
  </si>
  <si>
    <t>david-g-132731</t>
  </si>
  <si>
    <t xml:space="preserve">Je suis satisfait,  simple et efficace , facile sur et claire.
Foncez les yeux fermer, option véhicule de prêt …
Je recommande pour tout mon entourage. 
</t>
  </si>
  <si>
    <t>jean-sebastien-d-132726</t>
  </si>
  <si>
    <t xml:space="preserve">Un peu chère mais c’est comme ça mais le meilleur des prix comparés à la concurrence.  Je suis satisfait malgré tout. 
Rapide simple efficace, bon site </t>
  </si>
  <si>
    <t>darren-c-132690</t>
  </si>
  <si>
    <t xml:space="preserve">Je suis très satisfait de cette agence et de l’efficacité puis de la rapidité à réaliser mon devis . Service téléphonique à l’écoute et très aimable . </t>
  </si>
  <si>
    <t>patrick-p-132682</t>
  </si>
  <si>
    <t>je suis satisfait des tarifs proposés et de la rapidité de souscription, mon contrat est mis en place en 15 mn je peux rouler avec mon véhicule immédiatement</t>
  </si>
  <si>
    <t>graham-m-132642</t>
  </si>
  <si>
    <t>LES PRIX MES CONVENNIENT.  LES ETAPES ES TRES FACILE. JE PRÉFÉRERAIS ÊTRE CONTACTÉ PAR E-MAIL. L'ORGANISATION NE PREND PAS BEAUCOUP DE TEMPS. JE RECOMMANDE DIRECT ASSURANCE.</t>
  </si>
  <si>
    <t>jean-daniel--k-132626</t>
  </si>
  <si>
    <t xml:space="preserve">Efficacité et rapidité 
Prix très intéressant , je ferai une économie de 50€ au moins
J'etais un peu septique au début mais Je le recommande vivement
Merci Direct Assurance. </t>
  </si>
  <si>
    <t>karine-f-132619</t>
  </si>
  <si>
    <t>Après avoir fait une comparaison d'offres pour une assurance auto de plusieurs assurances, celle de direct assurance a retenu mon attention. De plus j'ai bénéficié d'une offre de showroomprive qui rend la cotisation encore plus intéressante.</t>
  </si>
  <si>
    <t>anthony-e-132614</t>
  </si>
  <si>
    <t xml:space="preserve">Facile de créer un compte et un contrat
Des supers prix... y'a plus qu'à voir lorsqu'il y a un problème si tout est régler aussi simplement et rapidement... :) :) :) </t>
  </si>
  <si>
    <t>abraham-d-132596</t>
  </si>
  <si>
    <t>Bonjour je remercie direct assurance pour sa confiance. 
Simple et pratique pour la souscription. 
Je remettrai un avis par la suite pour les services clients, et produits souscrits. Si besoin. 
Bonne continuation.</t>
  </si>
  <si>
    <t>sonia-m-132594</t>
  </si>
  <si>
    <t xml:space="preserve">Bonjour,
Je suis une nouvelle adhérente de votre agence pour le moment j’ai pu constaté que le service client est très agréable, a l’écoute et professionnel. </t>
  </si>
  <si>
    <t>catherine-n-132580</t>
  </si>
  <si>
    <t xml:space="preserve">Ravie du tarif économie faites - j'ai suivi les conseils de mon fils et je suis satisfaite.
Je ne manquerai pas de faire de la publicité car des personnes en retraite doivent réduire leurs dépenses.
</t>
  </si>
  <si>
    <t>selim-b-132570</t>
  </si>
  <si>
    <t xml:space="preserve">Je suis satisfait du service je trouve l'assurance pas chère du tout j'ai trouver le meilleur prix chez direct assurance j'espère que ça va bien se passer et que je n'aurait pas de problème a l'avenir </t>
  </si>
  <si>
    <t>pascal--l-132567</t>
  </si>
  <si>
    <t xml:space="preserve">Le tarif qui m’a été proposé par rapport à d’autres concurrents m’a paru raisonnable c’est pour cela que je souscris mon contrat auto chez vous et nous ne sommes pas dans l’obligation de prendre certaines options </t>
  </si>
  <si>
    <t>claudie-t-132559</t>
  </si>
  <si>
    <t>je suis passé via le comparateur de prix sur internet et j'avoue que je suis satisfaite du prix  de direct assurance  pars rapport a la concurrence ..</t>
  </si>
  <si>
    <t>mohamed-k-132551</t>
  </si>
  <si>
    <t>Satisfait, pratique et clair ! Merci pour tout en espérant ne pas être déçu du service proposé. Pour des futurs contacts avec moi, merci de privilégier les échanges par mail.
Cordialement,
M. KEÏTA</t>
  </si>
  <si>
    <t>richard-d-132545</t>
  </si>
  <si>
    <t xml:space="preserve">Je suis satisfait du service et le recommande à tous meilleurs prix très bon service bonne garantie très bon avis très facile moteur de recherche clientèle à l’écoute </t>
  </si>
  <si>
    <t>rambaud-d-132517</t>
  </si>
  <si>
    <t>L'année dernière j'ai essayé un nouvel assureur, cela a été terrible ! Je rentre à "la maison Direct Assurance". L'ouverture de contra est simplissime et je sais qu'ensuite cela va rouler...</t>
  </si>
  <si>
    <t>12/09/2021</t>
  </si>
  <si>
    <t>caroline-a-132506</t>
  </si>
  <si>
    <t>Il a ete tres facile et rapide de souscrire l'assurance.
Reste maintanr à voir ce que cela donne au niveau du service et de la réactivité de direct assurance.
Merci</t>
  </si>
  <si>
    <t>julien-d-132497</t>
  </si>
  <si>
    <t>Etant deja assuré chez vous, je trouve que l'assurance d'un autre véhicule manque de fludité.
Différence de prix entre  le site et le conseiller au téléphone, difficile à comprendre.</t>
  </si>
  <si>
    <t>david-l-132493</t>
  </si>
  <si>
    <t>A VOIR plus tard si tout se passe bien : résiliation ancienne assurance au 16/10/2021 + retour de votre service sur mon nouveau contrat : pourriez vous m'envoyer un certificat d'accident</t>
  </si>
  <si>
    <t>michel-r-132488</t>
  </si>
  <si>
    <t>Je suis très satisfait : prix compétitif, devis clair, y compris sur le contenu des options, facilité pour avoir un devis puis souscrire en ligne. J'ai été appelé suite à ma demande de devis (avec possibilité de décliner l'appel donc pas de harcèlement !) et les explications de la commerciale étaient pro, claires et appropriées.. A voir à l'usage mais vu les autres commentaires j'ai été rassuré ... et même convaincu que j'allais faire un bon choix d'assurance.ur La note de mon précédent assureur étant que de 2, je ne risque pas grande chose mais je resterais vigilent.</t>
  </si>
  <si>
    <t>quentin-s-132486</t>
  </si>
  <si>
    <t>Après avoir regardé différents sites, c'est l'assurance la moins chère que j'ai pu trouver pour mon véhicule et qui me convient bien au vu de ma situation, je suis très satisfait.</t>
  </si>
  <si>
    <t>ghipponi-n-132450</t>
  </si>
  <si>
    <t>Tres bien.prix, correcte et rapide, choix precis, c est parfait, je recommande fortement direct assuràe.l  assurance sans se ruiner et payable en mensuel</t>
  </si>
  <si>
    <t>11/09/2021</t>
  </si>
  <si>
    <t>mike-k-132445</t>
  </si>
  <si>
    <t>Je suis très satisfait et ravi du prix et de la démarche sur le site et ses tre pratique 
Et rapide et efficace je vous remercie 
Et je vous souhaite une bonne soirée</t>
  </si>
  <si>
    <t>alain-b-132421</t>
  </si>
  <si>
    <t>Bonjour je suis satisfait du service les prix sont tres attractifs.tres facile  et tres clair a saisir...dans l attente du certificat d assurance..
salutations.</t>
  </si>
  <si>
    <t>stephan-j-132408</t>
  </si>
  <si>
    <t>tres ravis du prix et de la facilite de souscription online et des extra's proposes.
le lien avec Lynx est super pratique car avec seulement 1 clic le contrat est pre-rempli.</t>
  </si>
  <si>
    <t>katharina-b-132407</t>
  </si>
  <si>
    <t>Très satisfait du service par téléphone, compétent et poli/gentil!
Réponses rapides par e-mail.
Merci.
Site internet souvent pas clair et compliqué. 
Pas assez d'explications par bouton "?"</t>
  </si>
  <si>
    <t>sofian-c-132373</t>
  </si>
  <si>
    <t xml:space="preserve">Superbe service vraiment très très bien , très rapide très efficace aucun problème pour souscrire j’ai étais content et ravie frenchement au top .
Je recommanderais beaucoup direct assurance </t>
  </si>
  <si>
    <t>loic-a-132369</t>
  </si>
  <si>
    <t>RAPIDE MAIS DOMMAGE DE NE PAS METTRE EN PLACE LE PRELEVEMENT MENSUEL. FACILITE DE RENSEIGNER LES ELEMENTS NECESSAIRES A LA CREATION DU DEVIS D'ASSURANCE AUTO</t>
  </si>
  <si>
    <t>delphine-b-132364</t>
  </si>
  <si>
    <t xml:space="preserve">Très satisfait. Je recommande fortement !!! Conseiller très compétent, service rapide,et pas d'attente téléphonique. Assurance très économique et très fiable. </t>
  </si>
  <si>
    <t>thomas-d-132347</t>
  </si>
  <si>
    <t xml:space="preserve">dommaque qu'on ne puisse pas voir certains détails comme l'assurance du contenu du coffre par exemple ! Service rapide, prix convenable mais moins intéressant qu'il y a quelques années par rapport aux autres assureurs. </t>
  </si>
  <si>
    <t>medhi-m-132342</t>
  </si>
  <si>
    <t xml:space="preserve">Je débute avec vous ! Il faut évaluer ma satisfaction lorsque j’aurai passé un certain temps avec votre compagnie d’assurance. Le tarif est plus avantageux mais celui de l’option sérénité est élevé. </t>
  </si>
  <si>
    <t>mhamadi-a-132335</t>
  </si>
  <si>
    <t xml:space="preserve">Je suis satisfait du prix que propose direct assurance. Meilleur assurance auto sur le marché de l'automobile en France. 
Cordialement. 
Ali Bacar Mhamadi. </t>
  </si>
  <si>
    <t>fahmi-g-132333</t>
  </si>
  <si>
    <t>Je n ai rien à dire pour les moments.
Je viens de finir l adhésion chez vous
Je vous souhaite une bonne continuation.
Et bon courage pour vous.
Bien a vous</t>
  </si>
  <si>
    <t>anthony-c-132250</t>
  </si>
  <si>
    <t xml:space="preserve">Tout OK niquel les tarifs et ainsi que la mise en relation rapide pour joindre un conseiller je recommande direct assurance vivement et je leur ferai de la publicité </t>
  </si>
  <si>
    <t>10/09/2021</t>
  </si>
  <si>
    <t>gaston-b-132237</t>
  </si>
  <si>
    <t xml:space="preserve">Je suis satisfait des tarifs proposés. Pas cher par rapport à mon assurance actuelle et mieux assurer surtout avec de meilleure option.  Je pense mettre les 2 voitures chez direct assurance. Je le recommande à plusieurs personnes </t>
  </si>
  <si>
    <t>hamza-132217</t>
  </si>
  <si>
    <t>Je suis satisfait je suis content et pour le prix c'est très bon c'est une bonne assurance je conseille tout le monde pour le faire c'est très rapide et très facile</t>
  </si>
  <si>
    <t>sidy-y-132205</t>
  </si>
  <si>
    <t>C'était très bien. Service parfait. Prix abordable. Super service client. Recommande. Petit prix . Plusieurs options. Très à l'écoute. Page internet ergonomique.</t>
  </si>
  <si>
    <t>jennifer-d-132188</t>
  </si>
  <si>
    <t>l'operateur que j'ai eu se matin était très clair et agréable le prix est parfait ave  de  bonne option et je compte très prochainement parrainer un proche</t>
  </si>
  <si>
    <t>florent-d-132187</t>
  </si>
  <si>
    <t>Simplicité de devis et prix compétitif !
Très facile de choisir les options grâce au simulateur.
La solution idéale pour trouver une assurance en 10 minutes</t>
  </si>
  <si>
    <t>christine-m-132175</t>
  </si>
  <si>
    <t xml:space="preserve">Tarifs intéressant par rapport à mon assurance actuelle et rapidité et facilité d'inscription sur ce site très bien fait. En plus mon conjoint y est déjà et tout ce passe bien....
</t>
  </si>
  <si>
    <t>muriel-b-132153</t>
  </si>
  <si>
    <t xml:space="preserve">Très intéressant  je suis satisfaite de votre tarif  je le recommande a plusieur ami merci pour vos services  jevais venir voir pour mon assurance maison merci pour tout </t>
  </si>
  <si>
    <t>mohammed-h-132142</t>
  </si>
  <si>
    <t xml:space="preserve">Je suis satisfait de service  satisfait de prix  très satisfait merci à tous les membres direct assurance je vous souhaite bonne continuation à toutes </t>
  </si>
  <si>
    <t>09/09/2021</t>
  </si>
  <si>
    <t>claudio-t-132112</t>
  </si>
  <si>
    <t xml:space="preserve">Les prix me conviennent. La souscription très rapide. Options très intéressantes 
J'espère que Les services seront à la hauteur des engagements pris. </t>
  </si>
  <si>
    <t>marina-p-132107</t>
  </si>
  <si>
    <t xml:space="preserve">Je suis très satisfaite, car on peut tout gérer par internet. J'ai eu une fois une personne par téléphone et le reste tout via mon espace perso. C'es top! </t>
  </si>
  <si>
    <t>fernand-b-132098</t>
  </si>
  <si>
    <t>Je suis satisfait du service ...
Les prix me conviennent ...
Simple, pratique direct-assurance a été pour moi la meilleure solution pour assurer rapidement mon nouveau véhicule.</t>
  </si>
  <si>
    <t>laure-g-132078</t>
  </si>
  <si>
    <t>Le service proposé pour réaliser la souscription est  simple et pratique bonnes prestations mais prix un peu élevé au vu que je suis déjà client chez vous pour d'autres contrats</t>
  </si>
  <si>
    <t>thierry-c-132077</t>
  </si>
  <si>
    <t xml:space="preserve">seul petit soucis un paiement en deux fois aurais plus satisfaisant pour les personnes qui n'on pas de gros revenus c'est une assurance pas cher pour des personnes qui on les moyens financier </t>
  </si>
  <si>
    <t>stephanie-a-132063</t>
  </si>
  <si>
    <t xml:space="preserve">On verra dans plusieurs mois mais je suis satisfaite de l’application pour réaliser le coût de l’assurance voiture. Elle est simple et rapide d’utilisation. </t>
  </si>
  <si>
    <t>sophie-l-132058</t>
  </si>
  <si>
    <t>je suis satisfaite du service et du tarif par rapport à certaine assurance cela a été rapide pour souscrire mon assurance ce qui n'est pas toujours le cas chez les autres assurances</t>
  </si>
  <si>
    <t>tharmarajah-t-132055</t>
  </si>
  <si>
    <t xml:space="preserve">je suis très satisfait  de votre qualité  prix en espérant  que si tous va bien je parainerai ma femme et ma sœur  chez vous .cordialement  a votre équipe </t>
  </si>
  <si>
    <t>charline-k-132051</t>
  </si>
  <si>
    <t>bonjour trés contente de vous avoir trouvé sur internet trés rapide et bien niveau tarif, cela me facilite la tache de ne pas faire la résialtion auprés de mon ancien assureur</t>
  </si>
  <si>
    <t>jessica-s-132043</t>
  </si>
  <si>
    <t>Je suis plutôt satisfaite des services. parfois certaines personnes sont désagréables au service client et d'autres supers.
Mais après ils sont assez réactifs</t>
  </si>
  <si>
    <t>maxime-b-131992</t>
  </si>
  <si>
    <t>Satisfait du service et de sa clarté. Les questions posées permettent d'identifier les spécificités pour chacun des contrats désirés. La rapidité d'exécution est également appréciable.</t>
  </si>
  <si>
    <t>laetitia-f-131988</t>
  </si>
  <si>
    <t>TRES SATISFAITE DE LA RAPIDITE DE L ASSURANCE ET DES TARIFICATION ,TRES BON INTERLOCUTEUR ,SITRES AGREABLE ET ACCESSIBLE A TOUS, merci pour tous et de votre confiance</t>
  </si>
  <si>
    <t>karine-r-131967</t>
  </si>
  <si>
    <t>Je suis satisfaite des tarifs et services 
Je recommande direct assurance 
C’est facile à souscrire et instantané 
Je n’ai rien d’autre à ajouter merci</t>
  </si>
  <si>
    <t>ismael-s-131965</t>
  </si>
  <si>
    <t>J’attends de voir… c’est la première fois que j’assure un véhicule donc je m’y connais pas trop. J’espère commencer et continuer avec vous pendant encore plusieurs années. Si je suis venu m’assurer chez vous c’est grâce à votre réputation qui j’espère répondra à mes attentes en tant que nouveau client.</t>
  </si>
  <si>
    <t>philippe-m-131962</t>
  </si>
  <si>
    <t>Je suis satisfait du service , de la faciliter a remplir les formulaires , le tarif me convient parfaitement , cela m'évite de me déplacer dans une agence d'assurance .</t>
  </si>
  <si>
    <t>08/09/2021</t>
  </si>
  <si>
    <t>loloxyz-99746</t>
  </si>
  <si>
    <t>Ben... Satisfait au niveau du prix. Maintenant faut voir si les prestations seront à la hauteur car une fois qu'on a payé , on passe dans un autre monde....</t>
  </si>
  <si>
    <t>hong-duc-p-131951</t>
  </si>
  <si>
    <t>Je suis satisfait du service.
Les prix me conviennent.
Le devis en ligne est pratique.
Je souhaite commencer mon contrat d'assurance à l'échéance de mon contrat actuel.</t>
  </si>
  <si>
    <t>rokhaya-t-131950</t>
  </si>
  <si>
    <t>SIMPLE ET PRATIQUE; JE SUIS SATISFAITE DE L OFFRE QUI M'A ETE FAITE ET LE PROCESSUS EST VRAIMENT SIMPLE ET TOUT EST TRES BIEN EXPLIQUE. JE RECOMMANDE!</t>
  </si>
  <si>
    <t>ida-s-131948</t>
  </si>
  <si>
    <t xml:space="preserve">Les prix me conviennent, procédure rapide et en ligne me conviennent également. 
A voir
Pas encore d'avis pour le moment, à voir avec le temps. Par contre cette étape </t>
  </si>
  <si>
    <t>ouafa-a-131925</t>
  </si>
  <si>
    <t>Je suis satisfait de vos services et du prix merci pour tout je compte assurer autres choses chez vous comme ma moto ma famille ma maison mon chien merci</t>
  </si>
  <si>
    <t>marie-b-131904</t>
  </si>
  <si>
    <t>Les prix sont corrects et c'est relativement facile de s'inscrire. Maintenant, nous voyons si nous avons une bonne assurance le jour où nous en avons besoin.</t>
  </si>
  <si>
    <t>giovanni-s-131889</t>
  </si>
  <si>
    <t>Tout est ok , bon Prix , devis facile à obtenir!! Info simples et claires , pas de possibilité d ajouter un numero de telephone etranger. Reste dans la norme</t>
  </si>
  <si>
    <t>sebastien-f-131882</t>
  </si>
  <si>
    <t>Je suis satisfait du service concernant les prix proposés merci beaucoup, pour votre réactivité, je suis vraiment content du tarif proposés par votre équipe merci</t>
  </si>
  <si>
    <t>corinne-g-131877</t>
  </si>
  <si>
    <t>la démarche a été très rapide sur le site de direct assurance et les prix sont moins cher que mon assureur précédent.
je recommande l'inscription par internet.</t>
  </si>
  <si>
    <t>fontaine-s-131866</t>
  </si>
  <si>
    <t xml:space="preserve">Je suis très contente très rapide très bon prix j'ai regarder sur tout les site et ses vraiment le moin cher de touse et pas trop d'argent à donner à l'inscription </t>
  </si>
  <si>
    <t>marlene-i-131857</t>
  </si>
  <si>
    <t>Tarif au départ  plutôt correct, même si, en tant que bons conducteurs, on aimerait bien payer un prix équitable, mais le service proposé est globalement satisfaisant. Procédure en ligne simple et efficace. Qualité du service rendu à voir objectivement avec le temps. En attendant, je recommande Direct assurance.</t>
  </si>
  <si>
    <t>natiez-c-131848</t>
  </si>
  <si>
    <t>Bonjour je suis très satisfaite. Très rapide. J'espère recevoir mes papiers d'assurance au plus vite. J'ai entendu beaucoup de bien de ces services...</t>
  </si>
  <si>
    <t>sandrine--p-131824</t>
  </si>
  <si>
    <t>Je suis satisfaite du service et les tarifs sont convenable.Devis et souscription rapide et facile..Je pense que je vais recommander direct assurance.</t>
  </si>
  <si>
    <t>calvario-m-131823</t>
  </si>
  <si>
    <t>Je suis satisfait du service
Les prix me conviennent 
Tout à fait satisfait.
J'aurais aussi à transférer mon autre véhicule chez dans le jours avenirs</t>
  </si>
  <si>
    <t>claudia-r-131801</t>
  </si>
  <si>
    <t xml:space="preserve">Vraiment dommage de ne pas pouvoir régler mensuellement..
Le prix annuel est attractif j'espère que les services seront à la hauteur
Bonne journée !!!! </t>
  </si>
  <si>
    <t>babacar-n-131792</t>
  </si>
  <si>
    <t>Je suis satisfait du service proposé, de la manière dont les informations sont élaborées. Le site aussi est fiable et le paiement est facilité pour les clients.</t>
  </si>
  <si>
    <t>jean-yves-s-131758</t>
  </si>
  <si>
    <t xml:space="preserve">Mega super giga SATISFAITque dois-je dire on verra dans 5 ans on a espoir 
qu'on en a pas besoin c tout .... je vous remercie d'avance de vos super prestation 
</t>
  </si>
  <si>
    <t>07/09/2021</t>
  </si>
  <si>
    <t>cassandra-a-131752</t>
  </si>
  <si>
    <t xml:space="preserve">Je suis satisfaite des tarifs proposé et de la rapidité et facilité a créer un contrat en ligne. 
Pas besoin de passer des heures en ligne a expliquer se faire comprendre </t>
  </si>
  <si>
    <t>eden-m-131727</t>
  </si>
  <si>
    <t xml:space="preserve">Je suis très satisfaite de direct assurance je recommande vivement cette application pour votre voiture. Je suis une jeune conductrice et j’ai assurer ma voiture avec eux </t>
  </si>
  <si>
    <t>mickael-d-131709</t>
  </si>
  <si>
    <t>Je pensais moins cher mais étant dans l’urgence …. À voir dans le temps ! Je redirai cela dans un an ! Mais pour une auto si vieille ….. après rapide à mettre en oeuvre</t>
  </si>
  <si>
    <t>michel-o-131694</t>
  </si>
  <si>
    <t xml:space="preserve">Je suis satisfait du prix obtenu pour mon nouveau véhicule je suis aussi satisfait pour la qualité du service ainsi que pour la rapidité et la simplicité </t>
  </si>
  <si>
    <t>adel-l-131692</t>
  </si>
  <si>
    <t xml:space="preserve">Satisfait et rapide  efficace 
Sérieux convenable au niveau des prix gentillesse et respecteux merci en tout cas de ce que vous m’avais accompagner dans mes démarche </t>
  </si>
  <si>
    <t>steven--b-131677</t>
  </si>
  <si>
    <t>Je suis très satisfait merci pour le tarif aussi j aimerai peut être assurer ma maison est l assurance scolaire pour mon fils merci cordialement ………..</t>
  </si>
  <si>
    <t>hamdi-k-131654</t>
  </si>
  <si>
    <t>Rapide, simple et fiable!,
Tout ce qu’on cherche quand ont a mieux a faire d’attendre une demi-heure en agence pour au final le même résultat voir même beau coup moin bien…,
Je conseille.</t>
  </si>
  <si>
    <t>marcel-h-131650</t>
  </si>
  <si>
    <t xml:space="preserve">Très satisfait 
Tous ce passe toujours très bien
Maison et assurance auto impeccable, tous vas bien 
Enchanté d’être assurée chez vous 
Bonne journée 
Merci </t>
  </si>
  <si>
    <t>delphine-l-131640</t>
  </si>
  <si>
    <t xml:space="preserve">Satisfaite du prix des prestations satisfaite du site je te commanderais vos prestations à famille et amis 
Je vous prie d'agréer mes salutations distinguées </t>
  </si>
  <si>
    <t>giordano-f-131625</t>
  </si>
  <si>
    <t>Prix encore trop élevé pour un client qui a trois autres contrats en cours chez direct assurance. Manque de remise supplémentaire ou avantage pour un client fidèle à direct assurance.</t>
  </si>
  <si>
    <t>hossein-b-131621</t>
  </si>
  <si>
    <t xml:space="preserve">Je suit satisfait des prix un bon rapport qualité prix je recommande fortement a voir maintenant au niveau de la qualité du service et du tarif proposé </t>
  </si>
  <si>
    <t>mohammed-m-131616</t>
  </si>
  <si>
    <t>SATISFAIT DU SERVICE DE DIRECT ASSURANCE POUR LA SOUSCRIPTION A UNE ASSURANCE AUTO EN LIGNE JE VOUS REMERCIE INFINIMENT POUR LES INFORMATIONS CLAIRE ;</t>
  </si>
  <si>
    <t>06/09/2021</t>
  </si>
  <si>
    <t>engin-a-131614</t>
  </si>
  <si>
    <t>Devis très clair et rapidement réalise,  je redécouvre direct assurance et espère continuer dans le temps avec eux, meilleur résultat niveau rapport options prix.</t>
  </si>
  <si>
    <t>mario-luis-c-131611</t>
  </si>
  <si>
    <t>Je suis satisfait du services, mais comme je suis déjà client direct assurance pouvez faire un meilleur prix. Simplicité pour remplir tous les champs du contrat</t>
  </si>
  <si>
    <t>azeddine-e-131609</t>
  </si>
  <si>
    <t xml:space="preserve">Je suis satisfait du service. C’est très rapide merci à vous. En plus l’assurance n’est pas trop chère. 
J’espère pouvoir rester chez vous très longtemp 
Bien cordialement </t>
  </si>
  <si>
    <t>boris-g-131604</t>
  </si>
  <si>
    <t>le prix me convient, je cherchais ce type d'assurance;
A voir dans le temp pour les services.
Je ne peu donner plus d'avis car premières fois chez direct assurance.</t>
  </si>
  <si>
    <t>alexandre-m-131599</t>
  </si>
  <si>
    <t>Interface très facile de compréhension et les prix sont imbattables !
J'ai eu l'occasion de discuter avec quelqu'un sur le chat pour des questions que je me posais et c'était rapide et efficace et la personne très sympathique</t>
  </si>
  <si>
    <t>jerome-b-131589</t>
  </si>
  <si>
    <t>Peut mieux faire sur le prix !   je souhaite surtout une protection correct à petit prix mais je pense que vos tarifs peuvent encore etre amélioré. pour le reste c'est correct</t>
  </si>
  <si>
    <t>lauriane-b-131582</t>
  </si>
  <si>
    <t xml:space="preserve">TOUT SE PASSE BIEN POUR LE MOMENT _ DOMMAGE QUON NE PUISSE PAS BENEFICIER DE L ASSISTANCE 0KM SANS SOUSCRIRE AU VEHICULE DE PRET ETC, QUI GONFLE LE PRIX SANS UTILITE... </t>
  </si>
  <si>
    <t>kajarupan-v-131575</t>
  </si>
  <si>
    <t>Je suis satisfait du service, le prix est raisonnable, facile à faire en ligne, tout le monde peut le faire, service rapide.  J'ai fait avant une autre assurance très difficile de faire cela, très difficile de contacter cette assurance</t>
  </si>
  <si>
    <t>dimino-g-131550</t>
  </si>
  <si>
    <t>Le prix, pour l'instant.......on verra à l'usage. Mention particulière pour s'occuper de la résiliation de mon ancien contrat. On verra aussi si c'est bien fait .</t>
  </si>
  <si>
    <t>renaud-c-131538</t>
  </si>
  <si>
    <t xml:space="preserve">Simple, pratique pour l inscription, et le prix me convient.
A voir la qualité du service par la suite.
Les services proposés sont particulièrement bien détaillé. </t>
  </si>
  <si>
    <t>melanie-c-131537</t>
  </si>
  <si>
    <t>Bizarrement moins cher sur l'application que quand on n'a un interlocuteur sur la plateforme , sinon tout le reste est bien , une remise pour les adhérents de plusieurs contrats ne serai pas de teop</t>
  </si>
  <si>
    <t>eric-l-131515</t>
  </si>
  <si>
    <t>je suis ravi de l offre  de cette assurance voiture et de la demarche rapide en ligne  pour finaliser le dossier . site rapide et serieux et efficace.</t>
  </si>
  <si>
    <t>yohan-g-131514</t>
  </si>
  <si>
    <t xml:space="preserve">Je suis satisfait  de la chance pour trouver lassuarance ça comme tu le souhaite pour les autres mais pas en course pour les vacances commence à la maison </t>
  </si>
  <si>
    <t>francois-s-131510</t>
  </si>
  <si>
    <t>Les meilleurs prix du marché. Souscription en ligne très facile. je n'ai pas essayé de prendre contact avec un conseiller car le contrat est suffisamment clair et répond à toutes mes questions.</t>
  </si>
  <si>
    <t>philippe-q-131506</t>
  </si>
  <si>
    <t xml:space="preserve">A voir avec le temps je souscrut seulement maintenant
Je vous en dirait plus quand j'aurais un soucis comme avec toute assurance 
J'espère ne pas être déçu vu la pub que vous faites </t>
  </si>
  <si>
    <t>tony-d-131487</t>
  </si>
  <si>
    <t>Je suis satisfait du prix pour une formule tout risque et toutes options. 
Simple, pratique et rapide pour réaliser un devis et souscrire une assurance.</t>
  </si>
  <si>
    <t>alain-s-131451</t>
  </si>
  <si>
    <t xml:space="preserve">Je suis satisfai, bon tarif d'assurance, questionnaire simple à remplir rapidité d'exécution  tout est clair dans le devis, pas de surprise à prévoir. </t>
  </si>
  <si>
    <t>akila-a-131445</t>
  </si>
  <si>
    <t>Je suis contente de faire partie maintenant de vos clientes  Les prix sont abordables cela me convient parfaitement Mon frère est assuré chez vous et je n’ai rien à dire concernant le service client</t>
  </si>
  <si>
    <t>hafed-b-131437</t>
  </si>
  <si>
    <t xml:space="preserve">
je suis un peu satisfait
c'est tout ce que je peux dire, le prix est un peut gonfler.
je vous choisis parce que je suis client direct energie.
Merci.</t>
  </si>
  <si>
    <t>michael-c-131374</t>
  </si>
  <si>
    <t xml:space="preserve">Très bon tarif bravo bonne assurance comme toujours 
Service impeccable 
Merci beaucoup à direct assurance 
Service client agréable .
Bravo 
Cordialement </t>
  </si>
  <si>
    <t>05/09/2021</t>
  </si>
  <si>
    <t>catherine--j-131337</t>
  </si>
  <si>
    <t>Je suis globalement satisfaite  de cette offre qui semble correcte J'attends de voir ce que ça donnera a l'usage , en cas d'accident ou de dommages et je n'ai pas du tout envie de faire un discours</t>
  </si>
  <si>
    <t>abdelouahid-a-131332</t>
  </si>
  <si>
    <t>Je suis satisfait du service, les prix sont intéressants et c'est simple et pratique. l'interface est fluide, des avis positifs ont été soulignés par mes proches.</t>
  </si>
  <si>
    <t>alain-m-131314</t>
  </si>
  <si>
    <t xml:space="preserve">Je ne sais pas encore si j'ai fait le bon choix d'aller chez vous.. a voir avec le temps. C'est quand il y a un problème que l'on voit la qualité du service.it </t>
  </si>
  <si>
    <t>04/09/2021</t>
  </si>
  <si>
    <t>habib-d-131313</t>
  </si>
  <si>
    <t xml:space="preserve">Les prix me conviennent et le service est rapide J’ai pu assurer mon véhicule le jour même En sachant que nous sommes samedi soir ce qui serait très compliqué en agence </t>
  </si>
  <si>
    <t>gabriel-c-131294</t>
  </si>
  <si>
    <t>Pour l'année du véhicule je trouve que c'est un peu cher .
Je voudrais bien une remise suite à la casse du moteur de ma dernière voiture comme j'ai du me débrouiller tout seul après tout le mensualités que vous m'avez pris à prêt toute c'est années chez vous .</t>
  </si>
  <si>
    <t>diego-a-131282</t>
  </si>
  <si>
    <t xml:space="preserve">je suis très content d’être chez vous, le niveau qualité prix et  les options que vous proposer sont raisonnable, vous êtes une bonne assurances, j'ai mon père et mon frère qui sont assurer chez vous et ils sont très content aussi. cordialement </t>
  </si>
  <si>
    <t>massingacala-s-131274</t>
  </si>
  <si>
    <t>SATISFAIT par le service, proposé et le fait que la voiture sera assuré Lundi 06/09, je trouve cela très efficace. 
Ravi d'entamer l'aventure avec direct assurance en espérant que cela se passe bien.</t>
  </si>
  <si>
    <t>chloe-j-131264</t>
  </si>
  <si>
    <t xml:space="preserve">Je suis satisfaite du service, très bon rapport qualité prix, service rapide et efficace, d’une simplicité exemplaire. 100% informatisé. Je recommande </t>
  </si>
  <si>
    <t>luc-o-131249</t>
  </si>
  <si>
    <t xml:space="preserve">Je suis satisfait du service. Les prix me conviennent , je recommande cette assurante pour le rapport qualité prix . Très bon accueil personne à l écoute avec de la s’impatie et patience pour le temps </t>
  </si>
  <si>
    <t>alain-b-131240</t>
  </si>
  <si>
    <t xml:space="preserve">Je suis satisfait de votre tarif très compétitif. 
Rapidité et simplicité de souscription .
Dans un avenir très proche je reviendrais vers vous pour d'autres produits .
</t>
  </si>
  <si>
    <t>gaetana-l-131222</t>
  </si>
  <si>
    <t xml:space="preserve">Je suis content de l'assurance et je veux reste avec vous et se possible je porter outre personne à votre assurance pasque se un bon assurance at bon prix </t>
  </si>
  <si>
    <t>suzanne-m-131206</t>
  </si>
  <si>
    <t>Rapide et efficace, rien de compliqué. C’est vraiment bien. Toute les démarche ce sont passer très rapidement. La page internet est très claire c’est vraiment bien.</t>
  </si>
  <si>
    <t>ludovic-l-131151</t>
  </si>
  <si>
    <t>Je suis très Satisfait du service. Le prix est très compétitif. La souscription est parfaite. Et j’espère que le service sera à la hauteur.
La rédaction de l’avis est par contre trop long.</t>
  </si>
  <si>
    <t>03/09/2021</t>
  </si>
  <si>
    <t>florentino-m-131123</t>
  </si>
  <si>
    <t xml:space="preserve">Très satisfait du service au téléphone les garanties sont parfaitement identiques à celles de la plupart de la concurrence pour beaucoup moins cher la seule question c'est pourquoi je n'ai pas changé avant cordialement </t>
  </si>
  <si>
    <t>oceane-m-131121</t>
  </si>
  <si>
    <t>Satisfaite des prix et de la simpliciter du site, site pratique,clair,prix satisfaisant et choix de plusieuts option et de plusieurs niveau de garantit interressant je recommanderai.</t>
  </si>
  <si>
    <t>david-d-131105</t>
  </si>
  <si>
    <t>Les prix sont compétitifs, le configurateur performant et intuitif, et l'envoi des devis se fait rapidement.
La procédure de souscription est simple
En espérant que le sav le soit tout autant en cas de besoin ! ;)</t>
  </si>
  <si>
    <t>joly-j-131097</t>
  </si>
  <si>
    <t xml:space="preserve">A voir par la suite tout nouvel assure ! En espérant que tout soit correct et tout sera clair dans l’avenir entre mon assurance et moi ….. en espérant que ma confiance continu </t>
  </si>
  <si>
    <t>meryl-m-131088</t>
  </si>
  <si>
    <t xml:space="preserve">parfaitement heureux
vraiment niquel rapide je recommande 
Vivement le bonus maximum et la réduction de prix, ça va être long mais je vais être patiente </t>
  </si>
  <si>
    <t>audrey-s-131076</t>
  </si>
  <si>
    <t>Satisfaite des tarifs, des propositions, du descriptif et de votre réactivité. Seul bémol, j'ai demandé à être appelée et vous ne m'avez jamais appelé. Je conseille tout de même votre assurance</t>
  </si>
  <si>
    <t>vitor-jorge-c-131068</t>
  </si>
  <si>
    <t>Très facile d'utilisation, j'aime la flexibilité et avoir la possibilité de souscrire ou pas à certaines options. Je recommende Directe Assurance en ligne.</t>
  </si>
  <si>
    <t>patrick-m-131055</t>
  </si>
  <si>
    <t>Bonjour  je suis très satisfait et heureux de votre professionnalisme merci pour votre réactivité je ne manquerai pas de vous recommander auprès de mon entourage 
Cordialement Mr Michelot</t>
  </si>
  <si>
    <t>christian-g-131052</t>
  </si>
  <si>
    <t>Je suis satisfait du service.
Assuré le 6 septembre à minuit veut-il dire 6 septembre à 00h00 ?
Je récupère l'auto le 6 à 10h00.
Merci de me répondre par mail.</t>
  </si>
  <si>
    <t>laurence-l-131008</t>
  </si>
  <si>
    <t>Franchement ça m'a l'air très bien, les prix sont très abordable. Reste à voir ce que cela donnera par la suite en cas de sinistre et besoin de dépannage. Si tout est ok je recommanderai direct assurance à mon entourage.</t>
  </si>
  <si>
    <t>jerome-b-130986</t>
  </si>
  <si>
    <t>tres satisfait , je voudrais obtenir un echeancier , mais manque d information . veuillez me recontacter des que possible ! cordialement monsieur jerome bourgeais</t>
  </si>
  <si>
    <t>jean-vincent-n-130976</t>
  </si>
  <si>
    <t xml:space="preserve">TRÈS BIEN FAIT et très pratique pour remplir les informations, nous assurons tous nos véhicules chez eux et sommes très contents, réactivité, service. </t>
  </si>
  <si>
    <t>02/09/2021</t>
  </si>
  <si>
    <t>cecilia-c-130970</t>
  </si>
  <si>
    <t xml:space="preserve">Je suis satisfaite du service efficace et très rapide la simplicité du site permet de remplir les informations rapidement et les options est les tarifs proposé sont abordable </t>
  </si>
  <si>
    <t>adrien-b-130961</t>
  </si>
  <si>
    <t>je suis trés satisfait du tarif et du site d'inscription qui est simple à utiliser pour le premier véhicule et encore plus simple pour le deuxième. En plu on peut modifier le premier devis si on achète un autre véhicule simplement en reprenat le devis initial.</t>
  </si>
  <si>
    <t>mohamed-lamine-s-130949</t>
  </si>
  <si>
    <t>Je suis satisfait du service , utilisation du site internet vraiment pratique 
Prix du service raisonnable 
Je recommande a tous les étudiants Direct Assurance !</t>
  </si>
  <si>
    <t>florian-c-130946</t>
  </si>
  <si>
    <t>Je suis satisfait
Je suis content le peux est correct mais doit contenir le bris glace. Voilà tout et 150 c'est trop long. merci pour tout merci pour tout</t>
  </si>
  <si>
    <t>laurent-c-130923</t>
  </si>
  <si>
    <t>EFFICACITE  serait le mot principal .
Merci DIRECT ASSURANCE , pas facile de s'assurer lorsqu'on a été toujours bon conducteur  mais d'un véhicule de société!</t>
  </si>
  <si>
    <t>lionel-m-130916</t>
  </si>
  <si>
    <t>Oui très satisfait des tarifs et de la simplicité de l'application,très lisible,très bon site internet, j'espère qu'en cas de problème vous serez réactif et efficace.</t>
  </si>
  <si>
    <t>mhamed-j-130911</t>
  </si>
  <si>
    <t xml:space="preserve">Dommage que les franchises soient élevées. Mais dans l'ensemble les tarifs sont raisonnables.
J'espère que vous serez à la hauteur de votre réputation.
Merci. </t>
  </si>
  <si>
    <t>hanen-r-130891</t>
  </si>
  <si>
    <t>Bonjour,
j'aurais aimé avoir un peu moins cher ou un geste commercial sur le prix de mon assurance      !
Merci,
cordialement,
Hanen  REKIK
0623712057</t>
  </si>
  <si>
    <t>demeyere-o-130842</t>
  </si>
  <si>
    <t xml:space="preserve">Je suis contentde se site et de assurance directt je conseille à tous le monde de se connecter 
Rapide,très bon site facile utilisation
Pas cher merci a vous c pratique et facile utilisation
</t>
  </si>
  <si>
    <t>kevin-k-130828</t>
  </si>
  <si>
    <t xml:space="preserve">Parfait, question tarif vous battez la concurrence à plat de couture.  L’interface est intuitive et facile à prendre en main. Et les options sont intéressantes. 
</t>
  </si>
  <si>
    <t>cedric-p-130820</t>
  </si>
  <si>
    <t>Simple et rapide le prix est intéressant. Dommage que l'on doit versé deux mois de cotisation d'entrée avant même le début du contrat mais cela reste tout de même correct</t>
  </si>
  <si>
    <t>romain-d-130819</t>
  </si>
  <si>
    <t>Très bonne assurance satisfait du service pour les devis pour les prix défiant toute autre assurance merci d’avance pour vos service tous risque cordiallement</t>
  </si>
  <si>
    <t>isabelle-a-130758</t>
  </si>
  <si>
    <t xml:space="preserve">Satisfaite, à voir maintenant puur la prise en charge éventuelle mais les prix sont compétitifs et il est très facile d'obtenir un tarif adapté à sa demande </t>
  </si>
  <si>
    <t>ayoub-m-130749</t>
  </si>
  <si>
    <t>DOMMAGE QUON NE PUISSE PAS AVOIR UN CONSEILLER AVANT DE FINALISER LE DEVIS POUR ETRE SUR DE NOS CHOIX 
LE NUMERO NOUS RENVOIS A UN STANDARD QUI NE DONNE AUCUN INFO</t>
  </si>
  <si>
    <t>maxime-b-130738</t>
  </si>
  <si>
    <t xml:space="preserve">Je suis satisfait car les démarches sont rapides et simplifiées mais je regrette d’avoir dû remplir à nouveau tout le dossier car je l’avais déjà fait </t>
  </si>
  <si>
    <t>christophe-c-130735</t>
  </si>
  <si>
    <t>JE SUIS SATISFAIT DU SERVICE RAPIDE ET BIEN MAINTENANT RESTE A VOIR LA SUITE SI TOUT VA BIEN SE PASSER POUR FINALISER MON DOSSIER PAR INTERNET .......</t>
  </si>
  <si>
    <t>cindy-b-130730</t>
  </si>
  <si>
    <t>Satisfaite ! on verra par la suite, je vous connais pas et quand je sais pas je n'invente pas. Pour le moment au lieu de me demander ca, on en reparle plus tard. Merci</t>
  </si>
  <si>
    <t>chiara-s-130729</t>
  </si>
  <si>
    <t xml:space="preserve">Simple et rapide, un formulaire à remplir et c’est fait. 
Pas encore testé le service assistance de l’assureur, donc pas d’avis complet pour l’instant </t>
  </si>
  <si>
    <t>alexandre-p-130727</t>
  </si>
  <si>
    <t>Je trouve que le site est accessible et que les prix sont intéressants.
En revanche, les différentes options mériteraient d'être davantage explicitées.
De même, l'ergonomie du site pourraient être optimisée.</t>
  </si>
  <si>
    <t>eva-b-130713</t>
  </si>
  <si>
    <t xml:space="preserve">Top génial incroyable , des prix plus bats serait encore mieux .
Le fait d’avoir une réduction si qlq ´un de. notre famille est chez cet assureurs pour les - de 23ans c’est génial </t>
  </si>
  <si>
    <t>alexia-u-130703</t>
  </si>
  <si>
    <t>Je suis satisfaite de la démarche pour avoir un devis rapide. Le plus est de pouvoir résilier mon ancienne assurance avec vous directement.
Le prix sont très abordable.</t>
  </si>
  <si>
    <t>dalila-a-130699</t>
  </si>
  <si>
    <t xml:space="preserve">Simple et rapide ! La souscription a été rapide et très claire. La miseen placr est quasi immédiate ce qui facilite grandement les démarches. Merci à vous. </t>
  </si>
  <si>
    <t>loucas-p-130696</t>
  </si>
  <si>
    <t xml:space="preserve">bonjour j'ai trouvé votre site très facile d'utilisation et vos prix attractif à voir quand une déclaration sera réalisé si tout est aussi simple  merci </t>
  </si>
  <si>
    <t>ileana-c-130677</t>
  </si>
  <si>
    <t>Très simple et intuitif pour souscrire. Pour l'instant rien à dire. J'ai eu la possibilité de parler avec un des conseillers via Messenger avec des réponses très claires et très rapides pour m'aiguiller. C'est agréable.</t>
  </si>
  <si>
    <t>riyad--f-130662</t>
  </si>
  <si>
    <t>Rapide simples efficace, accessible  a recommandé  à  mon entourage je suis satisfait de la rapidité de la création de ma nouvelle assurance automobile.</t>
  </si>
  <si>
    <t>jordan-p-130619</t>
  </si>
  <si>
    <t xml:space="preserve">Super pas cher et rapide, facile efficace. Je recommande a mon entourage. Je vais rouler en toute sécurité . Merci merci beaucoup. Bonne journée à vous </t>
  </si>
  <si>
    <t>aubin-c-130600</t>
  </si>
  <si>
    <t>Simple et pratique, les prix sont minimes et la souscription est rapide et faisable par internet. Je recommande direct assurance auprès des gens qui m'entourent.</t>
  </si>
  <si>
    <t>francois-r-130596</t>
  </si>
  <si>
    <t xml:space="preserve">Le service est simple et rapide. J’ai pu obtenir mon assurance automobile dans la journée. C’est très efficace et rapide. Le tarif est correct également. </t>
  </si>
  <si>
    <t>chloe--t-130583</t>
  </si>
  <si>
    <t xml:space="preserve">Satisfaite de cette affaire. Merci pour votre réponse rapide 
Ravie de la rapidité de votre réponse. Je n’ai pas d’autres questions à vous poser. À bientôt. Merci. </t>
  </si>
  <si>
    <t>fakhreddine-k-130576</t>
  </si>
  <si>
    <t xml:space="preserve">je vous remercie pour cette expérience satisfaisante sur votre site.
le site et fluide et intuitif (je suis ingénieur donc je parle en tant que connaisseur)
le prix est excellent et les garanti sont intéressante.
je recommanderais à mes collègues </t>
  </si>
  <si>
    <t>marc--c-130559</t>
  </si>
  <si>
    <t>Je suis satisfait du service et des prix pour le moment. À voir par la suite bonne journée bon appétit bonne soirée bon weekend bonne fête bonne anniversaire</t>
  </si>
  <si>
    <t>isabelle-r-130553</t>
  </si>
  <si>
    <t xml:space="preserve">Rapidité, facilité, informations claires, prix attractifs et parmi les moins chers sur le marché. 
C’est parfait ???? 
De la réception du devis à la souscription on peut s’assurer en 5 minutes </t>
  </si>
  <si>
    <t>melaine-c-130549</t>
  </si>
  <si>
    <t>Les prix sont un peu cher surtout une jeune conductrice. 
Malgré mon deuxième contrat via direct assurance, je, aurais cru bénéficier de, une aide fizn</t>
  </si>
  <si>
    <t>cyrile-p-130498</t>
  </si>
  <si>
    <t>Satisfait sur le tarif et  le service en ligne  simple d'utilisation 
Parainé par un ami je verrai à l'usure pour l'instant pas de problème ..........</t>
  </si>
  <si>
    <t>31/08/2021</t>
  </si>
  <si>
    <t>01/08/2021</t>
  </si>
  <si>
    <t>najeth-g-130489</t>
  </si>
  <si>
    <t xml:space="preserve">Rapide et bon tarif par rapport a la concurrence concernant mon assurance auto
J espère que le suivi sera également de qualité
Dans l attente d une confirmation officielle 
</t>
  </si>
  <si>
    <t>sarah-l-130488</t>
  </si>
  <si>
    <t>je suis satisfaites des tarifs, j'attend de voir si tout va bien se passer concernant le changement d'assurance.... J'espere aussi que le service client sera a la hauteur...</t>
  </si>
  <si>
    <t>jerome-b-130484</t>
  </si>
  <si>
    <t>Changement simple et prix attractif, à voir par la suite.
Les informations sont claires et les garanties et options bien détaillées.
Je recommande pour le moment pour changer d’assurances.</t>
  </si>
  <si>
    <t>maryame-a-130478</t>
  </si>
  <si>
    <t>Bien, bon service et qualités prix très intéressant.
Satisfaite pour le moment...je le conseille.ne pas hésiter.
Assurance est très bonne et intéressante...
Avis favorable !!!!!!!!!!</t>
  </si>
  <si>
    <t>jeremy-p-130473</t>
  </si>
  <si>
    <t>Prix compétitifs, je suis ravi.Je ne pensais pas pouvoir économiser autant en changeant d'assurance, et je suis très agréablement surpris par le service proposé.</t>
  </si>
  <si>
    <t>aurelie-m-130465</t>
  </si>
  <si>
    <t>Je suis satisfaite du prix et du service, et de la rapidité d'obtention du contrat, la réactivité de l'équipe ai efficace, soucrire en ligne permet de gagner beaucoup de temps</t>
  </si>
  <si>
    <t>thierry-a-130461</t>
  </si>
  <si>
    <t xml:space="preserve">JE SUIS SATISFAIT LE PRIX EST CORECT ET SIMPLE POUR UNE INSCRIPTION JE RECOMMANDE LE SITE A DES PERSONNE DE MON ENTOURAGE ET A MES AMIE JE VOUS REMERCI D AVANCE </t>
  </si>
  <si>
    <t>christophe-a-130451</t>
  </si>
  <si>
    <t xml:space="preserve">je suis satisfait du service internet, du prix proposer ainsi que les options
reste à voir comment sa se déroule maintenant
assurance trouver sur les furet.com
</t>
  </si>
  <si>
    <t>alexis-v-130432</t>
  </si>
  <si>
    <t xml:space="preserve">Je suis satisfait , la réponse est au dévis est rapide et abordable .
Content de faire partit du groupe pour mon assurance voiture .
Je conseille direct assurance .
</t>
  </si>
  <si>
    <t>jean-luc-p-130394</t>
  </si>
  <si>
    <t xml:space="preserve">Bon rapport qualité prix. ,
je découvre cette compagnie, on verra à l'usage.
Le site est plutot convivial et facile à utiliser. le délai de traitement parait rapide.
</t>
  </si>
  <si>
    <t>marc-andre-b-130377</t>
  </si>
  <si>
    <t>Souscription en ligne particulièrement efficace ! Fluide et rapide, c’est parfait pour une souscription via smartphone. Le choix des options est simple et clair.</t>
  </si>
  <si>
    <t>haykil--h-130349</t>
  </si>
  <si>
    <t xml:space="preserve">Je suis satisfait de prix et j’espère ça sera la même chose pour la qualité de service en cas des problèmes  sur ma voiture merci pour la faciliter de souscrire à l’assurance </t>
  </si>
  <si>
    <t>morgan-b-130340</t>
  </si>
  <si>
    <t xml:space="preserve">Je suis satisfais de la facilité du site, ainsi que du prix adaptable selon les besoins de chaque personne. Je recommande direct assurance sans soucis. </t>
  </si>
  <si>
    <t>diego-d-130297</t>
  </si>
  <si>
    <t>Je suis satisfait du services
Les prix sont très corrects
La procédure d'inscription est claire, simple et efficace
J'espère que les prestations seront à la hauteur</t>
  </si>
  <si>
    <t>zoi-l-130283</t>
  </si>
  <si>
    <t xml:space="preserve">je suis satisfaite du prix qui est très compéttif  , le service a été rapide 
je suis prête à changer d'assurance pour mes autres véhicules et à recommander direct assurance à mon entourage </t>
  </si>
  <si>
    <t>30/08/2021</t>
  </si>
  <si>
    <t>jihed-j-130269</t>
  </si>
  <si>
    <t xml:space="preserve">merci en attendant la carte verte
merci en attendant la carte verte
merci en attendant la carte verte
merci en attendant la carte verte
merci en attendant la carte verte
</t>
  </si>
  <si>
    <t>nadine--c-130268</t>
  </si>
  <si>
    <t>Je suis satisfait de la prise en charge de ma demande merci beaucoup, C’est très aimable de votre part je suis ravi de faire partie de vos clients encore une fois merci beaucoup ??.</t>
  </si>
  <si>
    <t>dany-eduardo-v-130266</t>
  </si>
  <si>
    <t>Bonjour, par apport au prix je trouve un peux cher . J’espere qu’elle service direct assurance soit à notre disposition chaque fois soit nécessaire merci</t>
  </si>
  <si>
    <t>jeremy-a-130265</t>
  </si>
  <si>
    <t>Les tarifs me conviennent parfaitement , j'en suis tres satisfait. L'inscription a ete tres rapide et efficace. Merci de votre efficacite et pour votre rapidite.</t>
  </si>
  <si>
    <t>geoffroy-d-130237</t>
  </si>
  <si>
    <t xml:space="preserve">Démarche internet assez simple, rapide,, claire, tarif intéressant, reste à  espérer que l'offre et le service soient  soit à la hauteur de mes attentes. et des promesses. </t>
  </si>
  <si>
    <t>florian-b-130234</t>
  </si>
  <si>
    <t>Bon prix....rapide...service et options très correct...a voiren reel mais ai ete recommandé par de nombreuses personnes alors je me fie a mes proches...</t>
  </si>
  <si>
    <t>benoit-c-130213</t>
  </si>
  <si>
    <t>Direct Assurance propose un service rapide et efficace. des téléopérateurs prevenants et réactifs. Les prix proposés sont contenus. Je suis très satisfait.</t>
  </si>
  <si>
    <t>christophe-s-130206</t>
  </si>
  <si>
    <t>je suis satisfait depuis des années, prix compétitif,  service ,au téléphone je suis satisfait depuis des années, prix compétitif,  service ,au téléphone je suis satisfait depuis des années, prix compétitif,  service ,au téléphone</t>
  </si>
  <si>
    <t>gwendoline-v-130201</t>
  </si>
  <si>
    <t>Je suis satisfait des tarifs, et des conditions du contrat.
Bon rapport qualité prix.
Rapidité pour souscrire un contrat, et la facilité pour le faire  en ligne</t>
  </si>
  <si>
    <t>cedric-m-130196</t>
  </si>
  <si>
    <t>TRES BON RAPPORT QUALITE/PRIX.
J AI ECONOMISE 130 EUROS PAR RAPPORT A MON ANCIENNE ASSURANCE.
SITE RAPIDE ET FLUIDE,REPONSE DIRECT EN CAS D HESITATION</t>
  </si>
  <si>
    <t>adrien-f-130195</t>
  </si>
  <si>
    <t>Je suis ravi de la rapidité et de la facilité d'accès à vos services. Vos prix sont très attractifs comparés à ceux en agence. J'espère pouvoir continuer comme ça.</t>
  </si>
  <si>
    <t>jean-jacques-d-130193</t>
  </si>
  <si>
    <t xml:space="preserve">J' ai été surpris de recevoir cette offre après le refus sans raison  de février 2020. 
J 'étais assuré a DA depuis plus de 1à ans , et j'ai été très déçu de la réponse de vos conseillers (nous n'assurons pas ce véhicule! C'est tout.)
Maintenant j 'attends le contrat écrit pour ètre sur de ce changement 
Merçi , Cordialement </t>
  </si>
  <si>
    <t>smail-z-130189</t>
  </si>
  <si>
    <t xml:space="preserve"> je trouve les formalités assez rapides et efficace, les prix sont raisonnables .c'est mon second véhicule assuré chez vous. je trouve par contre la franchise élevée pour garantir un de mes enfants.</t>
  </si>
  <si>
    <t>aline-m-130161</t>
  </si>
  <si>
    <t>Je suis heureuse de la qualité/prix et simplicité pour être assurée. Finalement des grosses économies seront faites tout en étant mieux assuré. Ce qui est important.</t>
  </si>
  <si>
    <t>hajiba-c-130146</t>
  </si>
  <si>
    <t xml:space="preserve">Très satisfait, mon interlocutrice était très sympa et très explicite en l’occurrence je recommande vivement direct Assurance vie surtout les prix ainsi le service </t>
  </si>
  <si>
    <t>christophe-b-130135</t>
  </si>
  <si>
    <t xml:space="preserve">Service Simple et rapide.
Les prix sont plus que compétitifs pour une couverture minimale ou optimale.
Pas de kilométrage maximum comme beaucoup de compagnies d assurances ayant pignon sur rue
</t>
  </si>
  <si>
    <t>jonathann-n-130131</t>
  </si>
  <si>
    <t>Un peu trop chez j'aurais mis a  87€ / mois.
La démarche est bien, c'est très bien expliqué.
J'ai pas eu de problème pour remplir le formulaire.
cordialement</t>
  </si>
  <si>
    <t>christophe-s-130118</t>
  </si>
  <si>
    <t>Je suis très satisfait du prix et de la qualité de ce que j'entends de direct assurance d'où ma souscription chez vous en vous remerciant pour votre engagement client</t>
  </si>
  <si>
    <t>yves-michel-r-130109</t>
  </si>
  <si>
    <t xml:space="preserve">Je suis assez  satisfait mais le ptix est un peu chers........ pour ma part j’ai laisser mon avis j’espère qu’il vous sera bénéfique ! Car je constate que cette avis vous ai d’une grande importance </t>
  </si>
  <si>
    <t>valerie-a-130097</t>
  </si>
  <si>
    <t xml:space="preserve">Je suis satisfaite
Les prix me conviennent. J'ai déjà été cliente auparavant et n'ai pas été déçue.
Je recommande direct assurance
Le site internet est intuitif </t>
  </si>
  <si>
    <t>mohammed-salah--s-130088</t>
  </si>
  <si>
    <t xml:space="preserve">Je suis satisfait du service simple pratique  les formules et prix me convienne je suis ravi de choix que jai pris  avec cette  assurance  je recommande  vivement </t>
  </si>
  <si>
    <t>29/08/2021</t>
  </si>
  <si>
    <t>ulku-p-130070</t>
  </si>
  <si>
    <t xml:space="preserve">Rapide
Simple
Efficace 
Explication simple démarches facile 
Prise en charge de la demande très rapide et retour du dossier rapide également 
Merci beaucoup </t>
  </si>
  <si>
    <t>muserref-c-130068</t>
  </si>
  <si>
    <t>le tarif est intéressant mais un peu cher. J'affinerai plus tard mes garanties concernant mon assurance. J'espère plus tard obtenir un meilleur tarif par la suite.</t>
  </si>
  <si>
    <t>gilberte-a-130065</t>
  </si>
  <si>
    <t>J'ai déjà un contrat chez vous qui me convient parfaitement il n'y a aucune raison pour que je ne soit pas satisfaite de celui ci. je jugerai vos services au premier sinistre qui pourrait m'arriver.</t>
  </si>
  <si>
    <t>suzanne-p-130028</t>
  </si>
  <si>
    <t>Excellent site web et bon prix. Racommandé a tous! Très simple d'utiliser et avec assistance si vous le voulez. J'aime bien! J'ai essayé les autres assureurs et Direct Assurance est toujours le meilleur.</t>
  </si>
  <si>
    <t>beatrice-k-130025</t>
  </si>
  <si>
    <t xml:space="preserve">site internet clair  moderne et fonctionnel , facilité de souscription  les informations sont facilement compréhensibles, j ai pu facilement trouver un contrat à mon goût </t>
  </si>
  <si>
    <t>jean-marc-c-130021</t>
  </si>
  <si>
    <t>le prix me correspond par rapport a l'âge du véhicule qui a 28 ans . bon rapport qualité prix comparer aux offres des autres assureurs. a voir dans le temps?</t>
  </si>
  <si>
    <t>gaetan-o-130004</t>
  </si>
  <si>
    <t>Rapide efficace, Très pratique pour s’assurer rapidement à un prix tout à fait raisonnable. C’est pour cela que je recommande direct assurance.
Rapide efficace, Très pratique pour s'assurer rapidement à un prix tout à fait raisonnable. C'est pour cela que je recommande direct assurance
Rapide efficace, Très pratique pour s'assurer rapidement à un prix tout à fait raisonnable. C'est pour cela que je recommande direct assurance</t>
  </si>
  <si>
    <t>kulviecius-l-129999</t>
  </si>
  <si>
    <t>LES PRIX ME CONVIENNENT JE SUIS SATISFAITE DE LA RAPIDITE J ESPERE QUE LES GARANTIES SERONT BIEN REELLES..
MERCI A L EQUIPE POUR LA FACILITE DE FAIRE LES INSCRIPTIONS</t>
  </si>
  <si>
    <t>vincent-b-129971</t>
  </si>
  <si>
    <t>Simple, pratique et peu cher
Je suis satisfait du service en ligne, l'application est facile à prendre en main et la réactivité du service client est tres bien</t>
  </si>
  <si>
    <t>28/08/2021</t>
  </si>
  <si>
    <t>ibrahima-f-129956</t>
  </si>
  <si>
    <t xml:space="preserve">Rapport qualité prix impeccable, agence a l’écoute et de bon conseils. J’ai hâte de commencer notre collaboration.. je suis sûr que je ne serai point déçu. </t>
  </si>
  <si>
    <t>youssef-n-129955</t>
  </si>
  <si>
    <t xml:space="preserve">Très bien, service rapide et très clair, les conseillers sont à l’écoute, les tarifs sont abordable, la prise en charge est rapide, bonne assurance je recommande </t>
  </si>
  <si>
    <t>leopoldine-d-129945</t>
  </si>
  <si>
    <t xml:space="preserve">Très satisfait des tarifs et garanties que proposent direct assurance 
Nous avions déjà un véhicule assuré chez eux, c’est pour cela que nous avons fait appel à eux pour le deuxième </t>
  </si>
  <si>
    <t>pathy-m-129938</t>
  </si>
  <si>
    <t xml:space="preserve">Le système est vraiment très bien fait et je recommande à tout le monde qui désire assurer une voiture de passer par direct assurance . Le prix est vraiment abordable </t>
  </si>
  <si>
    <t>geoffrey-j-129927</t>
  </si>
  <si>
    <t xml:space="preserve">OK TRANSACTION FINALISÉE AVEC SUCCES.
ATTENTION PAIEMENT PAR CARTE PEUT ÊTRE REFUSÉ ??? BANQUE À CONTACTER. SINON RAPIDE ET PRATIQUE. NOUS A DÉPANNÉ UN SAMEDI.
2MERCI.
</t>
  </si>
  <si>
    <t>bintou-i-129926</t>
  </si>
  <si>
    <t>Je suis satisfaite du service et l'aide apporte par votre conseillère Imane. Elle a bien répondu a toutes mes questions.
Un prix assez conséquent. Souscription rapide et paiement sécurisé.</t>
  </si>
  <si>
    <t>caroline-b-129925</t>
  </si>
  <si>
    <t xml:space="preserve">Rapidité de souscription 
En espérant qu’en cas de sinistre ce soit aussi rapide
Première souscription en ligne, le service semble très correct. Juste </t>
  </si>
  <si>
    <t>alexandre-m-129923</t>
  </si>
  <si>
    <t xml:space="preserve">Facile et rapide , simple a faire le devis je recommande direct assurance Super satisfait prix excellent je vous en remercie cordialement monsieur Moock Alexandre </t>
  </si>
  <si>
    <t>melanie-c-129907</t>
  </si>
  <si>
    <t>DIFFICILE DE JUGER SANS AVOIR TESTE LE CONTRAT
CERTES NOUS VENONS DE SOUSCRIRE CHEZ DIRECT ASSURANCES MAIS N AVONS AUCUN RECUL SUR LES GARANTIES ET DONC LE RAPPORT QUALITE PRIX</t>
  </si>
  <si>
    <t>michael-oliveira-c-129885</t>
  </si>
  <si>
    <t>Je vien à peine de souscrire pas le temps de voir si tout est correct je referai un avis un peu plus personnalisé avec le temp une chose est sur c'est très rapide pour un début de souscription.</t>
  </si>
  <si>
    <t>jean-francois-f-129874</t>
  </si>
  <si>
    <t>A voir durant l'année qui va passer...je trouver l'option bris de glace un peu excessive.le fait de pouvoir vous contactez par Messenger est pratique mais les réponses sont un peu longues</t>
  </si>
  <si>
    <t>nathalie--c-129873</t>
  </si>
  <si>
    <t xml:space="preserve">Je suis satisfait de votre offre les prix sont bien et s'est simple et rapide pour pouvoir avoir son assurance le questionnaire est bien fait et complet merci </t>
  </si>
  <si>
    <t>elhoucin-d-129861</t>
  </si>
  <si>
    <t>Je suis satisfait pour l'instant... le prix de la cotisation  annuelle  me convient  également car c'est beaucoup moins  cher que la concurrence. 
Le service client  est très  réactif.</t>
  </si>
  <si>
    <t>27/08/2021</t>
  </si>
  <si>
    <t>veronique-s-129851</t>
  </si>
  <si>
    <t xml:space="preserve">Simple et rapide
Offre claire et les options sont  personalisables selon le niveau de garantu souhaité grâce aux nombreux packs proposés 
Prix très attractifs </t>
  </si>
  <si>
    <t>stephanie-b-129843</t>
  </si>
  <si>
    <t>Je suis tres satisfaite du prix, 400 euros de moins que Sogessur, des services proposés et du service en ligne.
J attends de voir comment va se passer la suite</t>
  </si>
  <si>
    <t>abdallah-b-129842</t>
  </si>
  <si>
    <t xml:space="preserve">Très bonne idée très efficace 
Bonne compagnie avec cette assurance merci pour tous notification pour cette assurance je vous tien au courant merci Boudjemline Abdallah </t>
  </si>
  <si>
    <t>kevin-w-129840</t>
  </si>
  <si>
    <t xml:space="preserve">Je suis satisfait des services et des garanties. Les prix sont raisonnable et en accord avec mes attentes. Les démarches sont rapides et efficaces. Merci </t>
  </si>
  <si>
    <t>laurent-d-129829</t>
  </si>
  <si>
    <t>rapidité d'inscription , dommage que l'on doit refournir tous les documents lorsqu'on est client en cours sur plusieurs véhicules et depuis longtemps .</t>
  </si>
  <si>
    <t>jordan-s-129826</t>
  </si>
  <si>
    <t>Dommage que certaines options soit si cher comme les 0 km ou la franchise bris de glace. Ce genre d option a 2 ou 3 euros par mois serait le bienvenu plutôt qu'à 8.50 et 9.80...</t>
  </si>
  <si>
    <t>jean-marc-p-129793</t>
  </si>
  <si>
    <t>Aurais été parfait si ma CB Visa Crypto.com avait été acceptée !
Vous devriez vérifier de point et voir pourquoi ce n'était pas le cas.
Merci par avance.</t>
  </si>
  <si>
    <t>catherine-r-129788</t>
  </si>
  <si>
    <t xml:space="preserve">On est très bien renseigné avec le service client. 
Prix un peu chère pour un c3 mes a voir par la suite.
Le service répond bien à nos questions. Donc je suis assez satisfaite. 
</t>
  </si>
  <si>
    <t>aurelie-i-129768</t>
  </si>
  <si>
    <t>Moins cher pour les mêmes garanties. 
Je recommande! De plus l'utilisation du site est simple et facile.
Le devis se fait vite. 
Ravie de faire des économies!</t>
  </si>
  <si>
    <t>maxime-m-129763</t>
  </si>
  <si>
    <t xml:space="preserve">Tarif intéressant site rapide et clarté des explications et bris de glace maintenant à voir lorsque j aurais à faire à l assurance directement et ainsi obtenir compensation </t>
  </si>
  <si>
    <t>laurent-d-129755</t>
  </si>
  <si>
    <t>Prix convenables et prise en charge du conducteur secondaire sans supplément. A voir si les tarifs n'augmentent pas déraisonnablement après la deuxième année, comme chez beaucoup d'assureurs...</t>
  </si>
  <si>
    <t>ingrid-m-129752</t>
  </si>
  <si>
    <t>Pour une assurance tous risques que les prix sont corrects, l'inscription est simple, vraiment hâte d'être assuré chez direct assurance. Je suis vraiment satisfaite</t>
  </si>
  <si>
    <t>francine-r-129736</t>
  </si>
  <si>
    <t>Service satisfaisant. Simple et pratique. prix convenable. J'ai assuré mon véhicule depuis 5 ans et j'en suis satisfaite. Je rajoute un second vehicule.</t>
  </si>
  <si>
    <t>emmanuel-g-129735</t>
  </si>
  <si>
    <t>Ca semble pas mal. Vous avez l'air compétitif. Mais je n'ai pas le recul nécessaire pour écrire une dissertation complète. Le temps nous en dira plus. Bien à vous.</t>
  </si>
  <si>
    <t>stephane-t-129727</t>
  </si>
  <si>
    <t>Clair, précis, rapide din rien à redire de plus les prix sont très attractifs et vues garanties proposées par vos services. Merci beaucoup pour cette agréable expérience.</t>
  </si>
  <si>
    <t>benjamin-z-129719</t>
  </si>
  <si>
    <t>Je suis satisfait du service,
Le prix me convient.
Je paye 2 fois moins cher que mon ancienne assurance pour plus de d'option.
Manipulation simple et efficace</t>
  </si>
  <si>
    <t>cinthya-k-129676</t>
  </si>
  <si>
    <t>Je suis pleinement satisfaite de vos services, de la rapidité, l efficacité, de la qualité,  et du bon rapport qualité prix, je recommande absolument!</t>
  </si>
  <si>
    <t>26/08/2021</t>
  </si>
  <si>
    <t>laetitia--b-129671</t>
  </si>
  <si>
    <t>Je suis satisfait du service. Les prix ont l’air cohérent 
Nous verrons dans l’usage apres. Mon entourage m’a conseillé votre assurance c’est pourquoi je me suis tourné vers vous</t>
  </si>
  <si>
    <t>clementine-c-129670</t>
  </si>
  <si>
    <t>Super prix j'espère que le service sera de qualité et en formule tout risque jespere ne pas avoir de mauvaise surprises. Service de souscription rapide
 Merci 
Clem</t>
  </si>
  <si>
    <t>laetitia-b-129665</t>
  </si>
  <si>
    <t>Simple et pratique. Quelques difficultés à s'enregistrer à cause de bugs lors du paiement; heureusement nous avons pu y revenir sans problème. Cordialement</t>
  </si>
  <si>
    <t>blandine-l-129644</t>
  </si>
  <si>
    <t>Je suis satisfaite je gagne plus de 250 euros sur mon assurance. Auto c'est vraiment sympa. Merci à vous.. je vous souhaite une très bonne journée.. cordialement. MME Lasserre</t>
  </si>
  <si>
    <t>guillaume-o-129632</t>
  </si>
  <si>
    <t xml:space="preserve">Très bien pour le prix , la qualité du site.  
  Merci beaucoup pour votre réponse.               
Je suis content que mon véhicule est acssurt chez vous </t>
  </si>
  <si>
    <t>peggy-b-129610</t>
  </si>
  <si>
    <t xml:space="preserve">Je trouvé vraiment cela Simple et pratique et   efficace et la qualité prix excellent 
Je recommande fortement  cette assurance automobile a tout le monde 
</t>
  </si>
  <si>
    <t>oceane-c-129582</t>
  </si>
  <si>
    <t>Le prix est moins cher que les autres assurances, assez satisfaite du global site, faciliter de demande de prix et de contrat. Je recommande pour les gens hésitant</t>
  </si>
  <si>
    <t>omar-r-129566</t>
  </si>
  <si>
    <t>Je suis très satisfait et le prix me convient parfaitement..
J'en parlerai certainement, à mon entourage.
Je vous remercie pleinement,tres courtoisement .
Mr REHIOUI</t>
  </si>
  <si>
    <t>yoann-m-129563</t>
  </si>
  <si>
    <t>Les Prix sont corrects mais toujours un peu trop cher pour du tier à mon avis, j'aurais souhaiter payer mon année de façon mensuelle mais étant jeune permis celà ne m'a pas été accessible. Je trouve dommage la ''discrimination'' des jeunes permis par les assureurs de façons général</t>
  </si>
  <si>
    <t>pierre-b-129557</t>
  </si>
  <si>
    <t>Je suis très satisfait 
Programme cool 
20€ de reductions
Prix très très correct 
Assuerer de rouler dans l'heure
A voir dans le temps me confirme cette idée</t>
  </si>
  <si>
    <t>virginie-l-129544</t>
  </si>
  <si>
    <t xml:space="preserve">J AI FAIT LE DEVIS AVEC TOUS MES ELEMENTS C EST TRES RAPIDE , DIRECT ASSURANCE EST VRAIMENT LA MOINS CHER SURTOUT POUR LES PERSONNES COMME MOI QUI AVONS 0 BONUS 0 MALUS J AI COMPARE AVEC TOUTES LES ASSURANCE C EST LA SEULE AVEC UN PRIX AUSSI PRIX COMPETITIF </t>
  </si>
  <si>
    <t>latifa-b-129504</t>
  </si>
  <si>
    <t xml:space="preserve">Je suis satisfaite du  service et le prix est à la porté de tous, je recommande pour ceux qui cherchent le petit budget. Aussi pour simplifier les démarches </t>
  </si>
  <si>
    <t>25/08/2021</t>
  </si>
  <si>
    <t>lucie-m-129502</t>
  </si>
  <si>
    <t>Prix excessifs comme pour toute assurance en tant que jeune conducteur. Hausse des prix lors de la mensualisation + frais de dossier assez élevée quand on est juste étudiant (100 euros)</t>
  </si>
  <si>
    <t>aurelie-n-129495</t>
  </si>
  <si>
    <t xml:space="preserve">Parfait devis rapide facilité via internet rapport qualité prix très intéressant
Je recommande ce site car je le trouve très bien fait et facile d accès </t>
  </si>
  <si>
    <t>robin-v-129464</t>
  </si>
  <si>
    <t>Bien que ce soit l'assureur le moins cher que j'ai pû trouver, en tant que jeune conducteur, les prix restent élevés pour un simple employé. Quand même 4 étoiles côté prix pour être compétitif dans le marché</t>
  </si>
  <si>
    <t>amelie-f-129463</t>
  </si>
  <si>
    <t xml:space="preserve">Satisfaite du prix qui est très bas et de l’offre famille, très simple et efficace, souscription d’une assurance automobile à bon prix avec de bonne garantie. </t>
  </si>
  <si>
    <t>jade-b-129452</t>
  </si>
  <si>
    <t>Pratique et rapide, les prix sont raisonnables pour le niveau de service proposé. A voir sur la durée et la qualité des prestations proposées au moment du besoin.</t>
  </si>
  <si>
    <t>pierre-a-129451</t>
  </si>
  <si>
    <t>service simple et pratique, à voir dans les temps pour donner un avis plus complet sur la prise en compte des garanties en cas de sinistre et sur l'évolution du tarif annuel</t>
  </si>
  <si>
    <t>cedric-r-129449</t>
  </si>
  <si>
    <t xml:space="preserve">le service téléphonique est satisfaisant ,les personnes sont aimables mais le prix pour assurer une vielle voiture est trop important même au offres les plus bas    </t>
  </si>
  <si>
    <t>daniel-c-129434</t>
  </si>
  <si>
    <t>Je verrai bien ....
Rapide après c'est pareil pour chaque assurance on sait ce que ça vaut ,le jour ou on en a besoin 
À voir dans le futur 
Je ne roule pas beaucoup</t>
  </si>
  <si>
    <t>lina-129433</t>
  </si>
  <si>
    <t>Avis favorable, les informations sont claires, le dépôt des documents se fait facilement, la signature électronique est facile.
Mon expérience a été positive et satisfaisante.</t>
  </si>
  <si>
    <t>jean-claude-p-129412</t>
  </si>
  <si>
    <t xml:space="preserve">Je suis satisfait du service que vous me procurer les tarifs sont impeccable et me conviennent le système est facile et très pratique j'espère que la continuité des services de direct assurance me convient ton dans l'avenir merci beaucoup </t>
  </si>
  <si>
    <t>laurent-l-129405</t>
  </si>
  <si>
    <t>Je suis satisfait d'y service 
Les prix sont raisonnables.
L'accès au site est facilité.
Je recommandé cette assurance et en parlerais à mes amis et à ma famille.</t>
  </si>
  <si>
    <t>mohamed-b-129398</t>
  </si>
  <si>
    <t xml:space="preserve">Merci piur tous vos renseignements et votre aide assurance au top je recommande fortement facile et agreable a la souscription ce n’est que le debut je vais tout transférer chez vous </t>
  </si>
  <si>
    <t>elian-f-129397</t>
  </si>
  <si>
    <t>Satisfait de la rapidité d’exécution de la demande de contrat. Ça me donne envie d’assurer une autre 2cv. J’espère que ça sera aussi facile avec un tarif dégressif.</t>
  </si>
  <si>
    <t>alexandre-b-129395</t>
  </si>
  <si>
    <t xml:space="preserve">Je suis satisfait de vos services proposés 
Très facile et efficace
J’espère que j’en serais satisfait pour l’avenir
À bientôt j’espere Pour pouvoir assurer ma moto
</t>
  </si>
  <si>
    <t>audrey-b-129307</t>
  </si>
  <si>
    <t xml:space="preserve">Les prix me conviennent, ils sont très attractifs, je viens d’arriver chez vous, je n’ai donc pas encore d’avis sur les services. Juste un peu dommage qu’il faille payer une bonne partie à la souscription </t>
  </si>
  <si>
    <t>24/08/2021</t>
  </si>
  <si>
    <t>asma-k-129300</t>
  </si>
  <si>
    <t>Rapide efficace et un bon prix en plus, je recommande vivement
Merci beaucoup
Il faut juste améliorer le site pour le format smartphone car des fois les caractères sont limitées</t>
  </si>
  <si>
    <t>sophie-l-129263</t>
  </si>
  <si>
    <t xml:space="preserve">Satisfait du service et des tarifs. De la rapidité. 
Avoir dans le temps si l assurance fonctionne birn. Tout en espérant ne pas en avoir besoin.
J ai choisi tout risque sérénité.  Un bon tarif . Divisé par presque 2 par rapport à mon assurance actuelle.
</t>
  </si>
  <si>
    <t>adrien-n-129246</t>
  </si>
  <si>
    <t xml:space="preserve">La démarche est plutôt simple à réaliser, même si elle prends un peu de temps. Les informations à donner sont clairs. Les prix sont à peu près corrects </t>
  </si>
  <si>
    <t>mohamed-amine-t-129232</t>
  </si>
  <si>
    <t>Je n'ai pas compris vous m'avez débité de 195€ alors que mon devis était de 96€ par mois. Mais je suis satisfait globalement de la facilité d'accéder à vos services en ligne.</t>
  </si>
  <si>
    <t>eric-n-129209</t>
  </si>
  <si>
    <t>Je suis satisfait pour le moment au niveau des prix. Reste à découvrir la prestation du service dans le temps puisqu'il n'existe aucune agence physique de cette assurance !</t>
  </si>
  <si>
    <t>farzana-s-129201</t>
  </si>
  <si>
    <t xml:space="preserve">Parfait pas eu de problème pour souscrire. 
Je pense maintenant que je vais à attendre de voir leur service et les temps de réponse. Je recommande direct assurance </t>
  </si>
  <si>
    <t>leila-t-129187</t>
  </si>
  <si>
    <t xml:space="preserve">Simple et rapide avec de belles garanties. 
Souscrit en 1 journée. Il est possible faire plusieurs simulations également. 
Je recommande et vais même penser à regrouper toutes mes assurances chez Direct. </t>
  </si>
  <si>
    <t>23/08/2021</t>
  </si>
  <si>
    <t>romaric-s-129183</t>
  </si>
  <si>
    <t>Le site pour s’inscrire est simple et je suis  satisfait de la procédure d’inscription pour l’instant mais je ne vois pas l’interêt d’un tel questionnaire en début de partenariat...</t>
  </si>
  <si>
    <t>thanojan-v-129170</t>
  </si>
  <si>
    <t>J ai trop votre service je suis tres satisfaite does tarifs que vous proposez et également de la simplicité pour l adhésion et la rapidité de la souscription en ligne</t>
  </si>
  <si>
    <t>patrick-j-129166</t>
  </si>
  <si>
    <t>Rapide sur IPad. Bon tarif.  Souscription rapide. Possibilité d’ajouter et de supprimer rapidement des options avec leur impact sur la cotisation annuelle.</t>
  </si>
  <si>
    <t>linda-f-129163</t>
  </si>
  <si>
    <t xml:space="preserve">C'est très facile de souscrire un contrat d'assurance sur le site et prix intéressant. J'espère ne pas avoir d'augmentation de tarif l'année suivante. </t>
  </si>
  <si>
    <t>vincent-t-129162</t>
  </si>
  <si>
    <t>Tarifs compétitifs, option youDrive prometteuse.
A voir dans la durée si la relation client est du niveau de qualité de l'interface pour la souscription.</t>
  </si>
  <si>
    <t>raphael-g-129158</t>
  </si>
  <si>
    <t>Je suis satisfait du tarif attractif et je n'ai entendu que du bien de direct assurance j'espère que cela va tenir ses promesses je suis content de la rapidité</t>
  </si>
  <si>
    <t>lucrezia-r-129150</t>
  </si>
  <si>
    <t xml:space="preserve">Rapide et efficace mais ,cela reste une assurance  et cela se quitte aussi facilement comme on y est venu. J'espère donc, n'avoir aucun sinistre et de problème avec votre compagnie..
</t>
  </si>
  <si>
    <t>phally-r-129149</t>
  </si>
  <si>
    <t xml:space="preserve">PLUTÔT SATISFAIT DU PRIX.
SERVICE SIMPLE D UTILISATION, TOUT LES INFORMATION ONT ÉTÉ REPORTÉE ILS Y RESTE DONC SURTOUT A V2RIFIER LES CORDONNÉES.
JE RECOMMANDE.
</t>
  </si>
  <si>
    <t>karim-l-129148</t>
  </si>
  <si>
    <t>Les prix me conviennent et de votre disponibilité de votre ecoute et de votre efficacité en cas de panne et votre rapport pour tous remboursement merci</t>
  </si>
  <si>
    <t>gerard-t-129135</t>
  </si>
  <si>
    <t>Je suis satisfait du rapport garanties / prix
Petite difficulté rencontrée pour payer, la nécessité de le faire dans son compte n'était pas suffisamment mise en évidence, lors des étapes précédentes.
Pour les contrats suivants, il n'y aura plus ce problème.
 bien à vous</t>
  </si>
  <si>
    <t>vasile-daniel-c-129129</t>
  </si>
  <si>
    <t xml:space="preserve">Super propre ! 5 étoile  merci pour votre réponse je suis très content pour vous et merci pour cette super journée de cours et des acceptes pour le moment </t>
  </si>
  <si>
    <t>fabrice-r-129114</t>
  </si>
  <si>
    <t xml:space="preserve">Service parfait pour les conducteurs consciencieux ??.j invite mon entourage a se rapprocher de ceux ci car il en va de leur intérêt et qu'ils peuvent avoir entière confiance en direct assurance. </t>
  </si>
  <si>
    <t>seif-islam-b-129113</t>
  </si>
  <si>
    <t xml:space="preserve">Un très bon site qui facilite tout type d'inscription avec une simplicité de payement. Service client à l'écoute ainsi serviable.
Je suis toujours content. </t>
  </si>
  <si>
    <t>sylvie-c-129095</t>
  </si>
  <si>
    <t xml:space="preserve">je suis satisfaite du devis, du prix et trouve que le site est intuitif avec facilité pour assurer le véhicule.. les échanges sont rapides et efficaces </t>
  </si>
  <si>
    <t>georges-r-129093</t>
  </si>
  <si>
    <t>je suis satisfait de la proposition de prix et j'espère pouvoir réellement compter sur vous en cas de besoin  !!!! 
vous devriez demander moins de caractères pour le commentaire !!!
cordialement, Georges RODRIGUES</t>
  </si>
  <si>
    <t>vanessa--e-129092</t>
  </si>
  <si>
    <t>Les tarifs sont intéressants. J'espère que j'aur i's des tarifs plus intéressant avec mes 2 contrats chez vous. 
La procédure est simple et rapide. 
Merci</t>
  </si>
  <si>
    <t>selsabila-s-129091</t>
  </si>
  <si>
    <t xml:space="preserve">Des devis simple, rapide et pratique !
Un prix très attractif notamment pour une jeune conductrice comme c'est le cas pour moi actuellement (1 mois de permis) </t>
  </si>
  <si>
    <t>julien-m-129082</t>
  </si>
  <si>
    <t>Les prix sont surement imbattables.
La souscription est simple.
J'ai déjà été client chez vous et je me rappelle que j'avais eu du mal à résilier mon contrat, c'était le seul bémol.</t>
  </si>
  <si>
    <t>philippe-t-129074</t>
  </si>
  <si>
    <t>Rapide et pratique a voir sur le long terme appartenant au groupe axa il sera important de voir si un éventuel sinistre est beaucoup mieux traité que par axa</t>
  </si>
  <si>
    <t>ludovic-a-129067</t>
  </si>
  <si>
    <t>Je suis très satisfait du service, très rapide et très bon tarif. J'ai d'autres véhicules à assurer, alors je reviendrai sûrement faire des devis......</t>
  </si>
  <si>
    <t>eren-a-129052</t>
  </si>
  <si>
    <t>Je suis satisfait des prix, des prestations.
Rapport qualité / prix ainsi que l'ergonomie et facilité d'utilisation des services par application.
Transfert de documents, communication avec service clientèle.</t>
  </si>
  <si>
    <t>22/08/2021</t>
  </si>
  <si>
    <t>frederic-p-129049</t>
  </si>
  <si>
    <t>c'est très dommage de devoir remplir un devis en ligne pendant 1/2h puis de devoir recommencer avec un téléconseiller ; et de redonner des infos déjà dans notre dossier quand on est déjà client.  Bref une perte de temps et un manque de fluidité qui ne devrait plus exister au 21ème siècle.</t>
  </si>
  <si>
    <t>omar-b-129041</t>
  </si>
  <si>
    <t xml:space="preserve">JE SUIS SATISFAIT DU SERVICE EN LIGNE RAPIDE ET PRATIQUE TARIF INTERRESSANT POUR DES BONNES GARANTIES DEVIS EN MOINS DE 5 MINUTES PAIEMENT EN LIGNE PAR CB </t>
  </si>
  <si>
    <t>gathen-c-129040</t>
  </si>
  <si>
    <t xml:space="preserve">Les prix sont avantageux c'est ce qui m'a attiré j'espère ne pas avoir besoin de vos services mais j'ai l'impression d'être bien couvert suite aux prestations. </t>
  </si>
  <si>
    <t>franck-h-129031</t>
  </si>
  <si>
    <t>Tres bon service,prix defiant toute concurrence je gagne environs 7 euro mensuel,merci encore pour vos tarifs preferentiels
A bientot, pour d autres garanties sur un deuxieme vehicule</t>
  </si>
  <si>
    <t>rachid-f-129020</t>
  </si>
  <si>
    <t>TRÈS BIEN QUALITÉ PRIX ET PRISE EN CHARGE SUR LE SITE TRÈS BIEN AIGUILLER  A RECOMMANDER AUX AMIS ET FAMILLES
J ESPÈRE QUE LE SERVICE EN LIGNE SUIVRA PAR APPORT AU SITE</t>
  </si>
  <si>
    <t>nuno-filipe-s-129014</t>
  </si>
  <si>
    <t>Satisfait du tarif proposé et de la simplicité de la souscription en ligne du contrat.
J'ai déjà plusieurs contrat chez direct assurance et je recommande sans hésitation.</t>
  </si>
  <si>
    <t>alissone-r-129009</t>
  </si>
  <si>
    <t xml:space="preserve">Très bien personnel disponible au téléphone pour toute les informations complémentaires. Avec devis de plusieurs véhicules avant l’achat . Je recommande </t>
  </si>
  <si>
    <t>manon-h-128993</t>
  </si>
  <si>
    <t>Très satisfais de votre services nous allons prendre la route serainement très bon service de caliter ma compagne et heureuses de sa nouvelles assurances</t>
  </si>
  <si>
    <t>mohammed--k-128984</t>
  </si>
  <si>
    <t>Bonjour tout le monde pour l’instant tout ça va bien après on va voir avec la suite normalement y’a pas de problème on peut pas juger maintenant et merci cordialement</t>
  </si>
  <si>
    <t>amelie-l-128973</t>
  </si>
  <si>
    <t xml:space="preserve">Je suis satisfaite des prix et de la facilité pour s inscrire.
Il y aura certainement un prochain véhicule assuré  dans quelques mois. Je recommande direct assurance </t>
  </si>
  <si>
    <t>21/08/2021</t>
  </si>
  <si>
    <t>fabien-d-128966</t>
  </si>
  <si>
    <t>Très satisfait de votre devis .Les prix sont très intéressant !!!!
Je suis ravis de la rapidités des réponses données !!!
je vais regarder pour passer les autres vehicules de mon domicile chez vous .</t>
  </si>
  <si>
    <t>yannick-g-128963</t>
  </si>
  <si>
    <t>rapide simple et efficace je pense faire de même pour le reste de mes contrats petit à petit entre la voiture , la maison avec l'assurance des enfants pour l'école.</t>
  </si>
  <si>
    <t>georges-d-128962</t>
  </si>
  <si>
    <t xml:space="preserve">Bonjour, 
Je suis déjà client pour un autre véhicule je m'attendais à un prix plus intéressant ou voir des options offert pour la première année de se nouveau contrat. 
Avoir dans les années à venir. 
</t>
  </si>
  <si>
    <t>caffe-a-128896</t>
  </si>
  <si>
    <t>Je suis satisfait du service rapide et efficace 
et surtout pas cher ,
Une très bonne assurance.
Site simple complet et accessible je vous la recommande.</t>
  </si>
  <si>
    <t>hafida-s-128855</t>
  </si>
  <si>
    <t>La souscription est Simple et efficace, les prix sont compétitifs … à suivre ! Assurance recommandée par un ami nous avons fait la simulation et sans aucun doute le prix le plus bas. Étant  nouveau permis je n ai pas le recule suffisant pour apprécier ou comparer donc j attends de voir ??</t>
  </si>
  <si>
    <t>20/08/2021</t>
  </si>
  <si>
    <t>hakim-a-128829</t>
  </si>
  <si>
    <t xml:space="preserve">Je suis satisfait du service
Le prix est raisonnable 
Je recommande direct assurance
Je suis content service rapide et facile
Pour xe prix la c'est parfait </t>
  </si>
  <si>
    <t>jean-phillipe-m-128814</t>
  </si>
  <si>
    <t xml:space="preserve">Je suis vraiment satisfait du service par téléphone car on avait des soucis de connexion et votre collaboratrice avait une patiente énorme. Nous avons prévu plusieurs rdv téléphoniques vraiment top. </t>
  </si>
  <si>
    <t>jean-luc-c-128789</t>
  </si>
  <si>
    <t>Je suis satisfait.de vos services et vos compétences en ligne et obtenir un contrat d'assurance rapide et clair et simple Merci cordialement j'attends votre réponse</t>
  </si>
  <si>
    <t>fernand-j-128770</t>
  </si>
  <si>
    <t>je suis satisfait du service et de la rapidité
le tarif me conviens seul chose négative c'est de devoirs payer a l'année la mensualisation n'étais pas  possible</t>
  </si>
  <si>
    <t>michel-s-128748</t>
  </si>
  <si>
    <t>Tout s'est bien passé; Merci.
Dommage que l'ancienneté de l'assurance à l'international ne soit pas prise en compte.
Contactez moi si possible d'optimiser ce contrat</t>
  </si>
  <si>
    <t>van-phai-p-128743</t>
  </si>
  <si>
    <t xml:space="preserve">Simple, rapide, clair et efficace !!! J'aurais pu trouver moins cher ailleurs, mais en perdant du temps !!! I hate to spending my tome !!! Je vous souhaites une bonne journée.
Cordialement,
Monsieur PHAN Van Phai
</t>
  </si>
  <si>
    <t>catherine-v-128741</t>
  </si>
  <si>
    <t>Très bien. 
Excellent rapport qualité-prix sur l'ensemble des garanties. 
Je ne peux pas donner d'avis favorable ou non pour une prise en charge en cas d'accidents... Une de mes amie a été très satisfaite de la prise en charge lors de son accident. Son interlocuteur à été très réactif ainsi que l'intervention en elle même.</t>
  </si>
  <si>
    <t>mokhtar-o-128738</t>
  </si>
  <si>
    <t xml:space="preserve">Les prix abordables 
Jai vu que j'aurais deux mois gratuit je les vois pas encore parce que je vient de verse pour les deux prier mois j'espère que j'aurais mon. Bonus après </t>
  </si>
  <si>
    <t>fousseynou-s-128733</t>
  </si>
  <si>
    <t>Je suis satisfait du service client 
renseignement en ligne parfait.
Si vous pouvez faire un prelèvement mesuelle ça serait bien au lieu de payer annuellement</t>
  </si>
  <si>
    <t>19/08/2021</t>
  </si>
  <si>
    <t>ingrid-m-128724</t>
  </si>
  <si>
    <t xml:space="preserve">Je trouve que le rapport qualité-prix est très bien la rapidité d'exécution du site et une merveille 
En espérant que les services soient présents
Je recommanderais direct assurance à mes proches pour qu'ils aillent sur leur véhicule et leur habitation
</t>
  </si>
  <si>
    <t>sophie-m-128695</t>
  </si>
  <si>
    <t>Je suis satisfaite du prix et du service souscription très simple et rapide via le site internet. tarifs défiant la concurrence je vais mettre mes autres véhicules chez eux</t>
  </si>
  <si>
    <t>guillaume-p-128691</t>
  </si>
  <si>
    <t xml:space="preserve">Je suis à peu près satisfait  de votre pour la rapidité et la réactivité de vos équipes et je suis ravi de faire parti du groupe AXA. 
Donc merci de m’assurer </t>
  </si>
  <si>
    <t>loic-n-128655</t>
  </si>
  <si>
    <t xml:space="preserve">Je suis satisfait ! Je suis aussi satisfait du prix des options 
Merci merci et merci beaucoup beaucoup ! Vous êtes fabuleux ! 
Encore et encore merci ! </t>
  </si>
  <si>
    <t>louie-c-128638</t>
  </si>
  <si>
    <t xml:space="preserve">Je suis satisfait des offres proposées par Direct assurance. Étant jeune permis il était important pour moi de choisir une assurance adapté à mes besoins. </t>
  </si>
  <si>
    <t>samy-b-128624</t>
  </si>
  <si>
    <t xml:space="preserve">Top rapide efficaces petit prix pour première assurance je conseille vraiment cette assurance merci à très bientôt je paye le même prit que ma soeur assure depuis 10 ans dans une autre assurance </t>
  </si>
  <si>
    <t>jonathan--m-128623</t>
  </si>
  <si>
    <t xml:space="preserve">Je suis satisfait du prix  et de la rapidité de votre site pour l’assurance de la voiture j’espère avoir l’assurance de la voiture assez rapidement et la vignette merci </t>
  </si>
  <si>
    <t>dominique-v-128619</t>
  </si>
  <si>
    <t xml:space="preserve">Je suit satisfait mis a part la prononciation de mon interlocutrice dontje ne comprends pas toujours Mais elle était super gentille merci a elle de nous avoir tout expliqué  </t>
  </si>
  <si>
    <t>sibel-b-128601</t>
  </si>
  <si>
    <t xml:space="preserve">C'est Parfait efficace rapide pas cher. Je recommande vraiment cette assurance sauf si vous avez trop de sinistre. Sinon c'est top ils sont super réactif au téléphone </t>
  </si>
  <si>
    <t>laurent-b-128600</t>
  </si>
  <si>
    <t>VOS PRIX SONT CORRECT ET LE SITE EST FACILE D’ACCÈS ET FACILEMENT COMPRÉHENSIF..PRIX TRÈS COMPÉTITIF PAR RAPPORT AUX PRESTATIONS APPORTÉES. MERCI, JE RECOMMANDE CE SERVICE.</t>
  </si>
  <si>
    <t>magamba-t-128589</t>
  </si>
  <si>
    <t xml:space="preserve">Je suis satisfait du devis mais j'aurai aimé avoir une possibilité de payer plusieurs fois. Au final, j'ai passé plusieurs appels pour rien. Je note quand même que le prix serais abordable s'il était mensualisé. </t>
  </si>
  <si>
    <t>18/08/2021</t>
  </si>
  <si>
    <t>ali-k-128587</t>
  </si>
  <si>
    <t xml:space="preserve">Satisfait pour le service ainsi que les prix proposés par votre société d’assurance 
Et espère une bonne prise en charge et un bon service client 
En vous remerciant </t>
  </si>
  <si>
    <t>abdelkahar-s-128564</t>
  </si>
  <si>
    <t>Je suis satisfait du service et du prix et des avantages  et de la rapidité de reaction pour valider le dossier et de benificier du parrainage du ami ou de la famille .merci</t>
  </si>
  <si>
    <t>emiliana-asue-n-128533</t>
  </si>
  <si>
    <t xml:space="preserve">Très satisfais et c'est pour cela que nous avons ajouté un autre véhicule chez direct assurance,et nous comptons bien faire votre promotion chez nos amis. </t>
  </si>
  <si>
    <t>ibrahim-b-128513</t>
  </si>
  <si>
    <t xml:space="preserve">Je suis satisfait du service …. Espérant que tout ce passe bien à l’avenir 
Satisfait du service téléphonique 
Merci au revoir 
Merci au revoir 
Au revoir </t>
  </si>
  <si>
    <t>quentin-c-128459</t>
  </si>
  <si>
    <t>Un peu déçu entre le comparateur du lynx et le tarif définitif..
Cependant j'ai de meilleur garantie pour 30€ de plus a l année 
Je suis donc satisfait</t>
  </si>
  <si>
    <t>melanie-g-128458</t>
  </si>
  <si>
    <t>Les prix me conviennent ,étant jeune permis et étudiante cela est compliqué de trouver une bonne assurance .
On m'a conseillé direct assurance et pour le moment je ne suis pas déçu.</t>
  </si>
  <si>
    <t>jennyfer-g-128450</t>
  </si>
  <si>
    <t>Je suis satisfait
Le prix très correcte
Je suis ravie de votre assurance 
Je suis bien renseigné 
J espère être satisfait tout le long de mon assurance</t>
  </si>
  <si>
    <t>alexandra-v-128443</t>
  </si>
  <si>
    <t xml:space="preserve">Prix compétitifs 
Rapidité de exécution du devis 
Je suis satisfaite des prestations d assurance proposées par direct assurance  ainsi que des tarifs que je trouve très adaptés </t>
  </si>
  <si>
    <t>greg-128437</t>
  </si>
  <si>
    <t>Je déconseille fortement cette assurance. Je bénéficie de 50% de bonus sans aucun accident depuis plus de 10 ans. Direct assurance m'augmente ma cotisation de plus de 20% en un an avec des arguments très douteux. J'envoie ma voiture à la casse et leur informe que celle-ci n'est plus en circulation et leur demande la résiliation de mon contrat. Pour faire suite, je reçois une menace de leur part stipulant que faute de règlement de ma part le dossier sera transmis à une société de recouvrement. Ca ne va pas se passer comme ça.</t>
  </si>
  <si>
    <t>jean-paul-t-128419</t>
  </si>
  <si>
    <t xml:space="preserve">Je suis satisfait de direct assurance rien à dire, niveau tarif et niveau service c’est satisfaisant, je le recommande aux personnes, pour sa rapidité </t>
  </si>
  <si>
    <t>17/08/2021</t>
  </si>
  <si>
    <t>michael-d-128415</t>
  </si>
  <si>
    <t>Prix un peu cher ..... malgré l'année de la voiture mais reste correct au vu des années du permis de conduire peux mieux faire certainement l'assurance n'est pas un crédit voiture au vu du prix et au nombre de mois possible qu'on la la paye de a trois fois le prix de la voiture .</t>
  </si>
  <si>
    <t>abdelhakim-n-128385</t>
  </si>
  <si>
    <t xml:space="preserve"> j avais quitté pour compagnie attractive, mais je reviens chez direct assurance
service sur internet qualité tarifs 
facilité d'inscription par plaque d'immatriculation </t>
  </si>
  <si>
    <t>olivier-c-128381</t>
  </si>
  <si>
    <t xml:space="preserve">Je suis satisfait rapport qualité prix au top je recommandes vivement je vais en parler à toute ma famille pour qu'ils viennent chez vous 
Cordialement monsieur capes olivier </t>
  </si>
  <si>
    <t>delphine-v-128361</t>
  </si>
  <si>
    <t xml:space="preserve">Les prix sont intéressants, je suis satisfaite des services et simplicité d'inscription sur internet, je le recommanderai à mes proches et amis, en plus un conseiller appelle </t>
  </si>
  <si>
    <t>ismael-g-128345</t>
  </si>
  <si>
    <t xml:space="preserve">Bonjour je donne mon avis en ecrivant ce message dont le minimum de caractere a ecrire et bien trop elever , il serais préferable del e reduire Simple  et rapide </t>
  </si>
  <si>
    <t>theo-q-128317</t>
  </si>
  <si>
    <t xml:space="preserve">Prix abordables pour premier contrat à voir dans le futur , pour l’instant je suis satisfait. Difficile de donner un avis constructif aussi rapidement </t>
  </si>
  <si>
    <t>didier-c-128300</t>
  </si>
  <si>
    <t xml:space="preserve">Rapide, pratique, pas cher. L application est intuitive et c est parfait. 
L économie est réel,. Je recommandes vivement direct assurance. 
Reste à recevoir la carte verte. 
</t>
  </si>
  <si>
    <t>mou-128299</t>
  </si>
  <si>
    <t xml:space="preserve">Service rapide
Prix compétitif 
Espérons que le suivi et le service en cas de sinistre soit à la hauteur du service offert au moment de l’inscription. 
</t>
  </si>
  <si>
    <t>amina-b-128297</t>
  </si>
  <si>
    <t>Le site est simple et pratique d'utilisation, le devis m'a directement convaincue et les prix sont attractifs, le code promo parrainage a bien fonctionné</t>
  </si>
  <si>
    <t>david-b-128294</t>
  </si>
  <si>
    <t xml:space="preserve">Satisfait de la rapidité du devis et du prix 
Service parfait 
J’ai mes 3 voitures et mon appartement chez vous rien à signaler
Je recommande direct assurance </t>
  </si>
  <si>
    <t>alexis-f-128287</t>
  </si>
  <si>
    <t>La démarche est simple et très rapide.
Les prix sont plus compétitifs que ceux de la concurrence et plus cohérent avec le besoin.
Pour l'instant je suis satisfait.</t>
  </si>
  <si>
    <t>samantha-c-128268</t>
  </si>
  <si>
    <t>Je suis satisfaites du service les correspondants téléphoniques aident beaucoup en cas de tracas sur le site . Comme j’ai pu avoir lors de ma demande .</t>
  </si>
  <si>
    <t>anthony--c-128264</t>
  </si>
  <si>
    <t xml:space="preserve">Je suis très satisfait du prix  , les services internet son très fáciles , j’ ai fait mon assurance auto en très peu de temps donc je suis très satisfait </t>
  </si>
  <si>
    <t>patrick-v-128258</t>
  </si>
  <si>
    <t>les prix sont attractifs par rapport à la concurrence.J'ai déjà été client chez direct assurance par le passé. A l'époque les prix étaient attractifs. Ma demande devis m'a confirmé qu'ils l'étaient toujours. Alors je souscris mon contrat pour cette raison.</t>
  </si>
  <si>
    <t>benabdallah-i-128244</t>
  </si>
  <si>
    <t>Je suis satisfaite de service: il est facile de remplir les informations et avoir le devis. Les prix sont légèrement élevés surtout pour les jeunes conducteurs.</t>
  </si>
  <si>
    <t>16/08/2021</t>
  </si>
  <si>
    <t>lydia-c-128231</t>
  </si>
  <si>
    <t xml:space="preserve">Pour l instant tout me va. Le site est ergonomique et rapide J ai découvert ce site via un ami qui est aussi très satisfait 
A voir dans la durée du contrat
Cordialement </t>
  </si>
  <si>
    <t>escoffier-s-128225</t>
  </si>
  <si>
    <t xml:space="preserve">Je suis satisfait, juste j’aimerai savoir comment vont ce passe le remboursement des mensualité avec youdrive? Mon autre contrat a augmenté et c’est pour sa que je prend youdrive.
Bon intermédiaire via Messenger </t>
  </si>
  <si>
    <t>celine-c-128222</t>
  </si>
  <si>
    <t>Prix intéressants même pour une première assurance.
Souscription simple et rapide.
Pratique : documents à transmettre APRES le début de l'assurance. Top!</t>
  </si>
  <si>
    <t>benjamin-l-128217</t>
  </si>
  <si>
    <t xml:space="preserve">Reste disponible malgré un prix relativement élevé. Mais direct assurance rzste l’assurance qui peut m’assurer même en cas de galère. Merci direct assurance </t>
  </si>
  <si>
    <t>jean-francois-r-128209</t>
  </si>
  <si>
    <t>Satisfait des tarifs et des garanties proposés ainsi que de l'interface du site.
J'ai pu ainsi assurer mon nouveau véhicule en 15 mn environ.
C'est top !</t>
  </si>
  <si>
    <t>alain-v-128197</t>
  </si>
  <si>
    <t>Excellent rapport prix... ergonomie du site intéressant et facile... prise en charge de la résiliation qui facilite la gestion... clarté des documents transmis... bien !</t>
  </si>
  <si>
    <t>hadama--s-128195</t>
  </si>
  <si>
    <t xml:space="preserve">Les prix sont les meilleurs et service de qualité je ne savais pas que direct assurance était aussi simple et rapide pour assurer son véhicule car on me l'a conseillé j'ai essayé et je suis pas déçu </t>
  </si>
  <si>
    <t>larissah-111182</t>
  </si>
  <si>
    <t xml:space="preserve">service client efficace  malgré un service à distance , bon rapport qualité prix . Suite à un sinistre automobile la gestion a été prise en charge rapidement par des conseillers professionnels et à l'écoute . Ce qui est dommage c'est que l'interlocuteur n'est pas le même mais le suivi est efficace . 
Bravo direct assurance ! Je pense que je vais assurer mon habitation prochainement </t>
  </si>
  <si>
    <t>bruno-d-128163</t>
  </si>
  <si>
    <t>Je suis satisfaite de ma.prise en charge et des prix proposés, merci d etre tjrs la.quand on a besoin,
A tres bientôt cordialement Madame Degrandsart.</t>
  </si>
  <si>
    <t>florine-c-128162</t>
  </si>
  <si>
    <t>Tres satisfaite d'avoir pu effectuer les démarches par internet les prix me convienent merci direct assurance je recommande votre assurance demarches facile a effectuer</t>
  </si>
  <si>
    <t>eric-f-128154</t>
  </si>
  <si>
    <t>Je suis satisfait du service et de la réactivité - je souhaiterais pouvoir être contacter pour vérifier que tout est en ordre car lors de ma dernière transaction cette étape avance un être humain me semble primordiale et à tendance à manquer sur du tout digital.</t>
  </si>
  <si>
    <t>andre-m-128138</t>
  </si>
  <si>
    <t xml:space="preserve">Quelle deception, en lisant les avis sur la qualité du service téléphonique, j'ai contacté le numero 09 70 82 00 62 pour être accueilli par un très désagréable Monsieur, malpoli et condescendant, ses propos étaient ponctues d'exasperation et malveillance. Meme en essayant d'être empathique (covid, peut-être problèmes personnels, que sais-je) il n'a pas saisi les opportunités que je lui ai données pour se recomposer et est monté de plusieurs crans dans ses vociferations. Quel dommage, je suis normalement de très bonne humeur et aime échanger avec des commerciaux car c'est aussi mon metier. Cherchez de l'aide dont vous avez tant besoin cher Monsieur, j'espère pour les clients de DirectAssurance que vous n'êtes pas représentatif d'un état d'esprit et peut être dysfonctionnements de cette société pourtant si bien notée. </t>
  </si>
  <si>
    <t>gerard--m-128134</t>
  </si>
  <si>
    <t>simple ET RAPIDE, le service en ligne est très pratique cela évite tous les déplacements entre assureurs et vraiment gain de temps, maintenant voyant comment ça se passe quand un sinistre est déclaré !!!</t>
  </si>
  <si>
    <t>thomas-t-128126</t>
  </si>
  <si>
    <t xml:space="preserve">Très satisfait 
prix correct 
service client très professionnel 
Je suis ravi de mon expérience chez vous 
C’est pour cela que je suis revenu prendre mon assurance 
</t>
  </si>
  <si>
    <t>antony-v-128122</t>
  </si>
  <si>
    <t>Le prix est attractif mais le problème c'est qu'il faut toujours additionner la qualité le fait qu'il y ait des franchise payante pour tous n'est pas terrible</t>
  </si>
  <si>
    <t>christophe-l-128118</t>
  </si>
  <si>
    <t>Franchise trop élevé , mais prix sur l ensemble correcte a voir en cas d accident si vous êtes efficace et voir le service a distance si c'est efficace aussi.</t>
  </si>
  <si>
    <t>fayolle-n-128116</t>
  </si>
  <si>
    <t>Les prix sont très intéressant . Pour souscrire c'est simple et rapide . Je recommande sans hésiter direct Assurance . Merci de nous offrir la possibilité de souscrire à des assurances pas chers</t>
  </si>
  <si>
    <t>emmanuelle-b-128110</t>
  </si>
  <si>
    <t>Recommandé par un proche. Facile et rapide. Le système de Pack propose des tarifs intéressants, alors qu'avec mon ancienne assurance, il fallait rajouter. Maintenant, à voir sur un long terme.</t>
  </si>
  <si>
    <t>viet-hung-p-128104</t>
  </si>
  <si>
    <t>Je suis satisfait de votre service.
Au top.
A recommander!
Je suis satisfait de votre service.
Au top.
A recommander!
Je suis satisfait de votre service.
Au top.
A recommander!</t>
  </si>
  <si>
    <t>ophelie-b-128094</t>
  </si>
  <si>
    <t>Si les prix sont ceux indiqué alors ça sera très bien, et je serais très ravie.
Très facile d'accès pour effectuer un devis.
En attente de voir ce que donne le YouDrive.</t>
  </si>
  <si>
    <t>15/08/2021</t>
  </si>
  <si>
    <t>samira-b-128090</t>
  </si>
  <si>
    <t xml:space="preserve">Je suis satisfait de là rapidité pour s’assurer et avec un bon qualité prix le site est bien explicite je le conseillerais à des proches les 5 étoiles sont bien mérité </t>
  </si>
  <si>
    <t>gregory--b-128075</t>
  </si>
  <si>
    <t>Les prix sont assez intéressants. On m’a parlé de vous et de vos offres d’assurance plutôt alléchantes.
Aujourd’hui, je parie sur vous, en espérant que le moment venu, vous serez présent et efficace.</t>
  </si>
  <si>
    <t>carminda-j-128067</t>
  </si>
  <si>
    <t xml:space="preserve">Je suis satisfait du service, et les prix proposés sont corrects. L'adhésion via internet se fait simplement et rapidement. Les services proposés sont pratiques. </t>
  </si>
  <si>
    <t>amely-n-128062</t>
  </si>
  <si>
    <t>Simple et pratique pour un jeune conducteur comme moi, les prix sont accessibles même pour un petit budget d’étudiant. Je peux maintenant conduire en sécurité.</t>
  </si>
  <si>
    <t>dominique-r-128059</t>
  </si>
  <si>
    <t xml:space="preserve">Souscription assez facile , le site est clair et les renseignements demandés sont simple à communiquer . L'application mobile est simple d'utilisation .
</t>
  </si>
  <si>
    <t>christophe-a-128046</t>
  </si>
  <si>
    <t>je suis bien renseigner sur mon assurance bien precis assurance conforme a mes attentes paiiment securiser bien diriger beaucoup de personnes nous ont parler de direct energie</t>
  </si>
  <si>
    <t>justine-b-128038</t>
  </si>
  <si>
    <t xml:space="preserve">Super
Souscription simple rapide et efficace 
Je recommande à 100%
J’en parlerais à mes amis
Assurance complète et claire au niveau du choix de formule </t>
  </si>
  <si>
    <t>lounas-o-128034</t>
  </si>
  <si>
    <t>Je suis satisfait du service en ligne,même si que c'est un peut Long mais ça va  ,et c d'image qu'on peut pas faire souscrire directement en appelant.mais bref toujours est t'il qu'à tout moment on peut souscrire</t>
  </si>
  <si>
    <t>14/08/2021</t>
  </si>
  <si>
    <t>jeremy-a-128012</t>
  </si>
  <si>
    <t>Satisfait du service , j’attend de voir à l’avenir. 
Prix très bien placé par rapport à la concurrence, très rapide et simple j’espère être content jusqu’au bout de mon contrat</t>
  </si>
  <si>
    <t>alain-v-128007</t>
  </si>
  <si>
    <t xml:space="preserve">Très satisfait des prix ainsi que des couvertures et des accueils telephonique je recommande vivement direct assurance pour le professionnalisme et les tarifs </t>
  </si>
  <si>
    <t>armel-b-127998</t>
  </si>
  <si>
    <t xml:space="preserve">Je suis satisfait du service simple et efficace les prix sont vraiment très abordables le devis est effectué avec une grande rapidité et un conseiller vous prend en charge au plus vite </t>
  </si>
  <si>
    <t>chahir-m-127983</t>
  </si>
  <si>
    <t>Je suis satisfait du service car facile d'accès et la  personne au téléphone a été extrêmement aimable et serviable. J'ai pu ainsi aisément m'affilier.</t>
  </si>
  <si>
    <t>daniel-l-127968</t>
  </si>
  <si>
    <t>LE SERVICE ET LE TARIF M'ONT SATISFAIT ET SIMPLE A REDIGER JE CONNAIS VOTRE ASSURANCE CAR J4AI DEJA ETE CLIENT IL Y A QUELQUES ANNEES 
MERCI
SALUTATIONS</t>
  </si>
  <si>
    <t>kiki-86007</t>
  </si>
  <si>
    <t xml:space="preserve">Je rien a dire ... service bien et vite a recommander 
Qualité prix superbe... il y a pas mieux je suis content je ne m'attendais pas a ce prix la!!! Franchement je vais assurer tous mes vehicules chez eux 
Merci Directassurance </t>
  </si>
  <si>
    <t>thierry-c-127956</t>
  </si>
  <si>
    <t>PAS MAL SERVICE RAPIDE MANQUE UN PEU DES PRISES EN COMPTE SITUATIONS PARTICULIERES.
TARIF HONNETE
EN ATTENTE DE VOIR LE SERVICE EN CAS DE BESOIN;
A SUIVRE</t>
  </si>
  <si>
    <t>eric--k-127942</t>
  </si>
  <si>
    <t>TRES BIEN LOGICIEL DE TRANSACTION AU TOP TARIF CORRECT PRIX CORRESPONDANT A MA DEMANDE  JE SUIS CONTENT D AVOIR FAIT APPEL A VOS SERVICES JE REGARDE POUR ASSURER MES AUTRES VEHICULES</t>
  </si>
  <si>
    <t>omrane-d-127938</t>
  </si>
  <si>
    <t>Très satisfait du service très fluide Et rapide prix imbattables franchement c’est pas de la rigolade allez-y les yeux fermés je me suis assuré en cinq minutes et c’est vraiment très pratique à n’importe quelle heure il était 1h17 et j’ai assuré ma petite douille deux cents c’est pas malBelle équipe beau travail bonne soirée à vous les keep j’ai assuré ma petite bouille j’ai assuré ma petite bouille ma petite douille</t>
  </si>
  <si>
    <t>foryblan-b-127909</t>
  </si>
  <si>
    <t>Tout est parfait.bles prix sont top! Je suis très content. De bons prix. Bonnes assurances. De bonnes garanties. Délais de paiements aussi. Continuer ainsi.</t>
  </si>
  <si>
    <t>13/08/2021</t>
  </si>
  <si>
    <t>agnes-m-127888</t>
  </si>
  <si>
    <t>Je suis satisfaite du service.
Tarif abordable. Rapidité et efficacité.
Site web clair net et précis.
Je peux aisément recommander cet organisme d'assurance.</t>
  </si>
  <si>
    <t>patricia-r-127883</t>
  </si>
  <si>
    <t>je suis satisfaite du service en ligne
devis rapide et facile à demander
reste à voir la suite
par contre, la teleclnseillère que j'ai eu au téléphone n'était pas très accueillante, limite agressive</t>
  </si>
  <si>
    <t>aly-c-127844</t>
  </si>
  <si>
    <t xml:space="preserve">Je suis satisfait du service, le prix un peu élevé. J’espère pouvoir bénéficier de réduction les années suivantes car j’aimerais assurer d’autres véhicules chez vous. 
Merci </t>
  </si>
  <si>
    <t>jeremy-d-127826</t>
  </si>
  <si>
    <t xml:space="preserve">Je suis très satisfait de l'offre et du prix proposé par direct assurance pour l'assurance de mon premier vehicule personnel. Je recommande direct assurance </t>
  </si>
  <si>
    <t>romina-d-127792</t>
  </si>
  <si>
    <t xml:space="preserve">Facilité dacceder au site et de souscrire prix très intéressant comparer a d'autre assurance en espérant ne pas être déçu par la suite les garantie proposer sont très bien </t>
  </si>
  <si>
    <t>lou-m-127772</t>
  </si>
  <si>
    <t xml:space="preserve">Très rapide et très pratique je recommande. Cette assurance est deux fois mois cher que celle que j’ai actuellement. Merci beaucoup, pour vos services ! </t>
  </si>
  <si>
    <t>12/08/2021</t>
  </si>
  <si>
    <t>imran-m-127771</t>
  </si>
  <si>
    <t>Les prix sont convenable comparer a d'autres compagnies avec qui j'ai fait des simulations, les options sont pas mal je compte peut être rajouter d'autres l'année prochaine</t>
  </si>
  <si>
    <t>caroline-j-127768</t>
  </si>
  <si>
    <t>je ne peux pas encore donner mon avis sur le service, mais le site est bien fait on s'y retrouve facilement et les infos sont mémorisées pour les visites futures... bien bien bien !</t>
  </si>
  <si>
    <t>sandrine-l-127755</t>
  </si>
  <si>
    <t>Je suis globalement satisfaite mais je suis surtout très satisfaite du service téléphonique. Peu d attente et des gens calmes polis et très pédagogiques. Je suis juste un peu réservée sur le prix.</t>
  </si>
  <si>
    <t>jean-sebastien-b-127741</t>
  </si>
  <si>
    <t>Simple et rapide. L'assurance comporte les options essentielles pour un jeune conducteur, ayant acheté un véhicule d'occasion à moins de 2000€. J'espère que je vais être satisfait.</t>
  </si>
  <si>
    <t>doriane-m-127734</t>
  </si>
  <si>
    <t>Je suis satisfaite , prix raisonnable, étude rapide , qualité prix formulaire clair , explications nettes , site web attractif , je recommande ce site</t>
  </si>
  <si>
    <t>frederic-d-127726</t>
  </si>
  <si>
    <t>Je suis satisfait du service en ligne, c'est à dire de l'ergonomie du site et de l'expérience utilisateur, c'est à dire l'équipe en charge du développement du tarificateur en ligne fait bien son job et cela se sent.
Merci.</t>
  </si>
  <si>
    <t>mohamed-a-127699</t>
  </si>
  <si>
    <t>Très satisfaits service rapide et efficace les prix sont incroyables j’hésiterais pas à assurer mon deuxième véhicule chez vous et en parler autour de de moi</t>
  </si>
  <si>
    <t>nicolas-b-127688</t>
  </si>
  <si>
    <t>je suis satisfait du service concernant direct assurance sur le site internet.
je suis satisfait du tarif proposé par direct assurance et de la compréhension du site.</t>
  </si>
  <si>
    <t>cecile--b-127683</t>
  </si>
  <si>
    <t xml:space="preserve">Simple et pratique je suis satisfaite de la facilité de souscription je recommande fortement ce mode de souscription en espérant avoir une entière satisfaction des services </t>
  </si>
  <si>
    <t>bryan-b-127666</t>
  </si>
  <si>
    <t xml:space="preserve">Je suis satisfait du prix et de l'assurance je vous conseille cette assurance,
C'est la moins chère que j'ai pu trouver en jeune chauffeur avec assurance tout risque.
</t>
  </si>
  <si>
    <t>ilyasse-a-127638</t>
  </si>
  <si>
    <t>oui je suis satisfait du service et des tarif j espere une amélioration pour le client en therme de facilite.
cordialement
espere de nouveau service pour le consommateur</t>
  </si>
  <si>
    <t>11/08/2021</t>
  </si>
  <si>
    <t>raquel-d-127626</t>
  </si>
  <si>
    <t xml:space="preserve">Je suis satisfait des assurances
Je conseil il y a des bons prix et puis plus de contrats vous avez moins cher c'est.
Je conseil vivement
Toujours à l'écoute </t>
  </si>
  <si>
    <t>sebastien-l-127624</t>
  </si>
  <si>
    <t>Les prix me conviennent, content de ne pas avoir à faire les démarche auprès de mon ancienne assurance. Service rapide, petit bémol de ne pas pouvoir payer tout les mois</t>
  </si>
  <si>
    <t>moussa-n-127592</t>
  </si>
  <si>
    <t xml:space="preserve">Je suis très satisfait  du votre service et je vous remercie,pour l attention accordé à vos clients. Je crois s il faut conseiller a mes proches je le ferai avec plaisir. </t>
  </si>
  <si>
    <t>damien-a-127590</t>
  </si>
  <si>
    <t xml:space="preserve">Rapide mais prix cher. 
Efficacité du site internet 
A suivre en cas de sinistre  pour voir la qualité du suivi. 
A voir aussi service client en cas de question </t>
  </si>
  <si>
    <t>gilles-d-127568</t>
  </si>
  <si>
    <t>Tout est bien ou presque peu d infos sur les franchises et j espère être remboursé des 20 € de parrainage au plus tôt et sans avoir à le réclamer.
Cordialement</t>
  </si>
  <si>
    <t>helaine-y-127558</t>
  </si>
  <si>
    <t>très rapide, mais on ne parle pas de mon ancien véhicule qui est en vente!! et partira le premier septembre au plus tard. l( le Nisan pathfinder)
très cordialement .merci;</t>
  </si>
  <si>
    <t>joao-l-127539</t>
  </si>
  <si>
    <t>je suis très satisfait d'avoir fait une demande de devis pour une assurance auto. Les prix sont  attractifs et le devis est  rapide je recommande vivement.</t>
  </si>
  <si>
    <t>badr-eddine-c-127535</t>
  </si>
  <si>
    <t xml:space="preserve">Je satisfait du service fournis par direct assurance les prix sont satisfaisant le site est simple et pratique. Les conseillers sont joignable, efficace et rapide.
</t>
  </si>
  <si>
    <t>emmanuelle-c-127531</t>
  </si>
  <si>
    <t>Je suis satisfaite du tarif étant déjà cliente pour l'assurance habitation merci pour tout service client nikel rapidité et également les assurances scolaires pour nos enfants</t>
  </si>
  <si>
    <t>rachid-c-127527</t>
  </si>
  <si>
    <t xml:space="preserve">Simple et pratique avec des prix abordables
Le pack est une bonne option à étudier également
J'espère garder la même pour les années à venir.
A voir </t>
  </si>
  <si>
    <t>ciheme--s-127513</t>
  </si>
  <si>
    <t xml:space="preserve">Les prix me conviennent très satisfait très bonne  assurance  assurance  conseil par  des  amis  en espérant  que mon assurance  satisfera  mes demandes </t>
  </si>
  <si>
    <t>delphine-c-127499</t>
  </si>
  <si>
    <t>je suis satisfaite de la facilité à souscrire en ligne et les prix sont très intéressants par rapport aux garanties proposées, je recommanderai à mon entourage
?</t>
  </si>
  <si>
    <t>cecilia--a-127494</t>
  </si>
  <si>
    <t xml:space="preserve">Parfait ! J’espère que grâce au drive ma prime d’assurance va vite baisser car je conduis des voitures louées depuis 10 ans mais je ne suis pas assurée seule depuis longtemps </t>
  </si>
  <si>
    <t>zalani-r-127478</t>
  </si>
  <si>
    <t>Les prix me conviennent dommage que l'on ne puisse pas répondre au mail de souscription de confirmation sinon je suis satisfaite pour le moment.......</t>
  </si>
  <si>
    <t>richmond-a-127453</t>
  </si>
  <si>
    <t>Je suis satisfait. 
J'espère que je n'aurai pas de surprise à la fin sur le prix ni les options pris. 
Le prix est satisfaisant. 
Les options sont aussi bien</t>
  </si>
  <si>
    <t>10/08/2021</t>
  </si>
  <si>
    <t>pascal-l-127436</t>
  </si>
  <si>
    <t xml:space="preserve">Je suis satisfait des prix qui mon été proposé 
Les prix sont atractif pour le moment reste à voir pour la suite des contrats
Merci pour tout Mr Leclercq </t>
  </si>
  <si>
    <t>wilfried--j-127405</t>
  </si>
  <si>
    <t>Meme si l'assurance n'est pas tjs au taquet ...mes correspondants ont toujours été d'une gentillesse FORMIDABLE et prets à faire de leur mieux pour nous satisfaire</t>
  </si>
  <si>
    <t>cristale-b-127399</t>
  </si>
  <si>
    <t>J’ai comparé plusieurs assurances et le rapport qualité prix était le plus intéressant chez direct assurance, merci de votre confiance et à bientôt cordialement</t>
  </si>
  <si>
    <t>antoine-m-127396</t>
  </si>
  <si>
    <t>Je suis satisfait du service du prix très rentable et abordable pour tout types de personne je recommande sincèrement cette assurance. Grande possibilité de contrat</t>
  </si>
  <si>
    <t>oceane-f-127368</t>
  </si>
  <si>
    <t xml:space="preserve">Super offre. Une des moins cher que j'ai trouver. J'ai effectué plusieurs devis et c'est la meilleur des offres.  Prix intéressant  et souscription rapide en lignes </t>
  </si>
  <si>
    <t>nicolas-l-127367</t>
  </si>
  <si>
    <t xml:space="preserve">je suis ravie du système youdrive car je conduis très bien et j’espère en bénéficier sur le cout de mon assurance et là je trouve c'est vraiment trop cool par contre si j'ai pas la réduction sa cout un peu bonbon , cordialement </t>
  </si>
  <si>
    <t>thierry-v-127343</t>
  </si>
  <si>
    <t>Je suis satisfait du service, réponses rapides et claires. J'attend de voir si les engagements pris seront tenus dans les délais. Pour l'instant tout va bien...</t>
  </si>
  <si>
    <t>alex-127341</t>
  </si>
  <si>
    <t xml:space="preserve">attention à la franchise très élevé et celle ci doit être payé même pour vandalisme et même quand vous avez l'identité du vandale et qu'une plainte est déposé contre le vandale. Passer avec leur garage partenaire également et pas votre garagiste habituel car le traitement est très long (3mois pour réparer ma voiture, un mois et demi pour faire passer un expert). </t>
  </si>
  <si>
    <t>remy-h-127334</t>
  </si>
  <si>
    <t>RIEN A DIRE, systeme facile ,rapide et efficace .
tres bon rapport qualité prix, a voir maintenant quand il y aura un sinistre 
merci merci 
remy hillaire</t>
  </si>
  <si>
    <t>beatrice-c-127324</t>
  </si>
  <si>
    <t>Nous verrons dans le temps ...si tout fonctionne bien 
L assurance la moins cher c est évident 
Le côté pratique de faire ça sur internet aussi.
Merci
A bientot</t>
  </si>
  <si>
    <t>nathalie-p-127319</t>
  </si>
  <si>
    <t xml:space="preserve">C'est dommage de devoir résilier son contrat pour bénéficier des meilleurs tarifs. Heureusement qu'il existe des personnes honnêtes qui explique comment on peut avoir la meilleure proposition. </t>
  </si>
  <si>
    <t>stephane-v-127316</t>
  </si>
  <si>
    <t>Je souhaiterait une option de mensualisation mais ce n'est pas proposé.
L'ergonomie du Site n'est pas ideale : J'ai par erreur créé un 2e second conducteur et il a été tres difficile de le faire disparaitre.</t>
  </si>
  <si>
    <t>rouply--a-127298</t>
  </si>
  <si>
    <t xml:space="preserve">Je suis satisfait 
Prix très intéressant 
Très contente d'être client chez vous 
Je recommande à toute personne de souscrire chez vous chez directe assurance </t>
  </si>
  <si>
    <t>09/08/2021</t>
  </si>
  <si>
    <t>luanna-v-127270</t>
  </si>
  <si>
    <t>les prix sont plus que convenable pour les jeunes conducteurs, prix défiant toute concurrence,. La plateforme facile d'utilisation et la souscription est très rapide.</t>
  </si>
  <si>
    <t>romain-b-127264</t>
  </si>
  <si>
    <t>Prix intéressant
Service semblant simple et rapide.
Le service de résiliation par vos soins est appréciable et simplifie grandement le changement d'assureur.</t>
  </si>
  <si>
    <t>guillaume-s-127263</t>
  </si>
  <si>
    <t>Je suis satisfait de vos offres  vos tarifs merci pour vos offres bonne journée à vos services de direct assurances merci beaucoup monsieur seginger ..</t>
  </si>
  <si>
    <t>florian-b-127250</t>
  </si>
  <si>
    <t>Je suis satisfait du service proposer très bon rapport qualité prix assureur à l écoute de ces client se qui es important d après moi . Ma femme et moi prenons toute nos assurance chez vous .</t>
  </si>
  <si>
    <t>sacha-m-127237</t>
  </si>
  <si>
    <t>C’était rapide On est assez simple d’accès je mit Beaucoup de temps avant de me décider quelle assurance auto j’allais choisir mais lorsque je suis allé sur direct assurance les tarifs et les services m’ont paru attractif c’est pour cela que je me suis inscrit à direct assurance car je vais besoin d’assurer mon premier véhicule</t>
  </si>
  <si>
    <t>fabien-c-127235</t>
  </si>
  <si>
    <t xml:space="preserve">Me convient parfaitement je pense que c'est une très bonne assurance . Je ne pense pas m'être trompé sur mon choix.
Les prix sont raisonnable et tres attractifs </t>
  </si>
  <si>
    <t>slim-e-127211</t>
  </si>
  <si>
    <t>Je suis satisfait  du service 
Je suis Satisfait  du devie
Je suis satisfait  des conseils........
Service  client a l'écoute. 
Prix satisfaisant et attractifs</t>
  </si>
  <si>
    <t>slah-s-127207</t>
  </si>
  <si>
    <t>je suis trais   satisfer et les prix me conviennent  je remerci l équipe direct assurance .merci de m'envoier  rapideman le certificat d'assurance et la carte verte   ... MERCI</t>
  </si>
  <si>
    <t>houcine--c-127202</t>
  </si>
  <si>
    <t>Je suis satisfait de direct assurance vraiment professionnel je recommande fortement disponible à l’écoute et agréable à très bientôt ne changez pas c</t>
  </si>
  <si>
    <t>norbert-g-127194</t>
  </si>
  <si>
    <t>Dommage ne pas pouvoir mensualiser a l'inscription. Sinon très pratique et pris très raisonnable. A voir à l'usage si l'assuré est bien pris en charge.</t>
  </si>
  <si>
    <t>serge-b-127193</t>
  </si>
  <si>
    <t>Très satisfait du service téléphonique avec un interlocuteur très charmant et clair.
La réactivité est également très forte et le questionnaire très accessible</t>
  </si>
  <si>
    <t>laura-f-127183</t>
  </si>
  <si>
    <t>Les prix me conviennent. Facile et pratique. Recommandé par un ami . Comprend la couverture que je cherchais.. Je recommanderai à mes amis !!!!!!!!!!!</t>
  </si>
  <si>
    <t>khadija-t-127150</t>
  </si>
  <si>
    <t>Je suis satisfait du service qualité prix. Je viens de souscrire chez vous j'espère avoir l'occasion de vous laisser d'autres commentaires positif tout au long des années à venir</t>
  </si>
  <si>
    <t>abdelhakim-l-127113</t>
  </si>
  <si>
    <t>Je suis satisfait et le prix est correct aussi le service clientele est de qualité.
Direct assurance est une assurance sur laquel on peut toujours compter.</t>
  </si>
  <si>
    <t>08/08/2021</t>
  </si>
  <si>
    <t>blandine-d-127112</t>
  </si>
  <si>
    <t xml:space="preserve">prix très intéressant, devis facile et rapide. je vais faire un devis habitation pour voir si cela me convient aussi. si c'est bien je recommanderai direct assurance à mes proches
</t>
  </si>
  <si>
    <t>rita-m-127109</t>
  </si>
  <si>
    <t>Simple et efficace direct assurance, devis assez simple et rapide, en quelques minutes j’ai eu mon Devis et les tarifs assurance pour une première je suis contente</t>
  </si>
  <si>
    <t>hamza-b-127087</t>
  </si>
  <si>
    <t>Satisfait ok, c bon bonne assurance très bien relation client important, rapide d'exécution.
Sa va très bien. Merci je suis très content de ce procédé.</t>
  </si>
  <si>
    <t>adeline-a-127069</t>
  </si>
  <si>
    <t>Simple et bon tarif. Facilite de souscription mais on ne peut pas indiquer le jour de démarrage du contrat, seulement le mois ce qui n'est pas très pratique.</t>
  </si>
  <si>
    <t>aurelie-e-127027</t>
  </si>
  <si>
    <t xml:space="preserve">Super contente très réactifs et peu cher pas mal de choix dans les tarifs 
Personne au téléphone très rapide et efficace et ont répondu à mes attentes </t>
  </si>
  <si>
    <t>07/08/2021</t>
  </si>
  <si>
    <t>jean-edner-d-127020</t>
  </si>
  <si>
    <t>Je suis très satisfait de la simplicité, du prix et de la mise à disposition et surtout la simplicité de paiement qui est proposée.
Vu que j'ai les moyens de payer alors je profite</t>
  </si>
  <si>
    <t>abdrahim-b-127014</t>
  </si>
  <si>
    <t xml:space="preserve">Je suis satisfait de la souscription rapide par vos services mais espère quand même trouver de meilleures couverture pour les bon conducteur comme moi même </t>
  </si>
  <si>
    <t>antoine-b-126999</t>
  </si>
  <si>
    <t>J'ai eu récemment recours à vos services lors de la panne de ma voiture et suis satisfait de la prise en charge des choses.
Cela  a été rapide et très bien gérer
Merci.</t>
  </si>
  <si>
    <t>helene-g-126998</t>
  </si>
  <si>
    <t>Très bien pour le moment, service clair, pratique et rapide. 
Toutefois, je n'ai rien vu concernant la franchise en cas d'accident ou d'un éventuel problème.</t>
  </si>
  <si>
    <t>cheikh-d-126982</t>
  </si>
  <si>
    <t>C'est trop cher les assurances pour les garanties. Avant, Direct assurance s'était fait une réputation pour ses tarifs défiant toute concurrence mais aujourd'hui, il adopte la logique capitaliste et préfère faire du profit, encore du profit et toujours du profit au détriment du client.</t>
  </si>
  <si>
    <t>zohra--b-126980</t>
  </si>
  <si>
    <t xml:space="preserve">Très satisfaite de l'offre qui m'a été faite, très bonne qualité prix je le conseille à mes proche et mes amis merci pour tout vos conseils et à très bientôt </t>
  </si>
  <si>
    <t>lelia-h-126968</t>
  </si>
  <si>
    <t>L'assurance la moins chère que j'ai trouvé, site pratique, pas de beug, inscription facile! Et ça, ça fait la différence ! Merci direct assurance!!!!!</t>
  </si>
  <si>
    <t>elau-d-126943</t>
  </si>
  <si>
    <t>Je suis satisfaite du site DirectAssurance
Prix corrects et souscription rapide en ligne
Je cherchait un contrat rapide pour l’achat d’un véhicule d’occasion sous peu</t>
  </si>
  <si>
    <t>techer-richela-j-126930</t>
  </si>
  <si>
    <t xml:space="preserve">Je suis satisfaite du service , prix abordable pour jeune conducteur , inscription très rapide . A voir dans le temps s’ils seront réactifs quand j’aurai  besoin d’eux . </t>
  </si>
  <si>
    <t>06/08/2021</t>
  </si>
  <si>
    <t>bienvenu-c-126923</t>
  </si>
  <si>
    <t xml:space="preserve">Les prix sont très très bien, et je suis contant de ne pas avoir perdu beaucoup de temps pour souscrire. J aimerais aussi que des personnes soient disponibles si nous avons des questions </t>
  </si>
  <si>
    <t>hichem-b-126905</t>
  </si>
  <si>
    <t>Très bien et très simple comme démarche. Je recommande a tout le monde d’assurer leur voiture avec direct assurance car tu peux conduire ta voiture directement apres 5min sur ton téléphone en remplissant tes informations!</t>
  </si>
  <si>
    <t>sarah-l-126870</t>
  </si>
  <si>
    <t xml:space="preserve">Je suis satisfait du service et de votre collaboration merci pour votree patience et j’espère être une cliente pour un bon moment 
Encore merci et à très bientôt </t>
  </si>
  <si>
    <t>ylies-c-126866</t>
  </si>
  <si>
    <t>Je suis satisfait du service client qui m'a bien informé tout au long de ma démarche. Un merci particulier à une conseiller cliente, Valérie du plateau de Bretagne.</t>
  </si>
  <si>
    <t>jeremy-g-126864</t>
  </si>
  <si>
    <t xml:space="preserve">simple pratique 
a voir dans le temps si on  a un probleme c'est comme ca qu'on juge vraiment la satisfaction ou non du client pas quand tout a bien . </t>
  </si>
  <si>
    <t>ghattas-l-126858</t>
  </si>
  <si>
    <t>L’inscription en ligne est facile et simple. Les prix sont raisonnables. Toutes les options nécessaires sont présentes. Je recommande fortement. Merci</t>
  </si>
  <si>
    <t>marine-b-126854</t>
  </si>
  <si>
    <t xml:space="preserve">Je suis satisfait de direct assurance ils restent les moins chère avec pas mal de garantie je recommande direct assurance . Jamais étais déçue même au par avant </t>
  </si>
  <si>
    <t>dov-s-126824</t>
  </si>
  <si>
    <t xml:space="preserve">Le prix est exactement le même que chez le GAN assurance mon assurance habituelle, la seule différence c'est la rapidité et l'accès Internet beaucoup plus facile
</t>
  </si>
  <si>
    <t>mohamed-t-126805</t>
  </si>
  <si>
    <t>Je suis satisfait du service… les prix me conviennent à voir dans le temps puisque mon ancien assureur a décidé d’augmenter les prix a sa guise sans que je n’ai de malus ou encore que je n’ai declaré de sinistre 3 à 4 mois avant l’échéance prévue, elle s’appelle active assurance. Peut être que ma note sur la satisfaction serait plus conséquente ou pas dans le temps</t>
  </si>
  <si>
    <t>diana-g-126783</t>
  </si>
  <si>
    <t xml:space="preserve">Satisfaite. Lors de la validation du devis on me parle de 2 mois offert et en le finalisation je doute d'en bénéficier. 
Le rappeler serait un plus.  Le contact téléphonique était top
</t>
  </si>
  <si>
    <t>vincent-z-126764</t>
  </si>
  <si>
    <t>Je suis satisfait le prix me convient je vous remercie à bientôt votre site et rapide et bien lisible la souscription est très rapide je vous remercie.</t>
  </si>
  <si>
    <t>bodet-c-126762</t>
  </si>
  <si>
    <t xml:space="preserve">Manque le choix de mensualité pour le payement 
Les conditions sont trop compliquer à trouver et lire 
Sinon on verra bien le jours ou j'aurai besoin </t>
  </si>
  <si>
    <t>lorine-j-126750</t>
  </si>
  <si>
    <t>Je suis satisfaite du tarif, du service qui est proposer je pense avoir fait le bon choix en venant chez vous est il a etait très pratique de souscrire</t>
  </si>
  <si>
    <t>arnaud-a-126718</t>
  </si>
  <si>
    <t xml:space="preserve">Prix correctes mais nouvellement adhérent à voir dans l'avenir.
contact téléphonique efficace
les prestations semblent être à hauteur du prix demandé </t>
  </si>
  <si>
    <t>05/08/2021</t>
  </si>
  <si>
    <t>guelablemon-william-shaddy-d-126707</t>
  </si>
  <si>
    <t>Je suis satisfait du service,le prix me convient, simple et pratique,les avantages aussi, et je pense bien que avec mon assurance  tout risque je ne crains rien</t>
  </si>
  <si>
    <t>marie-sophie-r-126683</t>
  </si>
  <si>
    <t xml:space="preserve">Je suis satisfaite de mon nouveau contrat ! les prix sont compétitifs et il est très facile de souscrire en ligne. Je recherchais de la rapidité et un tarif plus compétitif </t>
  </si>
  <si>
    <t>hamza-k-126678</t>
  </si>
  <si>
    <t xml:space="preserve">satisfait des prix et service proposes contrat tres vite fait et tres bien expliques surtout pour assurer des voitures au prix raisonnable pour un contrat tout risque
</t>
  </si>
  <si>
    <t>jean-b-126655</t>
  </si>
  <si>
    <t xml:space="preserve">Les prix sont attractifs et me conviennent après à voir dans le temps comment
Ils sont réactifs en cas de sinistre ou d'autres problèmes qui peuvent survenir. </t>
  </si>
  <si>
    <t>marwa-b-126652</t>
  </si>
  <si>
    <t>Très bien tarif correct tout est parfait merci direct assurance j'espère être satisfaite par la suite de mon assurance voilà mon avis merci beaucoup direct assurance</t>
  </si>
  <si>
    <t>gregory-g-126651</t>
  </si>
  <si>
    <t>Niveau prix:
Les multiples options ne rendent pas le prix final lisible.
Satisfaction:
Passez au dépannage 0km de base
Difficile de se prononcer, espérant ne pas avoir besoin de vos services.</t>
  </si>
  <si>
    <t>redha-m-126618</t>
  </si>
  <si>
    <t xml:space="preserve">Je suis satisfait de cette assurances car vous proposer de meilleur prix que les concurrent. 
C’est pour cela que j’ai assurés mes deux véhicules. 
Cordialement. </t>
  </si>
  <si>
    <t>brigitte-d-126612</t>
  </si>
  <si>
    <t xml:space="preserve">Je suis satisfaite du service et du prix et du service en ligne ,  merci de l efficacité et de la rapidité de votre logiciel,  ceci est un gagne temps. </t>
  </si>
  <si>
    <t>leon-naej-126600</t>
  </si>
  <si>
    <t>difficile  de correspondre autrement que par l'espace personnel.
si on arrive à joindre quelqu'un au tél, nous sommes balladés de service en service (soit disant plus compétent.......pour finir sans personne tellement que c'est long.
Difficile également de résilier car demande de documentsautre que certificat de cession qui devrait suffire !</t>
  </si>
  <si>
    <t>veronique-j-126598</t>
  </si>
  <si>
    <t xml:space="preserve">Les prix sont très attractif, et je suis satisfait de ce que l'assurance me propose,. Il est facile et rapide de souscrire une assurance sur direct assurance </t>
  </si>
  <si>
    <t>catherine-c-126582</t>
  </si>
  <si>
    <t>Rien à dire, tout est parfait, sauf les prix qui fluctuent selon les devis et les dates de création 
Votre site est bien fait et clair pour vos clients</t>
  </si>
  <si>
    <t>jamal-t-126573</t>
  </si>
  <si>
    <t xml:space="preserve">Je suis très satisfait de votre site et des offres de prix très correct la rapidité de votre réponse tout et simple dans les questionnaires pour faciliter les réponses </t>
  </si>
  <si>
    <t>charlotte-n-126526</t>
  </si>
  <si>
    <t xml:space="preserve">L’application est facile d’accès et très complète ! J’espère ne pas être déçue d’un contrat conclu par internet. Et j’ai hâte de connecté la boîte pour payer moins chers </t>
  </si>
  <si>
    <t>04/08/2021</t>
  </si>
  <si>
    <t>luis-p-126508</t>
  </si>
  <si>
    <t>J'ai souscrit sur le site internet et je suis satisfait du service direct assurance.
Ils ont de très bon prix, très accessible....
Très facile à souscrire</t>
  </si>
  <si>
    <t>djaafar-b-126481</t>
  </si>
  <si>
    <t>Je suis satisfait de ma souscription 
Tarif et protection plus que intéressante merci beaucoup
Je suis satisfait de ma souscription 
Tarif et protection plus que intéressante merci beaucoup</t>
  </si>
  <si>
    <t>amal-f-126478</t>
  </si>
  <si>
    <t>Je suis satisfaite, assurance simple, pas cher surtout pour les formules qu'elle propose.
Personnel facile a  joindre, a l'écoute et a l'aide 
Je recommande</t>
  </si>
  <si>
    <t>toufik-b-126461</t>
  </si>
  <si>
    <t>Très satisfait très intéressant très fiable très bien au niveau du prix
Je recommande cette société d'assurance prix compétitif et attractif pour assurer son auto</t>
  </si>
  <si>
    <t>nathalie-b-126427</t>
  </si>
  <si>
    <t>difficulté de connexion. Site beug et annule nos simulations. Vivant sur une cité balnéaire, peut-être trop de monde en ligne au même moment...
mais très facile de compréhension et de souscription</t>
  </si>
  <si>
    <t>belgin-y-126408</t>
  </si>
  <si>
    <t>Rapide et simple. Tarif convenable merci
merci pour ce site qui est efficace qui nous fait gagner du temps et de l'argent. je recommande a tout le monde</t>
  </si>
  <si>
    <t>kahaia-h-126386</t>
  </si>
  <si>
    <t>Je suis satisfaite... Prix raisonnable! Avec une rapidité.... 
Je la recommande comme assurance voiture. Rapide, tout ce fait sur internet. Plus besoin de ce déplacer.</t>
  </si>
  <si>
    <t>vincent-c-126385</t>
  </si>
  <si>
    <t>Je suis satisfait de DIRECT ASSURANCE je vous le conseille vivement.
Niveaux tarif il et compétitif et pour les personne et encore une fois très satisfait du service merci</t>
  </si>
  <si>
    <t>christian-d-126381</t>
  </si>
  <si>
    <t>offre simple et détaillée sur un site bien construit dans la progression du devis. Tarif compétitif pour les jeunes conducteurs en phase probatoire. Bonne première expérience</t>
  </si>
  <si>
    <t>nicolas-s-126377</t>
  </si>
  <si>
    <t>Prix un peu chère, les services sont convenable, la rapidité pour être assurer et quand à elle rapide et efficace. 
Merci de m'assurer cordialement...</t>
  </si>
  <si>
    <t>vincent-p-126359</t>
  </si>
  <si>
    <t>A voir le jour ou j'aurais un probleme! 
Site clair et sans bug, facilité de retrouver son devis donc ca c'est OK.
Tarif équivalent a peu de chose près a ce qui se fait ailleurs</t>
  </si>
  <si>
    <t>beatrice--o-126357</t>
  </si>
  <si>
    <t>Je suis très satisfaite des options et de la tarification  proposées pour assurer ma voiture. 
Je recommande fortement direct’assurance à mes proches.</t>
  </si>
  <si>
    <t>annr-d-126345</t>
  </si>
  <si>
    <t xml:space="preserve">Gestion très simple de la souscription et mise en place du contrat relativement aisée. 
A voir dans le temps si le service client est opérationnel et réactif. 
</t>
  </si>
  <si>
    <t>laurent-r-126329</t>
  </si>
  <si>
    <t>Je suis satisfait par le contrat, les conditions de couverture, la facilité d'utilisation du site, la rapidité d'utilisation, le prix de l'assurance proposée.</t>
  </si>
  <si>
    <t>mike-w-126315</t>
  </si>
  <si>
    <t xml:space="preserve">Je suis vraiment Satisfait du prix et de la prestation je recommande vraiment direct assurance 
Je vais faire des devis pour mes 3 autre voiture pour comparer les tarifs </t>
  </si>
  <si>
    <t>elodie-c-126314</t>
  </si>
  <si>
    <t>JE SUIS CONTENTE ET SATISFAITE DE TROUVER MOINS CHER .
ON VERRA LA SUITE LORSQU IL Y AURA UN SOUCIS
En esperant que cela se passe bien dans pour la suite</t>
  </si>
  <si>
    <t>marco-sergio--n-126308</t>
  </si>
  <si>
    <t xml:space="preserve">Merci, tres efficace. Je retrouve toujours avec pliais Dirext assurance de que je rachète une voiture !! Je le conseil a mes connaissances. Toujours avec plaisir </t>
  </si>
  <si>
    <t>03/08/2021</t>
  </si>
  <si>
    <t>myriam-b-126294</t>
  </si>
  <si>
    <t>Pour le moment, je suis satisfaite mais je viens juste de souscrire donc pas de recul et il est difficile de donner un avis
j ai vu de bonnes critiques</t>
  </si>
  <si>
    <t>frederic-b-126285</t>
  </si>
  <si>
    <t>Pour l'instant rien à signaler.
On verra la suite.
Tout ce que je peux dire, c'est que le site est pratique et facile d'utilisation. Les infos sont disponibles.</t>
  </si>
  <si>
    <t>johann-p-126256</t>
  </si>
  <si>
    <t>JE SUIS SATISFAIT DU SERVICE, FACILE ET RAPIDE.
MON AMIE EST CHEZ VOUS DEPUIS PLUS DE 5 ANS, ELLE EN EST TRES SATISFAITE ET M A RECOMMADE DIRECT ASSURANCE</t>
  </si>
  <si>
    <t>franck-v-126249</t>
  </si>
  <si>
    <t xml:space="preserve">Je suis satisfait de direct assurance et je le recommande à mon entourage merci a vous de m'avoir accompagné dans mes démarches de recherche d'assurance </t>
  </si>
  <si>
    <t>rocio-b-126225</t>
  </si>
  <si>
    <t>Je suis satisfait du service rapide et pas cher
pour l'instant très content
de toutes les propositions la vôtre est celle qui convient le mieux à mon économie
Je recommanderai votre service en ligne à tous mes amis et ma famille</t>
  </si>
  <si>
    <t>houaria-r-126213</t>
  </si>
  <si>
    <t xml:space="preserve">Merci pour la conseillère qui était géniale, tarif avantageux 
Et surtout facile à faire. Je le recommande à mes fils 
Les étapes à suivre très claires </t>
  </si>
  <si>
    <t>audrey-g-126210</t>
  </si>
  <si>
    <t xml:space="preserve">Je suis très satisfaite des tarifs proposés et de la rapidité de la procédure. Le site est simple d'accès et c'est surtout très compréhensible . Merci </t>
  </si>
  <si>
    <t>joran-r-126183</t>
  </si>
  <si>
    <t>Je suis satisfait du service, souscription rapide très utile lors de l'achat du véhicule.
Je n'est jamais eu aucun soucis avec cet assurance pour mes précédents véhicules</t>
  </si>
  <si>
    <t>michel--c-126149</t>
  </si>
  <si>
    <t xml:space="preserve">Simple pratique, bon prix,  bonne couverture, rapide,  j'ai été conseillé par un membre de ma famille et j eb ferai de même avec mes connaissances qui me demanderont conseil </t>
  </si>
  <si>
    <t>aurelie-m-126148</t>
  </si>
  <si>
    <t>Satisfait des services direct assurance.  Les prix sont correct. 
Les choix des options sont très correct aussi.
Merci à vous direct assurance pour vos offres</t>
  </si>
  <si>
    <t>alloua-l-126142</t>
  </si>
  <si>
    <t xml:space="preserve">Je suis satisfait du service 
Le sit est faciles d'utilisation , parfois il y a des questions qui ne servent pas ,cela peut être amélioré je pense par exemple ,le nombre d'enfant </t>
  </si>
  <si>
    <t>guylaine-a-126136</t>
  </si>
  <si>
    <t xml:space="preserve">Très bien, très claire et on peut facilement modifier les différentes options c'est un véritable atout. Concernant les tarifs directs assurance est très bien positionnés par rapport à ces autres concurrents </t>
  </si>
  <si>
    <t>clugnac-e-115205</t>
  </si>
  <si>
    <t>Pour le moment je suis satisfaite du service à voir dans le temps si le suivi sera le même ainsi que la qualité des services et la rapidité d'exécution</t>
  </si>
  <si>
    <t>florence--e-126077</t>
  </si>
  <si>
    <t>Le devis est correcte  et le prix imbattable 
J’espère que je ne le regretterai pas 
Maintenant il ne reste plus qu’à tester car c’est une 1ère fois que je prend une assurance en ligne</t>
  </si>
  <si>
    <t>02/08/2021</t>
  </si>
  <si>
    <t>meryl-r-126060</t>
  </si>
  <si>
    <t xml:space="preserve">Je suis très satisfaite, l’interface du site est très compréhensive, et clair. J’ai pu obtenir toute les réponses à mes questions et souscrit rapidement à mon assurance. </t>
  </si>
  <si>
    <t>paolo-c-126046</t>
  </si>
  <si>
    <t>A voir avec le temps, pour un premier véhicule je trouve que c'est un peut cher. J'espère n'est pas être déçu en cas de panne ou sinistre. Sinon concernant l'inscription c'est assez rapide !</t>
  </si>
  <si>
    <t>marie-s-126045</t>
  </si>
  <si>
    <t xml:space="preserve">Je suis satisfaite mais je ne connais pas encore bien le site. Le boitier calculant le montant mensuel de l'assurance semble être une très bonne idée. </t>
  </si>
  <si>
    <t>eddy-l-126040</t>
  </si>
  <si>
    <t xml:space="preserve">Je suis satisfait le prix est attractif, sérieux je vais souscrire chez vous pourriez vous m envoie la carte verte dès que se serait payé les 47 euros </t>
  </si>
  <si>
    <t>mohamed-k-126035</t>
  </si>
  <si>
    <t xml:space="preserve">Je suis satisfait de la rapidité et de la facilité dans la démarche  d’inscription . J’apprécie le fait que l’on puisse adapter sa formule via l’application. </t>
  </si>
  <si>
    <t>michele-g-126015</t>
  </si>
  <si>
    <t xml:space="preserve">Avec plusieurs contrat le prix n est pas vraiment dégressif dommage sinon content des tarifs qui sont quand même plus bas que la. Concurrence mais je n ai encore jamais utilisé les services  </t>
  </si>
  <si>
    <t>franck-m-125992</t>
  </si>
  <si>
    <t>Très satisfaits du prix mais nous attendons de voir si les services d'assurance sont à la hauteur également.
Nous avons échangé de façon correcte avec le service client qui nous a très bien expliqué les conditions d'assurance.</t>
  </si>
  <si>
    <t>aurelie-c-125985</t>
  </si>
  <si>
    <t>Tarifs corrects, souscription en ligne rapide et clair. Devis avec plusieurs niveaux de garantie, je recommande. A voir dans le temps l'évolution des tarifs.</t>
  </si>
  <si>
    <t>dominique--p-125978</t>
  </si>
  <si>
    <t xml:space="preserve">Je suis satisfait
les prix me conviennent, et depuis un an que je suis assurer chez direct assurance, je n'ai pas eu de problèmes.
Je vous recommande direct assurance
</t>
  </si>
  <si>
    <t>cynthia-r-125977</t>
  </si>
  <si>
    <t xml:space="preserve">Très satisfaite , je suis contente , c'est une assurance géniale  le prix est très raisonnable je recommande cette banque , Merci , je recommande très fortement </t>
  </si>
  <si>
    <t>ahlam-h-125972</t>
  </si>
  <si>
    <t>Je suis satisfait du service très agréable  je recommande efficace très bonne assurance. Rapidité du contrat conseillé très accueil avec respect je suis contente</t>
  </si>
  <si>
    <t>damien-v-125961</t>
  </si>
  <si>
    <t>Tout est au top merci à vous, c'est mon 3eme vehicule assuré chez vous, les tarifs sont top et les conseillers à l'écoute merci pour tous je vais pouvoir me faire plaisir sur les routes</t>
  </si>
  <si>
    <t>joffrey-b-125943</t>
  </si>
  <si>
    <t>Simple et donne la chance aux personnes non assurées depuis des années .. Tarif correct dans l'ensemble juste il serait bien de pouvoir payer tous les mois.</t>
  </si>
  <si>
    <t>mohammed-b-125932</t>
  </si>
  <si>
    <t>Je suis satisfait du service 
Les prix sont convenables
Simple et pratique 
Recommandé par mon entourage 
J'espère être satisfait sur le long terme ...</t>
  </si>
  <si>
    <t>birol-k-125926</t>
  </si>
  <si>
    <t xml:space="preserve">Je suis satisfait du service....
Le prix me convient...
C'est pas cher du tout..
Je conseille à tout les mondes 
Sans hésitation 
Service a l'écoute
Pas chère </t>
  </si>
  <si>
    <t>anne-sophie-d-125924</t>
  </si>
  <si>
    <t>simple pour concrétiser le contrat
les différents devis proposés sont bien expliqués
La proposition suivant l'année du véhicule est bien car je n'aurais pas choisis le tout risque alors que la différence de prix étant minime et judicieux par rapport à ma voiture avec peu de kms vu l'année.</t>
  </si>
  <si>
    <t>zakia-b-125919</t>
  </si>
  <si>
    <t>Très satisfaite de la praticité du site. Facile d'utilisation et très bon rapport qualité/prix. Je recommanderai ce site à mon entourage. Rapidité d'utilisation</t>
  </si>
  <si>
    <t>lounis-a-125901</t>
  </si>
  <si>
    <t>Parfait rapide et simple un service rapide a la haiteur des demandes avec une tres bonne comprehension un site facile et rapide avec une bonne comprehension</t>
  </si>
  <si>
    <t>rudice--e-125886</t>
  </si>
  <si>
    <t xml:space="preserve">Le prix est plus cher que la concurrence de 7€ de plus par mois. Mais j’ai pris ce contrat car le paiement initial est plus accessible. Je ne sais pas si je dois recommander. </t>
  </si>
  <si>
    <t>fabien-b-125884</t>
  </si>
  <si>
    <t>Satisfait !! Le service est rapide et très facile à prendre en main. Beaucoup d'options donc on peut s'y perdre un peu quand on y connaît pas grand chose.</t>
  </si>
  <si>
    <t>gabrielle-s-125879</t>
  </si>
  <si>
    <t>c'est top:: tarif. vraiment intéressant et facilité de souscription. Rapidité quant à l'établissement du devis du devis simplicité du formulaire. Possibilité d'accès même le week-end</t>
  </si>
  <si>
    <t>christian-p-125877</t>
  </si>
  <si>
    <t>Je suis satisfait du devis
dans l'attente de l'évolution de notre relation 
je vais prendre également un contrat habitation et je vais voir si le code promo est proposé</t>
  </si>
  <si>
    <t>alainriss04-125875</t>
  </si>
  <si>
    <t>Après un tarif attractif la 1ère année, une augmentation de près de 13% la seconde année accompagnée de justifications bidons donnent le sentiment d'être pris pour un imbécile. Il parait que c'est une habitude de cet assureur.</t>
  </si>
  <si>
    <t>sara-d-125838</t>
  </si>
  <si>
    <t xml:space="preserve">Très bien, rapide efficace, conseillers à l'écoute. Les prix sont satisfaisants quant aux prestations. Le formulaire est intuitifs et les paramétrages selon son profils sont optimisés. </t>
  </si>
  <si>
    <t>31/07/2021</t>
  </si>
  <si>
    <t>01/07/2021</t>
  </si>
  <si>
    <t>ganael-h-125836</t>
  </si>
  <si>
    <t>Parfait le prix est très correct, à voir en cas de problème ce que donne réellement votre assurance, je pourrai peut-être assurer mes autres véhicules chez bous</t>
  </si>
  <si>
    <t>celine-m-125829</t>
  </si>
  <si>
    <t>Je suis satisfaite du service. Je trouve également les tarifs très attractifs. Je déplore néanmoins un dysfonctionnement au moment du règlement par carte bancaire de ma première cotisation.</t>
  </si>
  <si>
    <t>yassmina-b-125818</t>
  </si>
  <si>
    <t xml:space="preserve">j suis satisfaite même si le prix est assez cher , pour des nouveaux conducteur qui veulent acheter une boite et aussi l'assure ce n'est plus donne a tout le monde </t>
  </si>
  <si>
    <t>sridhar-v-125815</t>
  </si>
  <si>
    <t>Le prix est excessif sachant que nous avons déjà un contrat chez vous et ayant personnellement été un client durant plus de 3 ans chez vous. En espérant un geste de votre part.</t>
  </si>
  <si>
    <t>carol-d-125812</t>
  </si>
  <si>
    <t xml:space="preserve">prix intéressant pour ce véhicule ! en espérant ne pas avoir besoin de vous plus qu'avant ! obtention facile et immédiate du devis. satisfaite pour le paiement
</t>
  </si>
  <si>
    <t>bruno-g-125793</t>
  </si>
  <si>
    <t>le prix me convient bien que la saisie soit compliquee pour moi j espere que tout se passera bien pour la suite car c est la premiere fois que je prends une assurances par internet</t>
  </si>
  <si>
    <t>marlene-p-125768</t>
  </si>
  <si>
    <t>Site clair Simple et rapide pour assurer ma nouvelle voiture en quelques minutes . Pour un prix raisonnable . A voir maintenant l'efficacité en cas de sinistre.</t>
  </si>
  <si>
    <t>ghizlane-s-125762</t>
  </si>
  <si>
    <t>je suis satisfaite car on peut faire le contrat sur internet et on peut le faire le week end les explications sont compréhensibles, faciles à utiliser.</t>
  </si>
  <si>
    <t>ilias-e-125717</t>
  </si>
  <si>
    <t xml:space="preserve">Je suis assez Satisfait assez simple d'utilisation et bien expliquer
Merci de proposer des devis personnalisé en fonction de nos besoin. 
Merci a vous. </t>
  </si>
  <si>
    <t>madigassy-k-125699</t>
  </si>
  <si>
    <t xml:space="preserve">Je suis satisfait touts vos services en ligne merci direct assurances il y’a riens a dire je ne pas eu difficulté seulement c’était ma première fois au début j’avais pas compris mais après c’était facile </t>
  </si>
  <si>
    <t>30/07/2021</t>
  </si>
  <si>
    <t>benoit-a-125687</t>
  </si>
  <si>
    <t>Je suis globalement satisfait. Cependant je ne comprends pas pourquoi je viens de payer 85 euros pour les 2 premières mensualités alors que le prochain prélèvement de 42 euros est prévu directement en septembre.
Comme le début des garanties démarre le le 02 août, je devrais continuer à payer en octobre...</t>
  </si>
  <si>
    <t>makan-d-125679</t>
  </si>
  <si>
    <t>Satisfaisant je suis content de l'assureur
Cordialement
Merci pour votre compréhension
Merci</t>
  </si>
  <si>
    <t>arpine-m-125675</t>
  </si>
  <si>
    <t xml:space="preserve">Rien à signaler pour l’instant, bon service client, application facile à gérer, pas cher par rapport d’autres assurances, service One Drive très utile et motivant pour bien conduire </t>
  </si>
  <si>
    <t>audrey-l-125667</t>
  </si>
  <si>
    <t xml:space="preserve">Prix super bon pour les jeunes conducteur
Je suis très contente du service proposé et des conditions. J'espère avoir le même niveau de satisfaction dans la durée </t>
  </si>
  <si>
    <t>cedrique-t-125634</t>
  </si>
  <si>
    <t>Je suis satisfaite du service et le tarif me convient.
Étant déjà cliente chez Direct assurance, je suis en confiance..Merci pour la facilité pour faire le devis.</t>
  </si>
  <si>
    <t>pierre-d-125624</t>
  </si>
  <si>
    <t xml:space="preserve">Je trouve dommage que je ne puisse payer par mensualisation pour min assurznce auto.
Sachant que je suis deja assuré chez vous pour mon logement.
J'espère qu'on pourras effectuer un changement apres la première année d'assurances. </t>
  </si>
  <si>
    <t>bruno-n-125603</t>
  </si>
  <si>
    <t>Je suis satisfait du service Tout a bien été les gens sont aime les et rapide les prix sont corrects et c est très rapide merci beaucoup et au revoir à bientôt</t>
  </si>
  <si>
    <t>vanessa-g-125594</t>
  </si>
  <si>
    <t xml:space="preserve">Le pack sérénités est un peut cher . L assistance zéro kilomètres sans près de véhicules aurais été parfait . Sinon communication parfaite . Pour le moment je suis satisfaite 
</t>
  </si>
  <si>
    <t>thierry-b-125592</t>
  </si>
  <si>
    <t xml:space="preserve">je suis satisfait de la vitesse de souscription.  le prix est correct j'ai trouvé vos coordonnées par l’intermédiaire d'un comparateur de prix pour assurance </t>
  </si>
  <si>
    <t>melanie-f-125588</t>
  </si>
  <si>
    <t xml:space="preserve">La création du devis était claire et rapide, l'inscription l'était tout autant ! 
On m'a recommandé Direct Assurance et j'en suis pour l'instant satisfaite ! </t>
  </si>
  <si>
    <t>fabien-t-125567</t>
  </si>
  <si>
    <t xml:space="preserve">Je suis satisfait de mon contrat d’assurance et des tarifs fournis je je commande au amis et proches le service est rapide et les explications sont clairs </t>
  </si>
  <si>
    <t>leslie-c-125559</t>
  </si>
  <si>
    <t>Je trouve les options un peu élevées ce qui m'a obligé à devoir me passer du bris de glace 0 franchise.. Sinon tarif compétitif dans l'ensemble. Je recommande malgré tout.</t>
  </si>
  <si>
    <t>susanne-d-125544</t>
  </si>
  <si>
    <t>Je suis satisfaite des services et du prix
Pratique de pouvoir tout faire par internet et messagerie
Le paiement simple par carte de crédit est également un avantage</t>
  </si>
  <si>
    <t>tarik-p-125528</t>
  </si>
  <si>
    <t xml:space="preserve">Bonjour 
Je ne sais pas trop quoi mettre je viens d’adhérer à l’assurance pour la première fois 
J’espère être couvert au mieux et que le service client soit au top 
Merci </t>
  </si>
  <si>
    <t>29/07/2021</t>
  </si>
  <si>
    <t>cyril-l-125522</t>
  </si>
  <si>
    <t>Pratique et rapide.. le procès est clair et détaillé.
En espérant, comme toutes les assurances, ne pas en avoir besoin..
On verra donc sur la durée si c'est un bon choix</t>
  </si>
  <si>
    <t>ruben-o-125511</t>
  </si>
  <si>
    <t xml:space="preserve">Bien, j’avais déjà une voiture assurée et cela s’est très passé, je recommande cette assurance! 
S’il faut réassurer une automobile j’irai sans hésiter </t>
  </si>
  <si>
    <t>el-maziani-yanis-y-125503</t>
  </si>
  <si>
    <t>Je suis satisfait on verra par la suite si l’assurance fonctionne bien on verra si les garanti reste comme écrit sur le contract merci bonne journée b</t>
  </si>
  <si>
    <t>hakim-m-125498</t>
  </si>
  <si>
    <t>super tarifs, j'ai été étonné du tarifs, merci encore pour ces tarifs, tout est parfait avec avis de courtier qui m'a conseillé de signer chez vous. je pense que je mettrai toute mes voitures chez vous</t>
  </si>
  <si>
    <t>christine-c-125469</t>
  </si>
  <si>
    <t xml:space="preserve">Bonjour madame, monsieur 
Satisfait de la rapidité du contrat. Je vous remercie 
Christine chaka
Je voudrais me conseiller sur les tarifs sur un contrat habitation </t>
  </si>
  <si>
    <t>blondelle-m-125461</t>
  </si>
  <si>
    <t>Je suis satisfait et très heureux de votre rapiditet merci de votre rapidité votre prix très attractifs mes deux voitures sont assuré chez vous aucun soucid</t>
  </si>
  <si>
    <t>tony-n-125447</t>
  </si>
  <si>
    <t>Je suis satisfait, du prix et de la prestation téléphonique des conseillers de votre service, par contre juste bien annoncé lors des codes promo que se sera remboursé via virement. 
Cdt</t>
  </si>
  <si>
    <t>djenabou--d-125443</t>
  </si>
  <si>
    <t xml:space="preserve">Je suis satisfaite du service c’est très rapide et les tarifs sont correctes les garanties plutôt intéressantes. Je recommanderai vivement cette assurance à mes proches.
</t>
  </si>
  <si>
    <t>maxence-d-125435</t>
  </si>
  <si>
    <t xml:space="preserve">Je suis satisfait du service les prix me conviennent simple et rapide, beaucoup de choix au niveau des services. On ce laisse guider C est très simple. </t>
  </si>
  <si>
    <t>virginie-j-125429</t>
  </si>
  <si>
    <t xml:space="preserve">Je suis satisfait des prix proposés par Direct Assurance.
Les tarifs proposé sont bien moins chers que mon ancienne assurance.
Merci pour le service. </t>
  </si>
  <si>
    <t>chrystelle-d-125423</t>
  </si>
  <si>
    <t>Je suis satisfaite du service personne très aimable au téléphone
prix intéressant et bonne prise en charge en cas de sinistre
je pense parrainer des personnes de ma famille</t>
  </si>
  <si>
    <t>cindy-d-125415</t>
  </si>
  <si>
    <t>Je suis satisfaite du service 
Les prix sont très abordables
L'accueil téléphonique est au top je vous recommande fortement cette agence d'assurance tout est très bien expliquer</t>
  </si>
  <si>
    <t>emeline-f-125405</t>
  </si>
  <si>
    <t xml:space="preserve">je suis satisfaite de cette assurance et de son prix attractif qui corresponde à ma demande en temps que jeune conducteur. Simple et efficace devis rapide </t>
  </si>
  <si>
    <t>juan-e-125403</t>
  </si>
  <si>
    <t>Me prix me conviene. Il est nécessaire de donner l’option  de bonus pour les gens qu’ont eu une assurance étrangère. Il n’est pas juste payer plus pour ne pouvoir pas démontrer une bonne « bonus «</t>
  </si>
  <si>
    <t>caherine--c-125372</t>
  </si>
  <si>
    <t xml:space="preserve">je suis satisfait  , rapidité  et prix correct , client depuis quelques années sur ce véhicule en deuxième conducteur  , je vais me rassurer sur une nouvelle voiture fin aout en premier conducteur </t>
  </si>
  <si>
    <t>marie-denise-d-125334</t>
  </si>
  <si>
    <t xml:space="preserve">Je suis satisfait les prix me conviennent on verra par la suite comment va ce passer au cas ou il ya aura un incident pour l'instant je recommande vivement </t>
  </si>
  <si>
    <t>28/07/2021</t>
  </si>
  <si>
    <t>marcel-c-125331</t>
  </si>
  <si>
    <t>Application simple à utiliser avec en plus un tarif est raisonnable . Maintenant j’espère que le service en cas de sinistre sera à la hauteur ………………..</t>
  </si>
  <si>
    <t>christine-d-125325</t>
  </si>
  <si>
    <t xml:space="preserve">Je suis entièrement satisfaite ! Très compétent ! En ligne c’est parfait aucun problème ! Très réactif à mes besoin ! Je recommande vivement Direct Assurance ! </t>
  </si>
  <si>
    <t>vadim-r-125322</t>
  </si>
  <si>
    <t>Rapide et clair pour souscrire une assurance automobile en tant que jeune conducteur. Gros avantage par rapport aux autres offres. Je recommanderai sans hesiter</t>
  </si>
  <si>
    <t>jasmel-g-125320</t>
  </si>
  <si>
    <t xml:space="preserve">bon prix sauf pour les options 
contact avec le service client est bon 
j'ai juste eu une mauvaise information pour ma resiliation avec mon ancienne assurance </t>
  </si>
  <si>
    <t>thierry-w-125317</t>
  </si>
  <si>
    <t xml:space="preserve">Je suis satisfait du service et du prix que vous me proposer pour mon assurance automobile, je recommande fortement direct assurance pour tous les conducteurs </t>
  </si>
  <si>
    <t>abdelmajid-e-125309</t>
  </si>
  <si>
    <t>Application simple et pratique. 
Les tarifs sont raisonnables et le choix des options super pratique. 
La Souscription express est vraiment appréciable.
Au top !</t>
  </si>
  <si>
    <t>perrine-p-125294</t>
  </si>
  <si>
    <t xml:space="preserve">Je suis satisfaite du service client et  des prix pour mes deux véhicules. Rapidité et professionnalisme sont de mise.Je ne changerais pas d'assurance de si tôt. </t>
  </si>
  <si>
    <t>yannick-p-125279</t>
  </si>
  <si>
    <t xml:space="preserve">Ras, satisfait du tarif ainsi que des conditions. Je recommande direct assurance. Devis en ligne rapide et précis, satisfait à tout point de vu. Rien d'autre à ajouter. </t>
  </si>
  <si>
    <t>mickael-g-125277</t>
  </si>
  <si>
    <t xml:space="preserve">J aurais aimé avoir une reduction si je prenais plusieur assurance chez vous. Tres heureux des tarifs et un peu plus de reideignement sur les mutuelle </t>
  </si>
  <si>
    <t>stephen-b-125263</t>
  </si>
  <si>
    <t>La démarche de souscription est simple et intuitive, et la garantie du conducteur est bien dotée à 1,5 M€. Le prix de l'assurance est plus intéressant que chez les concurrents que j'ai interrogés. Le point négatif que je relève est que la prime est plus élevée quand on opte pour le paiement mensuel.</t>
  </si>
  <si>
    <t>bachir-a-125248</t>
  </si>
  <si>
    <t>Je suis satisfait de mon expérience, des tarifs et des garanties proposés.
L'expérience en ligne a facilité ma souscription auprès de vos services. Je recommande.</t>
  </si>
  <si>
    <t>loic-p-125219</t>
  </si>
  <si>
    <t>Parfait. Devis immédiat, souscription rapide. Prix attractif. Très content de continuer avec direct assurance après avoir déjà souscrit une assurance habitation chez eux</t>
  </si>
  <si>
    <t>fethi-b-125217</t>
  </si>
  <si>
    <t>Souscription un peu longue sur internet toujours obligé de vérifier et de révenir en arrière. Après je ne comprends pas pourquoi il faut aussi régler par CB alors que j'ai donné mon IBAN.</t>
  </si>
  <si>
    <t>marie-florence-k-125188</t>
  </si>
  <si>
    <t>Je suis satisfait du service. Le prix est correcte. De même pour la procédure à suivre. Les étapes sont indiquées de façon claire et les choix des packs et des tarifs aussi.</t>
  </si>
  <si>
    <t>romain-k-125163</t>
  </si>
  <si>
    <t>Je suis satisfait des prix et des services proposés.
Facilité d'utilisation du site et des informations proposés
Validation des documents facile en attente des documents officiels</t>
  </si>
  <si>
    <t>sylvain-l-125118</t>
  </si>
  <si>
    <t>Je suis satisfait bien moins cher que mon ancienne assurance auto. La bascule s’est faite rapidement et de manière intuitive, il me reste cependant à vérifier cela dans la durée.</t>
  </si>
  <si>
    <t>27/07/2021</t>
  </si>
  <si>
    <t>fabrice-p-125115</t>
  </si>
  <si>
    <t>je suis satisfait sauf que chaque années, les mensualités ne baissent pas alors que mon bonus augmente ;-) donc quel intérêt d'avoir un bonus si c'est pour voir les primes augmenter et pourtant sans sinistre?</t>
  </si>
  <si>
    <t>laurence-d-125113</t>
  </si>
  <si>
    <t>Service satisfaisant  par téléphone et par mail
Prix de l'assurance  encore élevé malgré bon conducteur sans jamais d'accident.
Merci pour votre aide.</t>
  </si>
  <si>
    <t>houari-b-125104</t>
  </si>
  <si>
    <t>M c'est meilleur prix par rapport à moi et merci beaucoup pour pour le prix je suis déjà client chez Direct Assurance bonne journée au revoir merci beaucoup</t>
  </si>
  <si>
    <t>ming-d-125099</t>
  </si>
  <si>
    <t xml:space="preserve">j'espère que le prix qui pourrait encore baisser un peu , ce serait parfait , c'est pratique de faire un devis rapidement en ligne ,  le rapport qualité prix est mieux classé par rapport aux autres concurrents </t>
  </si>
  <si>
    <t>laetitia-f-125094</t>
  </si>
  <si>
    <t xml:space="preserve">Je suis satisfait du service et du prix  très bon service 
Bonne protection 
Beaucoup de choix et beaucoup d’options intéressantes 
Meilleur prix que j’ai pus voir sur les comparateur 
</t>
  </si>
  <si>
    <t>scarlett-125089</t>
  </si>
  <si>
    <t>J'ai déclaré un sinistre auto l'expert est passé lundi 19 juillet depuis aucune retour sur la prise en charge alors qu'il'était noté réponse sous48 heures. Aucune réponse à mes mails et lorsque vous'arrivez à avoir la plateforme au téléphone on vous dit qu'on va vous rappeller. Je paye une assurance tous risques depuis des années pour rien et le jour où j'en'ai besoin ils sont aux abonnés absents. Voilà le problème avec les services par internet le jour où il y a un problème vous n'avez pas d'interlocuteurs !!</t>
  </si>
  <si>
    <t>eric-d-125086</t>
  </si>
  <si>
    <t>Je suis satisfait du service de devis et de la mise en place rapide du contrat d'assurance avec direct assurance. Le site est tres bien fait merci !!!</t>
  </si>
  <si>
    <t>moustafa-l-125067</t>
  </si>
  <si>
    <t xml:space="preserve">Simplicité d'inscription et de souscription à une assurance. Rapidité de traitement, ainsi que un prix très attractif.
Je suis ravie pour ce début de la collaboration avec direct assurance
</t>
  </si>
  <si>
    <t>jianya-c-125065</t>
  </si>
  <si>
    <t xml:space="preserve">Les prix son plus raisonnable que les autres assurances. Le devis est simple et rapide à faire soit même. Ils ont des tarifs adaptés à mes besoins, rien à redire. </t>
  </si>
  <si>
    <t>ali-a-125048</t>
  </si>
  <si>
    <t>Rapide et simple, c'est la première fois que j'ai établi un contrat sur le site, ça s'est très bien passé, malgré que j'ai des difficulté en informatique c'était simple et rapide</t>
  </si>
  <si>
    <t>rachel-m-125039</t>
  </si>
  <si>
    <t>Devis rapide et précis prix correcte par rapport à la formule proposée. 
Prise en charge rapide. A voir sur le long terme ............................</t>
  </si>
  <si>
    <t>flavien-c-125025</t>
  </si>
  <si>
    <t>Je suis super satisfait super service prix super bas facile d’utilisation   Couverture maximal et prix mini je recommande à tout mon entourage et à ma famille</t>
  </si>
  <si>
    <t>pierre-t-125016</t>
  </si>
  <si>
    <t>Service     O.K.
Prix     Trop cher pour moi
Simplicité   O.K.  Je ne me souviens plus avoir fait appel à vos services , et ça n'est pas plus mal ....</t>
  </si>
  <si>
    <t>yann-l-125014</t>
  </si>
  <si>
    <t>Suite devis fait au tel le 23 juillet, le service client devait me rappeler le 26/07 mais ça n'a pas été fait. Dommage...
Sinon le tarif est intéressant</t>
  </si>
  <si>
    <t>vitalie-s-124987</t>
  </si>
  <si>
    <t>Il s agit d'un devis rapide et pratique. je suis satisfait de la reponse donnee avec rapidite. je vous remercie pour tout
je conseillerai a mes amis  !</t>
  </si>
  <si>
    <t>claire-g-124970</t>
  </si>
  <si>
    <t xml:space="preserve">Service téléphone m'ayant promis à plusieurs reprises de me rappeler. Jamais fait. Dommage. 
Prix corrects. 
                                                           </t>
  </si>
  <si>
    <t>anas-b-124968</t>
  </si>
  <si>
    <t xml:space="preserve">Je suis satisfait du service rapide et efficace. Je recommande fortement.
Le devis en ligne se souscrit très rapidement. Je recommande vivement cet assurance 
</t>
  </si>
  <si>
    <t>caroline-f-124959</t>
  </si>
  <si>
    <t>Inscription facile et rapide. Satisfaite des services et les prix sont très correctes. A voir dans le temps, si j'ai toutes satisfactions j'assurerai ma deuxième voiture.</t>
  </si>
  <si>
    <t>kader-m-124953</t>
  </si>
  <si>
    <t>Très satisfait de mon assurance je recommande vraiment direct assurance 
Merci pour votre rapidité et prix afficher c est pas cher du tout merci encore</t>
  </si>
  <si>
    <t>eric-b-124937</t>
  </si>
  <si>
    <t>Le service est bon, le site web pratique et les prix me conviennent. Je regrette que les choix d'options / pack manquent un peu de souplesse : il faut choisir entre l'un ou l'autre et aucun ne me convient exactement à 100%.</t>
  </si>
  <si>
    <t>carine-p-124929</t>
  </si>
  <si>
    <t>j'ai dû effectuer une modification de contrat; le conseiller a été très à l'écoute et m'a donné de nombreuses explications. Mon avis est favorable!!!!</t>
  </si>
  <si>
    <t>alexandra-m-124928</t>
  </si>
  <si>
    <t xml:space="preserve">Je suis vraiment déçus de la lenteur de la prise en compte du dossier  du à un sinistre non commis par ma fille j'appelle et la seul chose que l'ont me dit c'est en cours de traitement </t>
  </si>
  <si>
    <t>cecile-b-124899</t>
  </si>
  <si>
    <t xml:space="preserve">SATISFAIT DE LA PRESTATION les informations sont claires le devis est tres simple a realiser et les tarifs sont plutot attractifs. je recommanderais  </t>
  </si>
  <si>
    <t>26/07/2021</t>
  </si>
  <si>
    <t>audrey-m-124897</t>
  </si>
  <si>
    <t>Ca va que vous n'êtes pas cher parce que votre site de devis et souscription en ligne n'est pas des plus ergonomiques! Il y a eu un bug au moment du paiement, j'ai eu peur de payer deux fois...</t>
  </si>
  <si>
    <t>alexia-b-124882</t>
  </si>
  <si>
    <t>Je suis très satisfaite au niveau de vos différents tarifs.
Je suis également très satisfaite de la rapidité du service.
Je suis ravie de votre site internet.</t>
  </si>
  <si>
    <t>quentin-t-124877</t>
  </si>
  <si>
    <t xml:space="preserve">Simple et rapide, prix défiants toutes concurrences, je recommande direct assurance. les yeux fermés                                                                     </t>
  </si>
  <si>
    <t>yvitch-a-124866</t>
  </si>
  <si>
    <t xml:space="preserve">1ERE souscription chez direct assistance -devis rapide et correct.
A voir dans le temps si la prestation est  conforme à nos attentes et que la prise en compte en cas de sinistre est à la hauteur d'une autre assurance.
</t>
  </si>
  <si>
    <t>claude-p-124791</t>
  </si>
  <si>
    <t>Je trouve que l'attente a été un peu longue au téléphone, mais globalement, je m'estime satisfait des réponses données à mes questions, que ce soit la 1° ou 2°pers.</t>
  </si>
  <si>
    <t>sarah-e-124788</t>
  </si>
  <si>
    <t xml:space="preserve">Je suis satisfaites du service mais les prix en tout risques pour les jeunes conducteurs sont vraiment ahurissants… je pense qu’il faudrait revoir des prix plus juste en fonction des années et kilomètres de conduites et non juste le À et le fait qu’il n’y ai pas eu de conduite accompagné ou autre. </t>
  </si>
  <si>
    <t>laissoub-m-124782</t>
  </si>
  <si>
    <t xml:space="preserve">- Les prix est resonable surtout au niveau de cite internet
- Facilité d'utilisation 
- Rapidement facilité et pratique..................  
Vraiment bien </t>
  </si>
  <si>
    <t>emilie-h-124781</t>
  </si>
  <si>
    <t xml:space="preserve">Je suis satisfait du service, dans tous les domaines ( au niveau des prix,  de la facilité d'adhésion...).
</t>
  </si>
  <si>
    <t>patrick-k-124764</t>
  </si>
  <si>
    <t>Très satisfait du service, simple et bon rapport qualité/prix. Tout est en ligne c'est très clair pour faire son choix. Et direct assurance on entends souvent parler.</t>
  </si>
  <si>
    <t>jean-pierre-d-124734</t>
  </si>
  <si>
    <t>très satisfait  de l inscription  a été très rapide
n oubliez pas les 2 mois gratuits
je vous conseillerai à mon entourage  de la facilité et des prix que vous pratiquer</t>
  </si>
  <si>
    <t>amina-e-124727</t>
  </si>
  <si>
    <t xml:space="preserve">Très bon accueil téléphonique réactivité et fluidité des saisies sur le logiciel. 
Espérant continuer dans ce sens. 
Prise en charge 
Merci direct assurance 
</t>
  </si>
  <si>
    <t>laura-g-124724</t>
  </si>
  <si>
    <t>Je suis très satisfaite du service, cependant je trouve les prix un peu élevés par rapport à certains concurrents.
Le service client est très efficace.</t>
  </si>
  <si>
    <t>cedric-d-124723</t>
  </si>
  <si>
    <t>La conseillère a bien répondue à toutes mes questions et les tarifs sont très compétitifs (je n'ai pas trouver moins cher malgré de nombreuses recherches).</t>
  </si>
  <si>
    <t>jerome-b-124711</t>
  </si>
  <si>
    <t>Bonjour j ai eu un premier devis a 350 euros et la j en ai un a 385.25 euros soit 25.25 euros de plus je ne comprend pas.
vous pouvez me joindre
Cordialement.</t>
  </si>
  <si>
    <t>fouad-g-124708</t>
  </si>
  <si>
    <t xml:space="preserve">Je suis satisfait pour votre service et j'aimerai bien que tt mes proche utilisé cette formule de tout risque car elle protège la voiture en 100% bonne continuation </t>
  </si>
  <si>
    <t>25/07/2021</t>
  </si>
  <si>
    <t>susanna-r-124697</t>
  </si>
  <si>
    <t>Je suis satisfaite.
Mais problème quand on fait 2 devis à 2 dates différentes le prix change.
Devis simple à réaliser sur internet, prise en main facile</t>
  </si>
  <si>
    <t>sylvain-n-124696</t>
  </si>
  <si>
    <t xml:space="preserve">pas encore eu de problème donc je ne sais pas mais le prix est bien, a voir le jour ou j'aurais un ligite, casse ou autre, sinon tres satistant de blabacar de base, donc l'assurance doit etre bien </t>
  </si>
  <si>
    <t>axel-v-124684</t>
  </si>
  <si>
    <t xml:space="preserve">Je suis ravi des services proposés par direct assurance le devis n'est pas cher a voir par la suite comment ce passe les échanges avec l'assurance.   </t>
  </si>
  <si>
    <t>janie-l-124654</t>
  </si>
  <si>
    <t xml:space="preserve">Les prix moins cher qu'ailleurs 
Conseiller très bien 
L application très bien 
Pleins d options pas cher du tout et des prix en toute sérénité. 
Merci </t>
  </si>
  <si>
    <t>veronique-c-124646</t>
  </si>
  <si>
    <t xml:space="preserve">TRES SATTIFAIS DU SERVIECE
Rapide et claire 
j'ai rien a faire  tranquille c'est eux qui s'occupe de tout 
Rapide et efficace
Merci encore
A voir dans le temps </t>
  </si>
  <si>
    <t>melanie-c-124641</t>
  </si>
  <si>
    <t xml:space="preserve">Satisfaite du service mais l'augmentation de mon assurance est un peu conséquente je trouve 5e par mois ce n'est pas rien je trouve cela dommage mais direct assurance rempli quand même les conditions attendues </t>
  </si>
  <si>
    <t>caroline-f-124634</t>
  </si>
  <si>
    <t xml:space="preserve">satisfait des prix et des propositions de date de prelevement qui permette de choisir la date a laquelle nous souhaitons que le prelevement est lieux </t>
  </si>
  <si>
    <t>oumarou--b-124628</t>
  </si>
  <si>
    <t xml:space="preserve">Pour le moment ça va mais en tant que nous client je reste observateur dans l'aventure avant de juger. Comptes tenus de la galère j'ai subit de mon ancienne assurance </t>
  </si>
  <si>
    <t>nabil-n-124627</t>
  </si>
  <si>
    <t xml:space="preserve">A voir avec le temps au niveau du service clientèle... prix intéressantcertes... mais parfois l'attente par téléphone est beaucoup trop long pour avoir un conseiller professionnel </t>
  </si>
  <si>
    <t>abdelkader-b-124621</t>
  </si>
  <si>
    <t>Je suis satisfait tout d'abord par le service,la rapidité et surtout le prix
Un site très accessible et surtout la rapidité de faire l'assurance et j'espère restée client chez direct assurance que je vais recommander.</t>
  </si>
  <si>
    <t>24/07/2021</t>
  </si>
  <si>
    <t>julien-n-124593</t>
  </si>
  <si>
    <t>Merci de me demander mon avis
Le prix me convient, juste que je n'ai pas compris assez d'éléments sur le contrat.
Je suis disponible pour échanger avec vos services.
Merci de me renseigner sur les démarches à faire lorsque j'aurai besoin de vous 
Cordialement</t>
  </si>
  <si>
    <t>antoine-s-124590</t>
  </si>
  <si>
    <t xml:space="preserve">Assurance en ligne très pratique, permettant d’assurer sa voiture très rapidement sans devoir passer par une agence. Prix attractifs, avec de nombreux choix de packs. </t>
  </si>
  <si>
    <t>francis--k-124581</t>
  </si>
  <si>
    <t>Je suis satisfait du service, simple et rapide, le prix reste raisonnable 
J’espère cette belle aventure se passera bien avec directe assurance.
Je vous en remercie.</t>
  </si>
  <si>
    <t>karima-f-124562</t>
  </si>
  <si>
    <t>Les prix ne me conviennent pas après plus de 2 ans la concurrence me propose moins cher cest bien dommage avec plus de service notamment au niveau du dépannage.</t>
  </si>
  <si>
    <t>gregoire-e-124530</t>
  </si>
  <si>
    <t>Site très pratique. Mais prête parfois à interprétation.
J'ai été un peu surpris du coût des options.
Pendant que je rédige mon avis, j'ai reçu un sms qui me dit de communiquer les documents nécessaires avant le 27 septembre. 
Dommage qu'on ne dise pas cela de suite; Que dois je envoyer ?</t>
  </si>
  <si>
    <t>rachel-n-124517</t>
  </si>
  <si>
    <t>A voir par la suite. Je n’ai pas encore de recul. Mais sinon suscription claire et précise. Facile d’accès. J’espere qu’il n’y aura pas de mauvaises surprises</t>
  </si>
  <si>
    <t>dominique-p-124498</t>
  </si>
  <si>
    <t>Je suis satisfait des tarifs, de l'accueil le système fonctionne bien, pour l'instant je n'ai pas eu de sinistre donc je ne peux me prononcer pour cela</t>
  </si>
  <si>
    <t>patrice-b-124475</t>
  </si>
  <si>
    <t>J e suis satisfait du prix pour l assurance de ma cox
Les options sont très claires et il y a bien le choix
J étais déjà assuré chez vous
En espérant ne pas avoir d augmentation un an après mon contrat sans justification</t>
  </si>
  <si>
    <t>23/07/2021</t>
  </si>
  <si>
    <t>caroline-g-124473</t>
  </si>
  <si>
    <t>Très bien rapide bien prix abordable joignable rapidement dommage de ne pas avoir la carte verte de suite accepte les jeunes conducteurs plusieurs options intéressantes à choisir</t>
  </si>
  <si>
    <t>ronan-n-124470</t>
  </si>
  <si>
    <t>Je viens de faire une déclaration de sinistre auto. Je reçois un mail sans numéro de suivi et je n'ai aucune trace de ma déclaration sur appli ou site. Je ne sais donc pas si ma déclaration est prise en compte. Pas au niveau attendu et pas sécurisant pour vos clients ...</t>
  </si>
  <si>
    <t>dominique-c-124453</t>
  </si>
  <si>
    <t>rapide simple et efficace, la personne que j'ai eu au téléphone a été bien patiente avec moi qui n'a pas vraiment lm'habitude d'effectuer ce style de contrat à distance...</t>
  </si>
  <si>
    <t>alex-p-124443</t>
  </si>
  <si>
    <t>Je suis satisfait du service, les prix me conviennent, le système est très pratique et les démarches sont simples et claires. Je pourrais recommander direct</t>
  </si>
  <si>
    <t>estelle-t-124430</t>
  </si>
  <si>
    <t xml:space="preserve">Devis en ligne Simple et efficace, rapport au prix rien a redir pour le moment je suis plus que satisfaite. Je pense que je vouq recommanderai aupres d'autres personnes sans problème. </t>
  </si>
  <si>
    <t>pla-g-124427</t>
  </si>
  <si>
    <t>j esperais un peu moins chere mais j'ai finalement souscrit des options supplémentaires par rapport à mon assurance actuelle pour le meme prix. j espere que ça me sera utile !</t>
  </si>
  <si>
    <t>alain-q-124422</t>
  </si>
  <si>
    <t>Peut être proposer une assurance 1000 km et moins et mettre en concurrence plus de marque d'assurance voir meme des compagnies europeennes etrangères. vive l'espace europe</t>
  </si>
  <si>
    <t>romane-b-124397</t>
  </si>
  <si>
    <t xml:space="preserve">J'espère être satisfaite du contrat proposé par Direct Assurance et que je ne rencontrerais aucun problème avec le service clients. 
Cependant je n'ai pas compris pourquoi le tarif mensuel et plus élevé que celui annuel. </t>
  </si>
  <si>
    <t>marine-b-124390</t>
  </si>
  <si>
    <t>bien, rapide efficace. Je cherchais une assurance complète et pas chère, c'est parfait. Mes 2 voitures sont assurées chez direct assurance, le service est bien</t>
  </si>
  <si>
    <t>jean-charles-v-124385</t>
  </si>
  <si>
    <t>Deja client pour mon assurance habitation, j'ai du me déconnecter pour faire le devis alors qu'il serait plus simple de le faire depuis son espace personnel</t>
  </si>
  <si>
    <t>remi-f-124371</t>
  </si>
  <si>
    <t>Bonjour,
Le délai de mise en relation de l'assistance est inacceptable
Je n'attend plus qu'une chose, quitter Direct Assurance et payer plus cher
Pou moi il s'agit simplement de décourager les clients à utiliser l'assistance et faire des économies
Ce principe ne répond pas à mon besoin
Avec ton mon respect,
Bonne journée</t>
  </si>
  <si>
    <t>rabia2312-54570</t>
  </si>
  <si>
    <t>Très satisfaite de l’accueil de Mme Ilham ravie de ses explications très simple et efficace je recommande je reviendrai vers elle avec plaisir en mentionnant son prenom</t>
  </si>
  <si>
    <t>joscelain-d-124358</t>
  </si>
  <si>
    <t>je suis satisfait du service et des tarifs de l'assurance. 
Je recommande cette assurance pour les jeunes conducteurs qui débutent . Les conseillers sont sympas</t>
  </si>
  <si>
    <t>patrick-h-124323</t>
  </si>
  <si>
    <t>Bien rapide sans anicroche, a voir que tout fonctionne parfaitement devis fait en vraiment cinq minutes et reçu immédiatement, la souscription c'est parfaitement déroulée</t>
  </si>
  <si>
    <t>abdoulaye-s-124321</t>
  </si>
  <si>
    <t xml:space="preserve">Les prix me conviennent.
Je suis aussi satisfait du service simple et rapide.
Avantage de pouvoir prescrire plusieurs mois à l'avance.
Tarifs variés et diversifiés
</t>
  </si>
  <si>
    <t>anne-m-124319</t>
  </si>
  <si>
    <t xml:space="preserve">Cette assurance est Très bien . Les Prix sont  accessibles  . Je suis satisfaite . Merci à vous . 
Je suis assurée multirisques . 
J’ai une citroen c4 </t>
  </si>
  <si>
    <t>michel-q-124310</t>
  </si>
  <si>
    <t>Je suis satisfait du service.
Je suis satisfait du prix de l'assurance leasing.
Le site est complet mais attention doit s'y reprendre à plusieurs fois pour pouvoir s'inscrire.</t>
  </si>
  <si>
    <t>22/07/2021</t>
  </si>
  <si>
    <t>philippe-m-124280</t>
  </si>
  <si>
    <t xml:space="preserve">Un seul défaut : Impossible de faire des devis pour assurer un deuxième véhicule. Je ne veux pas avoir à recréer un deuxième compte blablacar pour faire une passerelle pour un deuxième véhicule.  </t>
  </si>
  <si>
    <t>yves-l-124162</t>
  </si>
  <si>
    <t>Pourquoi une augmentation de 7%, c'est limite un motif de dénonciation de contrat. Faut-il changer d'assurance tous les ans en profitant des promotions.
Merci de m'envoyer les justificatifs d'augmentation</t>
  </si>
  <si>
    <t>vince-c-124111</t>
  </si>
  <si>
    <t>le prix me convient en revanche meme l'orsque nous voulons vous donnez + d'argent pour un autre contrat celui ci est bloqué a la signature pour un banal problème de mis a jour de numéro qui a bien été modifié de ma part, suivez un peu plus vos dossier ....</t>
  </si>
  <si>
    <t>21/07/2021</t>
  </si>
  <si>
    <t>-etienne-h-124106</t>
  </si>
  <si>
    <t>Simple et rapide. il y a aussi beaucoup de facilité et de flexibilité offerte pour faire évoluer son contrat d'assurance habitation. au fil de ses besoins</t>
  </si>
  <si>
    <t>fadel-s-124098</t>
  </si>
  <si>
    <t>Je suis très satisfait de la qualité et de l'a simplicité des démarches/services chez Direct Assurance. Les devis sont claires et détaillés pour l'assurance habitation et véhicule. Le prix d'assurance habitation est très convenable.</t>
  </si>
  <si>
    <t>jullien-j-124091</t>
  </si>
  <si>
    <t xml:space="preserve">TRES CONTENT DE L'ECHANGE/PEU D'ATTENTE / DOSSIER REMPLI EN TEMPS REEL AVEC MON INTERLOCUTRICE / REPONSES RAPIDES, CLAIRES ET CONCRETES/ ANALYSE DES BESOINS ET AJUSTAGE 
</t>
  </si>
  <si>
    <t>jean-christophe-alonzeau-a-124089</t>
  </si>
  <si>
    <t>Je suis insatisfait du service car :
+ de 10 jours entre la déclaration et la prise en charge de mon sinistre, 
+ de 12 jours entre la déclaration du sinistre et le dépot en garage,
+ de 18 jours sans voiture de remplacement, avis d'expertise
Le niveau de service et l'expérience utilisateur sont lamentables</t>
  </si>
  <si>
    <t>koffi-k-124064</t>
  </si>
  <si>
    <t xml:space="preserve">Je suis satisfait du service.
Les prix pratiqués sont abordables.
Bon service-client: toujours réactif, se soucie du client et trouve rapidement des solutions
</t>
  </si>
  <si>
    <t>philippe95370-124051</t>
  </si>
  <si>
    <t xml:space="preserve">Bonjour.
Rien a dire au niveau du prix, c'est le moins cher.
Mais au niveau du service, c'est nul, des interlocuteurs certes aimable et courtois mais qui récite leur texte en disant pas de problème, tout vas bien ... et qui en fait ne résolve rien.
J'ai demandé a Direct assurance de résilier mon contrat chez Aviva Eurosur à l'échéance (loi Chatel).
Direct assurance à resilié avec la loi Hamon, résultat j'ai du payer 20 jour supplémentaire a mon ancien assureur.
J'espère ne pas avoir de sinistre, car la je crains le pire ...
</t>
  </si>
  <si>
    <t>helene-m-124049</t>
  </si>
  <si>
    <t>très satisfaite des prix, de la conseillère. ( linda)  Tout est bien.  Plus compétitif que d'autres enseignes..  A conseiller !
Les équipes sont top  !</t>
  </si>
  <si>
    <t>vincen-p-124048</t>
  </si>
  <si>
    <t>Pas chère mais service client nul et quand j'arrive à les joindre ils savent pas me renseigner !!!
En plus mon contrat est au nom d'Axa Direct mais en fait c'est Direct Assurance qui gère le contrat...</t>
  </si>
  <si>
    <t>scheherazade-b-124038</t>
  </si>
  <si>
    <t xml:space="preserve">Très contente , vos formules sont simples , rapides et efficaces et vos prix très attractifs défiant toute concurrence !
Vous êtes topissimes! Je recommande à 200% ! 
Une cliente ravie
</t>
  </si>
  <si>
    <t>isabelle-c-123971</t>
  </si>
  <si>
    <t>Satisfaction très moyenne quant au traitement de ma dernière réclamation, relances téléphoniques nombreuses, mauvais aiguillage ...
Niveau des prix  satisfaisant quant au niveau général du marché</t>
  </si>
  <si>
    <t>20/07/2021</t>
  </si>
  <si>
    <t>m--d-103278</t>
  </si>
  <si>
    <t>Je suis globalement satisfait des services de Direct Assurance.
J'aurais néanmoins apprécié un 'geste commercial' pour avoir assuré mes 2 véhicules et mon habitation.</t>
  </si>
  <si>
    <t>claude-m-123929</t>
  </si>
  <si>
    <t>Depuis la 1ere souscription de mont contrat à ce jour, ma cotisation a augmenté de 260 € alors que mon véhicule se déprécie et que mon bonus n'a cessé d'augmenter. Le service client n'a pas été en mesure de faire un geste commercial pour compenser cette augmentation démesurée !</t>
  </si>
  <si>
    <t>aldani-123889</t>
  </si>
  <si>
    <t>Très facile, le personnel est à l'écoute, rapide, qualifié, poli et efficient.
De plus le rapport qualité/service/prix est imbattable.
En cas de modifications, celles-ci se font en temps réel avec envoi d'e-mail immédiat.</t>
  </si>
  <si>
    <t>19/07/2021</t>
  </si>
  <si>
    <t>jeremy-h-123876</t>
  </si>
  <si>
    <t>Service très mauvais, je compte resiller des que possible.
Aucune gestion en cas de sinistre
pas de relation client
Tarif en hausse régulièrement et sans explication</t>
  </si>
  <si>
    <t>jean-k-123873</t>
  </si>
  <si>
    <t xml:space="preserve">Ma fille m'a conseillé de basculer chez vous et je les tarifs sont vraiment intéressant. Ma fille m'a conseillé de basculer chez vous et je les tarifs sont vraiment intéressant. </t>
  </si>
  <si>
    <t>jeremiel-f-123863</t>
  </si>
  <si>
    <t>J'ai été mal conseillé et mal défendu lors d'un sinistre responsable mineur (faits discutables, aucun dégât, autre personne de mauvaise foi). L'assurance reste trop chère pour les garanties proposées.</t>
  </si>
  <si>
    <t>rene-d-123847</t>
  </si>
  <si>
    <t>Je suis satisfait, le prix me convient, tout va bien, le service est rapide et simple. Nous espérons que la bascule se fera correctement avec l'ancienne assurance</t>
  </si>
  <si>
    <t>pierre-jean-m-123810</t>
  </si>
  <si>
    <t>Je relance sans arrêt, jamais de suivi ou de réponse.
Les prix augmentent de manière stratosphérique. +400 € alors que le bonus s'améliore et que la cote du véhicule baisse.</t>
  </si>
  <si>
    <t>gwenaelle-s-123801</t>
  </si>
  <si>
    <t xml:space="preserve">les prix me conviennent et le système You drive très intéressant,  
de plus, je n'ai jamais eu aucun mal à accéder au site internet ni au service client téléphonique, ce qui pour moi est un plus, les rares fois ou j'ai appelé, une réponse claire et nette m'a toujours était apporté ; 
 Reste à voir le jour ou j'aurais un soucis et aurait besoin concrètement de l''assurance mais je conduit tellement bien que ....x'D </t>
  </si>
  <si>
    <t>jean-t-123800</t>
  </si>
  <si>
    <t>tres sympa au telephone changement du vehicule tres rapide seul point negatif le prix 715.00 pour une citroen c3 un peu cher mais bon on verra bien sinon pour le reste aucun souci a bientot mr thomas bye  ps merci pour le geste commercial bien .</t>
  </si>
  <si>
    <t>hocine-t-123731</t>
  </si>
  <si>
    <t>Bonjour, je ne suis pas satisfait car la mensualité est très chère. Elle ne convient pas à ma paye,avec cette mensualité on dirait que j'ai loué une voiture.</t>
  </si>
  <si>
    <t>18/07/2021</t>
  </si>
  <si>
    <t>maher-n-123720</t>
  </si>
  <si>
    <t>je suis s'attifer de votre service et de votre rapidité pour prendre en charge nos démarche sur les dégât que j'ai eu se weekend  sur ma voiture merci</t>
  </si>
  <si>
    <t>antoinette-a-123709</t>
  </si>
  <si>
    <t>Je suis satisfaite du service de Direct Assurance.
Je n'ai pas eu de sinistre à ce jour, je ne peux pas me prononcer dans ce cadre là.
Je n'ai jamais contacté le service.</t>
  </si>
  <si>
    <t>17/07/2021</t>
  </si>
  <si>
    <t>christelle-c-123705</t>
  </si>
  <si>
    <t>je suis mécontente de votre politique d'assurance 
je me sus fais vandalisé mon véhicule et percuté et vous mon assurance depuis fort longtemps vous me foutez dehors bravo 
Puisque je dois changer d'assurance pour ma BMW je changerai tous es contrats</t>
  </si>
  <si>
    <t>marcel-f-123687</t>
  </si>
  <si>
    <t>Transmission de documents auto très difficile, si pas impossible. On doit chaque fois téléphoner pour savoir si le document a bien été pris en compte. Le site ne fonctionne pas correctement sur Google Chrome</t>
  </si>
  <si>
    <t>vincentaubriet-123680</t>
  </si>
  <si>
    <t>temps d'attente téléphonique trop long ;
très mal renseigner ; 
sinistre entrant jamais dans le contrat que l'on m'a conseillé ; pas du tout satisfait de mes prestations ;
en fait tout va bien chez DirectAssurance tant que vous n'avez pas de problème ; tout pour changer d'assurance !!!</t>
  </si>
  <si>
    <t>pascal-p-123627</t>
  </si>
  <si>
    <t>Le tarif augmente tous les ans, c'est inadmissible après une période de COVID où l'assureur a fait de grosses économies et sans avoir d'accident. L'augmentation subie n'a aucune justification de la part de Direct assurance. Quand j'ai appelé, on m'a dit : c'est comme ça.</t>
  </si>
  <si>
    <t>16/07/2021</t>
  </si>
  <si>
    <t>sabrina--d-123597</t>
  </si>
  <si>
    <t>BON RAPPORT QUALITE PRIX, et la box Youdrive est un bon compromis pour faire des économies. Je verrai au fil du temps ce que j'aurai économisé. Il s'agit de ma première assurance.</t>
  </si>
  <si>
    <t>carole-f-123595</t>
  </si>
  <si>
    <t>Très satisfaite du service, rapide, simple et efficace, les documents à transmettre sont très faciles à intégrer, pour signer pas besoin de se déplacer !</t>
  </si>
  <si>
    <t>abderrahmane-a-123562</t>
  </si>
  <si>
    <t>Bonjour, je suis satisfait de vos service et la rapidité de votre support à répondre à mes question, seulement hier je voulais assurer une troisième voiture, je me suis surpris par un rejet de ma demande sans aucun motif.
Cordialement$</t>
  </si>
  <si>
    <t>lea-b-123546</t>
  </si>
  <si>
    <t>Satisfaite des services proposés et du rapport qualité/prix suite à une récente souscription. Service en ligne accessible pour tous et rapidité d'envoi des documents.</t>
  </si>
  <si>
    <t>15/07/2021</t>
  </si>
  <si>
    <t>claude-b-123520</t>
  </si>
  <si>
    <t>Je suis très satisfait de directe assurance pour habitation et voiture.
Prix très correcte
Au point de vue conseiller très professionnel, à l'écoute et aimable</t>
  </si>
  <si>
    <t>karima-o-123511</t>
  </si>
  <si>
    <t xml:space="preserve"> PRATIQUE ET SIMPLE A REMPLIR COMME SOUSCRIPTION . MAIS A VOIR DANS LE TEMPS VAR JE DEBUTE LE CONTRAT CHEZ VOUS  EN ESPERANT NE PAS ETRE ENCORE DECU ;</t>
  </si>
  <si>
    <t>ouardia-t-123491</t>
  </si>
  <si>
    <t xml:space="preserve">Merci pour tout. J'ai eu, à chaque appel, des Conseillers professionnels qui on su répondre à toutes mes questions et mes interrogations
J'ai pu, grâce à leur questionnement, bénéficier de 2 mois gratuits (puisque mon mari est assuré chez vous également). 
Merci pour votre réactivité aussi dans le traitement de mon dossier (à titre d'exemple, mon appel de ce jour) suite à l'envoi des documents demandés et la validation en direct de mon dossier. 
Merci pour tout. 
Vous êtes une équipe professionnelle. 
Ouardia T
</t>
  </si>
  <si>
    <t>christina-c-123477</t>
  </si>
  <si>
    <t xml:space="preserve">JE SUIS  SATISFAITE DU SERVICE CONCERNANT MON ASSURANCE JE SUIS  SATISFAITE DU SERVICE CONCERNANT MON ASSURANCE JE SUIS  SATISFAITE DU SERVICE CONCERNANT MON ASSURANCE  </t>
  </si>
  <si>
    <t>charles-l-123472</t>
  </si>
  <si>
    <t>Merci aux Furets de m'avoir orienté vers votre compagnie, car adossé à Axa, çà ne peut être qu'excellent. Je trouve très bien  votre idée de la Drivebox, car c'est un bon moyen de responsabilisé le conducteur.</t>
  </si>
  <si>
    <t>carole-m-123454</t>
  </si>
  <si>
    <t>Ma voiture est actuellement en réparation au garage suite à un sinistre. J'ai reçu un SMS m'informant que notre responsabilité n'était pas engagée, mais le garage n'a pas reçu l'avis de sinistre ! De plus, je voulais voir le devis de réparation, comme indiqué sur un autre SMS, la page tourne dans le vide, sans résultat !</t>
  </si>
  <si>
    <t>jean-philippe-r-123451</t>
  </si>
  <si>
    <t>Bien sur les services.
Site pas très complet il manque des services et des liens. Le site bug souvent, impossible de se connecter sur certain service et modifier mon contract.
Mais un peu chère</t>
  </si>
  <si>
    <t>florence-s-123434</t>
  </si>
  <si>
    <t>je suis ravie du service en ligne, c'est simple et rapide. Je recommande ce service. Tout est bien detaillé et clair. Merci à direct assurance. bonsoir</t>
  </si>
  <si>
    <t>14/07/2021</t>
  </si>
  <si>
    <t>cheikh-k-123433</t>
  </si>
  <si>
    <t xml:space="preserve">LE PRIX EST CHER A revoir par rapport a la concurrence par a mon bonus le prix du pack serenite est excessif.
Je reste a disposition pour discuter du prix
</t>
  </si>
  <si>
    <t>jose-h-123422</t>
  </si>
  <si>
    <t xml:space="preserve">augmentation importante de mon contrat automobile malgrés aucun accident responsable pour l année écoulé 
demande de retrait du pack electrique de mon contrat habitation pas pris en compte </t>
  </si>
  <si>
    <t>amelie-m-123343</t>
  </si>
  <si>
    <t>je suis satisfaite des services. tres bonne assurance que je recommanderai sans souci. prix raisonnable pour les services demandés. bonne relation avec les interlocuteurs lors des communications téléphoniques</t>
  </si>
  <si>
    <t>13/07/2021</t>
  </si>
  <si>
    <t>faycel-a-123308</t>
  </si>
  <si>
    <t xml:space="preserve">Aucune réduction depuis des années. Je compte changer d'assureur.                                                                                                </t>
  </si>
  <si>
    <t>alexandre-y-123296</t>
  </si>
  <si>
    <t>pack assistance 0km. Véhicule de prêt non prévu en cas de panne. Une honte. Lorsque j'y ai souscrit, j'ai bien insisté sur cet aspect et tout cela m'a été garanti. Aujourd'hui j'en ai besoin et je découvre le petit encart au niveau de l'article 40. C'est terminé. Je ne ferai plus jamais appel aux services d'AXA.</t>
  </si>
  <si>
    <t>audrey-r-123276</t>
  </si>
  <si>
    <t>Je suis satisfaite du service, j'ai eu plusieurs problèmes de panne et le service de dépannage est efficace. Les délais de remboursement par contre sont longs et l'assurance en elle-même coûte plutôt cher.</t>
  </si>
  <si>
    <t>frederique-j-123275</t>
  </si>
  <si>
    <t>Je suis satisfaite du service.
Les prix sont compétitifs
Le devis est simple à obtenir ainsi que la validation du contrat après le paiement sécurisé en ligne.</t>
  </si>
  <si>
    <t>louis-marie-c-102280</t>
  </si>
  <si>
    <t xml:space="preserve">changement de coordonées bancaire non pris en compte, impossible de trouver un cosntat.
cependant Direct assurance reste tres compétitive et facile à mettre en place </t>
  </si>
  <si>
    <t>valerie-f-123226</t>
  </si>
  <si>
    <t xml:space="preserve"> J'ai eu  très peu d'attente téléphonique et les conseillés ont été très efficaces, rapides, courtois et clairs car j'ai du les appeler deux fois pour faire des modifications sur mon contrat.</t>
  </si>
  <si>
    <t>12/07/2021</t>
  </si>
  <si>
    <t>maxime-g-123207</t>
  </si>
  <si>
    <t>Je ne suis pas satisfait, franchise beaucoup trop élevée pour des véhicules encore bien côtés, mauvaise couverture et tarif bien trop élevé comparé à une assurance de banque ou une assurance physique.</t>
  </si>
  <si>
    <t>gregory-l-123187</t>
  </si>
  <si>
    <t xml:space="preserve">je suis satisfait du service, pourvu que vous ne changiez rien , aucun souci lors de sinistre tout est fait rapidement et dans le respect du client. super
</t>
  </si>
  <si>
    <t>tanvet-a-114526</t>
  </si>
  <si>
    <t xml:space="preserve">nul même pour résilier tarif soit disant moins chère MDR.
NUL NUL NUL.
certains vous disent des conneries monumental comme ce jour ou on m'annonce que direct assurance n'est pas forcé de demander la carte grise du vehicule a assurer MDR  </t>
  </si>
  <si>
    <t>regis-f-123150</t>
  </si>
  <si>
    <t xml:space="preserve">Facile pour la realisaion d'un devis et d'une adhesion
pour le remboursement d'un parebrise cela est vraiment à l'opposé
3 mois pour un remboursement !
Heureusement que nous relançons </t>
  </si>
  <si>
    <t>michel-i-123115</t>
  </si>
  <si>
    <t>Formule adaptée au logement actuel en location
Paiement facilité par internet
Mise à disposition de l'avis d'échéance suffisamment adressé  à l'avance</t>
  </si>
  <si>
    <t>11/07/2021</t>
  </si>
  <si>
    <t>amina-c-123107</t>
  </si>
  <si>
    <t>je suis très satisfaite du service et de la qualité du site internet bravo.
je pense qu'il reste à mettre en place une application mobile pour avoir accès rapide aux services des contrats souscrits</t>
  </si>
  <si>
    <t>emmanuel-b-123045</t>
  </si>
  <si>
    <t xml:space="preserve">Suite à mes deux appels de cette semaine 
Lors du premier Vous n'avez pas voulu assurer mon nouveau véhicule Peugeot 207 
Lors du second vous me proposiez une assurance à 1800e par an .
Service déplorable ! et de ce fait j'ai changé d'assurance pour mon second véhicule remplaçant ainsi le Citroën C4 , a terme j'annulerai  mon autre assurance chez vous afin de tout regrouper chez un de vos confrères .
Salutations courtoises 
Emmanuel BRIN 
</t>
  </si>
  <si>
    <t>10/07/2021</t>
  </si>
  <si>
    <t>melody-n-123032</t>
  </si>
  <si>
    <t xml:space="preserve">Un peu cher alors que je ne me sers pas souvent de ma voiture.. La formule avec YouDrive est intéressante mais c'est super sensible.                  </t>
  </si>
  <si>
    <t>antoine-r-122998</t>
  </si>
  <si>
    <t xml:space="preserve">Je suis très content de direct assurance,
pour les tarifs, pour la rapidité d'intervention
Pour l'application mobile
Pour l'accès par le web
Pour la rapidité de la réponse téléphonique </t>
  </si>
  <si>
    <t>christophe-b-122964</t>
  </si>
  <si>
    <t>nous sommes très satisfait de vos tarifs et de vos conseillés très sympathique et votre site internet est facile à utiliser nous recommandons Direct Assurance</t>
  </si>
  <si>
    <t>09/07/2021</t>
  </si>
  <si>
    <t>sylvain--b-122934</t>
  </si>
  <si>
    <t xml:space="preserve">je nest pas encore utiliser vos services pour l instant rien a dire. Que dire facile d'acces  et facile de voir nos renseignements changer rien Merci. </t>
  </si>
  <si>
    <t>jean-michel-r-122913</t>
  </si>
  <si>
    <t>Je cherche à modifier contrat et personne de dispo. Bref, toujours silence radio de votre côté. Service néant.
Merci de reprendre contact avec moi afin d'effectuer les changements</t>
  </si>
  <si>
    <t>ahmed-b-122883</t>
  </si>
  <si>
    <t>SERVICE RAPIDE EN LIGNE SANS AVOIR UN OPERATEUR SUR LE DOS. Prix correct comparé aux assurances classiques et les assurances aux marques peu connues..</t>
  </si>
  <si>
    <t>amel-e-122840</t>
  </si>
  <si>
    <t xml:space="preserve">LA MEILLEURE DES ASSURANCE
SERVICE CLIENT AU TOP
FACILITE D'UTILISATION DE L'APPLI
AUTONOMIE SUR LE SITE POUR LES DECLARATIONS OU DEVIS
JE RECOMMANDE </t>
  </si>
  <si>
    <t>08/07/2021</t>
  </si>
  <si>
    <t>franck-d-122801</t>
  </si>
  <si>
    <t>Satisfait du service et du rapport qualité prix
J'ai actuellement 2 contrats chez Direct assurance
Je réfléchi pour passer l'assurance de mon domicile pour l'année 2022</t>
  </si>
  <si>
    <t>marie-josee-b-122791</t>
  </si>
  <si>
    <t>entièrement satisfaite, souscription rapide sans se déplacer, tarifs excellents, conseiller compétant et aimable, rien à dire de plus sinon que je suis satisfaite</t>
  </si>
  <si>
    <t>dialani-d-122776</t>
  </si>
  <si>
    <t>Je suis globalement satisfait de votre service et de la manière dont vous gérer la relation avec vos clients pour le compte de mon assurance automobile.</t>
  </si>
  <si>
    <t>mathieu-t-122705</t>
  </si>
  <si>
    <t>Tant qu'il n'y a pas de souci, rien à déclarer. Mais on verra bien comment je serai défendu au sujet de mon seul accident (où je suis en droit !)
Selon l'issue, j'irai ou non voir la concurrence.</t>
  </si>
  <si>
    <t>07/07/2021</t>
  </si>
  <si>
    <t>ivan-l-122704</t>
  </si>
  <si>
    <t>Très satisfait depuis 25 ans chez DIRECT ASSURANCE, aussi bien pour les contrats auto que pour habitation !
J'ai recommandé DIRECT ASSURANCE à tous mes proches et à toute ma famille</t>
  </si>
  <si>
    <t>valerie-m-122676</t>
  </si>
  <si>
    <t>Je suis satisfait des services et les prix sont très compétitifs par rapport à d'autres assurances. Nous avons eu un sinistre non responsable et tout s'est bien déroulé</t>
  </si>
  <si>
    <t>thierry-t-122675</t>
  </si>
  <si>
    <t>je suis satisfait du service, pas toujours simple mais efficace.
Par téléphone, cela dépend du correspondant
Charmants et accueillant, souvent efficace mais  par 2 fois, n'a pas fait le service demandé et ce malgrés l'engagement verbal</t>
  </si>
  <si>
    <t>sophie-p-122673</t>
  </si>
  <si>
    <t>Je suis satisfaite de l'accueil fait avec gentillesse l et des conseils apportés ! Conseiller à l'écoute et disponible pour le client ! je recommanderai direct assurance</t>
  </si>
  <si>
    <t>nathalie-f-122669</t>
  </si>
  <si>
    <t>Je suis déçue des services en général et je ne comprends pas pourquoi suite à un changement d'adresse ma cotisation augmente d'au moins 5.00 € par mois ???</t>
  </si>
  <si>
    <t>kevin-r-122638</t>
  </si>
  <si>
    <t>Je suis pas du tout satisfait du service, les prix ne me convienne pas, compliquer et pas du tout pratique, sans parlé que je suis pas du tout content d'envoyer un lettre recommander avec accuser de réception pour service qui n'est même pas encore abouti :(</t>
  </si>
  <si>
    <t>ludovic-p-122636</t>
  </si>
  <si>
    <t xml:space="preserve">Les prix augmentent chaque année sans justification valable. Un sinistre non traité mais considéré comme clos et le service client qui fait la sourde oreille ... </t>
  </si>
  <si>
    <t>virginie-d-122628</t>
  </si>
  <si>
    <t>bonjour cela fait deux mois que je demande le remboursement de la quote part pour l'assurance de la C1 qui a été vendue (j'ai calculé ca faisait environ 150 euros ) et que je ne l'ai toujours pas reçu ! j'avais demandé une déduction de ma cotisation pour les deux contrats en cours, et cela n'a jamais été appliqué. vous m'êtes toujours redevable de 150 euros !!!</t>
  </si>
  <si>
    <t>moi31-122585</t>
  </si>
  <si>
    <t>Bonjour actuellement assuré chez direct assurance depuis un an à 0.85 de bonus il m'a suffit d'un seul accrochage en stationnement pour que mon malus monte à 1.6 soit 6 pour cent de malus . Messieurs dames attention ne vous faite pas avoir par cette société , fuié vite si vous hésiter à vous assurer chez eux ou vous le regretterez amèrement !</t>
  </si>
  <si>
    <t>06/07/2021</t>
  </si>
  <si>
    <t>alain-v-122569</t>
  </si>
  <si>
    <t xml:space="preserve">C'est correcte, sauf que suite à l'échange sur le réseau sociaux avec votre agent, il avait été convenue de m'offrir 20 E sur la souscription du contrat.
Malheureusement, il est écrit nul part.
Pouvez vous régler ce léger problème /.
Cordialement   </t>
  </si>
  <si>
    <t>manuella-d-122552</t>
  </si>
  <si>
    <t>satisfaite du service merci pour vos services
j'ai du quitter la Métropole mais si besoin je reviendrais vers vous
je recommande vos services voiture et autres
cordialement</t>
  </si>
  <si>
    <t>pierre-b-122515</t>
  </si>
  <si>
    <t xml:space="preserve">Je suis satisfait du service depuis 2 ans.
Les prix semblent raisonnables.
mais aucun sinistre déclaré, donc pas de problème connu.
Cordialement Sylvie et Pierre Berbigier
</t>
  </si>
  <si>
    <t>dorian-b-122503</t>
  </si>
  <si>
    <t>Bonjour assurer tout risque mais pas de voiture de prêt dans le contrat !! On laisse le client au bord de la route avec 46 euros par mois plus de 550 euros par an et pas capable de prêter une voiture à ce prix la!</t>
  </si>
  <si>
    <t>wisam-d-122486</t>
  </si>
  <si>
    <t>je ne suis pas satisfaite du tout vraiment pas commerciale aucun sinistre depuis que je suis assuré et cela n'empêche pas le sprix de flamber très déçu je compte changer d'assureur</t>
  </si>
  <si>
    <t>precillia-c-122455</t>
  </si>
  <si>
    <t xml:space="preserve">Génial, je recommande direct assurance. Les prix sont plutôt raisonnable ! Je suis ravie d’avoir pris cette assurance. Merci beaucoup à vous !        </t>
  </si>
  <si>
    <t>05/07/2021</t>
  </si>
  <si>
    <t>margot-m-122434</t>
  </si>
  <si>
    <t xml:space="preserve">1 seul problème (bris de glace en cause : acte de vandalisme dans mon garage fermé) et j'ai quand même dû payé la franchise alors qu'on est venu me casser ma voiture dans mon garage et je suis assuré tout risque !  </t>
  </si>
  <si>
    <t>osorio-d-122423</t>
  </si>
  <si>
    <t>je ne suis pas content, car j'ai contactè direct assurances, pour faire un nouveau contrat, et le operateur ma envoié me promener, c'est pour ça q j'ai change de assurance ! cordialment Dantas Osorio</t>
  </si>
  <si>
    <t>sabine-s-122413</t>
  </si>
  <si>
    <t xml:space="preserve">bonjour je suis inscrite chez vous pour ma voiture et mon logement je suis très contente de vaut prix abordable je vous recommanderais sans problème a mais connaissances </t>
  </si>
  <si>
    <t>wail-b-122410</t>
  </si>
  <si>
    <t>Cela fait 12 ans que je suis chez vous pour ma voiture et pour l'assurance habitation, et je me rends compte que les tarifs sont de plus en plus cher, surtout en regardant la concurrence par hazard hier...</t>
  </si>
  <si>
    <t>hanaa-m-122387</t>
  </si>
  <si>
    <t>Prix élevé pour petits rouleurs, surtout en période de covid.
Service de qualité, véhicule de prêt mis à disposition pour toute la durée de la répération.</t>
  </si>
  <si>
    <t>florian-p-122358</t>
  </si>
  <si>
    <t>Bonjour,
Le document demandé ne sont pas clair.
relevé d'information de la voiture? je ne connais pas ce document.
De plus, j'ai transmis les documents demandé mais ce n'étais pas les bon.
J'ai du appeler pour le savoir...
Il serait bien d'avoir plus de communication sur ce sujet</t>
  </si>
  <si>
    <t>michel-j-122338</t>
  </si>
  <si>
    <t>je ne suis pas satisfait , suite à un problème passé
mes contactes au téléphones n'ont pas été satisfaisant , manque de courtoisie
le prix je pense qu'en cherchant sur le net on peut trouver en deçà
praticité du site , correcte, mais cela ne fait pas tout.</t>
  </si>
  <si>
    <t>04/07/2021</t>
  </si>
  <si>
    <t>said-l-122284</t>
  </si>
  <si>
    <t>je suis satisfait du service la cosillers ma vraiment donne des bon explaication ,
les prix me conviennent , c'est mon budget ,
simple et pratique 
merci</t>
  </si>
  <si>
    <t>03/07/2021</t>
  </si>
  <si>
    <t>doriane-p-122258</t>
  </si>
  <si>
    <t xml:space="preserve">tout est compliquer sur le site impossible d'imprimer un papier galere pour avoir un renseignement une simple facture deviens le parcour du combatant </t>
  </si>
  <si>
    <t>mathieu-e-122257</t>
  </si>
  <si>
    <t xml:space="preserve">Les prix sont bien trop chers, je regarde déjà pour prendre une nouvelle assurance.
Même avec le boitier qui me permet de faire des économies les avantages sont moindres.
</t>
  </si>
  <si>
    <t>melaine-l-122251</t>
  </si>
  <si>
    <t>Bonjour,
Je suis très satisfaite de la réponse apportée lors de l'appel concernant un impact sur le plan de travail d'un ancien logement., Un dossier dégât a été ouvert. merci à vous. Cdlt.</t>
  </si>
  <si>
    <t>catherine-r-122247</t>
  </si>
  <si>
    <t>Je suis satisfaite de mon contrat d'assurance maison qui correspond bien à ma demande. Je compare toujours les tarifs et celui ci me convient parfaitement.</t>
  </si>
  <si>
    <t>samaha-s-122242</t>
  </si>
  <si>
    <t xml:space="preserve">Je suis satisfait du service de direct assurance j'ai déjà transmis tout mes contrats d'assurance auprès de direct assurance 
Je suis satisfait du service de direct assurance j'ai déjà transmis tout mes contrats d'assurance auprès de direct assurance </t>
  </si>
  <si>
    <t>laurent-l-122223</t>
  </si>
  <si>
    <t>Bonne écoute à la souscription, réponse avec grande amabilité et avisée mais espère ne jamais avoir à les tester car je souhaite continuer à ne pas avoir de sinistre.</t>
  </si>
  <si>
    <t>shunfeng-h-122221</t>
  </si>
  <si>
    <t xml:space="preserve">je suis chez direct assurance depuis j'ai obtenu mon permis en 2015, toujours satisfait ayant assuré plusieur voitures, prix et service au top, donc je vous recommende fortement </t>
  </si>
  <si>
    <t>jean-pierre-f-122165</t>
  </si>
  <si>
    <t>merci de bien vouloir me faire parvenir la vignette CRIT 'AIR ' 2              Au niveau du prix celui -ci me semble élvé par apport à l'assurance de ma BMW  contrat n°396627565 D.A malgré véhicule plus récent et sans  sinistre récent ?                                       Pour info j'ai des propositions plus intérressante (idem rapport qualité prix , un effort me satisferais par tenant compte de mes contrats D.A et mon ancienneté .sincére salutation . JPF</t>
  </si>
  <si>
    <t>02/07/2021</t>
  </si>
  <si>
    <t>annabelle--p-122128</t>
  </si>
  <si>
    <t>Prix excessif au bout de 10ans en tant que cliente, vous pourriez diminuer les tarifs. Il y a des personnes qui moins chère ayant une voiture plus récente que la mienne. Aucun efforts commercial si on ne vous appelle pas vous ne faite aucune démarche.</t>
  </si>
  <si>
    <t>catherine-b-122082</t>
  </si>
  <si>
    <t>Je suis satisfaite des services de DIRECT ASSURANCES et je les remercie pour leur écoute et leur professionnalisme. Malgré par moment quelques difficultés à les joindre, ils vous rapellent toujours ! Victime de leur succès ?</t>
  </si>
  <si>
    <t>liliane-l-122067</t>
  </si>
  <si>
    <t>JE SUIS SATISFAITE DU SERVICE.
CE QUE JE REGRETTE C EST LA DIFFICULTE AU TELEPHONE POUR VOUS JOINDRE. MALHEUREUSEMENT AUJOURD HUI TOUT DOIT ETRE FAIT PAR INTERNET</t>
  </si>
  <si>
    <t>claire-b-122061</t>
  </si>
  <si>
    <t>Satisfait du service mais très déçu de ne pas avoir pu bénéficier des 2 mois offert en ayaynt souscript deux nouveaux contrats en dates 30/06. Il aurait été commerçant de nous faire part de ette possibilité ou même de nous l'appliquer lors de nos appels du 01/07.</t>
  </si>
  <si>
    <t>julien-k-122057</t>
  </si>
  <si>
    <t>je satisfait du service accordé
les tarifs sont très attractifs
aucune difficulté à contacter l'assurance que ce soit pour modifier un contrat ou pour déclarer un sinistre</t>
  </si>
  <si>
    <t>direct-insouciance--121988</t>
  </si>
  <si>
    <t>Centre d'assurance à fuir!!!!! Mieux vaut payer 30 euros de plus par mois que faire confiance à ces plateformes d'incapables... Direct assurance combiné avec BCA expertise = 1 ans d'attente sinistre en cours?????? Quand rien ne se passe tout va bien même en Ferrari ça te coûtera 120euros par mois mais gare au sinistre c'est une tout autre histoire.. Bon voyage</t>
  </si>
  <si>
    <t>pademsy-122013</t>
  </si>
  <si>
    <t>le service est nul  quand vous appelez les teleconseillers ne savent pas  vous orienter ou donner la bonne information ou repondre à vos demandes.
Trés deçu du service.
le service est nul  quand vous appelez les teleconseillers ne savent pas  vous orienter ou donner la bonne information ou repondre à vos demandes.
Trés deçu du service.
le service est nul  quand vous appelez les teleconseillers ne savent pas  vous orienter ou donner la bonne information ou repondre à vos demandes.
Trés deçu du service.</t>
  </si>
  <si>
    <t>agnes-m-121993</t>
  </si>
  <si>
    <t>Je suis satisfaite du service.
Les prix sont convenables.
Aide  et renseignement très satisfaisants.
Le personnel est très sympathique.
Le service est rapide.</t>
  </si>
  <si>
    <t>pascal-c-121973</t>
  </si>
  <si>
    <t xml:space="preserve">je suis très satisfait du service, le collaborateur a été parfait et ma tout de suite renseigner sur les avantages .
je suis assuré dorénavant pour 3 contrats chez direct assurance </t>
  </si>
  <si>
    <t>mohamed-b-121954</t>
  </si>
  <si>
    <t>Simple et pratique, par contre je trouve que les prix sont un peu chers surtout normalement il faut prendre en considération l'ancienneté. Je vous remercie</t>
  </si>
  <si>
    <t>steven-m-121951</t>
  </si>
  <si>
    <t>Je suis satisfait du service ...
Les prix sont correctes ...
Bon accueil au service clients ...
Autant pour le contrat habitation que le contrat auto
Steven</t>
  </si>
  <si>
    <t>jean-claude-l-121906</t>
  </si>
  <si>
    <t>le site n'est pas facile pour des anciens QUI NE SONT PAS DE CETTE GENERATION, je mets trop de temps à aller chercher le double de ma carte verte par exemple</t>
  </si>
  <si>
    <t>30/06/2021</t>
  </si>
  <si>
    <t>01/06/2021</t>
  </si>
  <si>
    <t>laurent-l-121901</t>
  </si>
  <si>
    <t>Je suis satisfait des prix, de la rapidité pour s'assurer. le site est clair. les couleurs sont jolies, ca tombe bien je suis artisan peintre, ouf encore quelques caractères, ça y est , j'y suis .</t>
  </si>
  <si>
    <t>laetitia-d-121880</t>
  </si>
  <si>
    <t xml:space="preserve">Dans l’ensemble plutôt satisfaite. Déjà était assuré chez vous par le passé. C’est pour cela que je reviens chez vous assure ma voiture. Les prix sont plutôt abordables, je craignais de le devis lors de mon appel. </t>
  </si>
  <si>
    <t>loic-s-121874</t>
  </si>
  <si>
    <t>Insatisfait!!! 2 mois que ma voiture est au garage, c'est à moi de contacter tout le monde. c'est le contraire qui devrait etre fait. Pas eu une seule fois la proposition d'un véhicule de pret, le service relation client n'en parlons pas! pas 1 geste commercial, pas 1 centime d'euros par contre pour prélever la il y a pas de soucis. Là c'est de l'abus c'est se moquer de ses clients. Moi même commercial, si je réagis comme vous le faite, je ne fideliserais aucuns clients, c'est la clef sous la porte. Extremement décu, sois disant que la satisfaction fait la votre.. vous n'avez pas la mienne. J'ai demandé à se qu'on m'accorde l'annulation d'échéance du mois de Juillet étant donné que je payes une assurance voiture alors qu'elle est imobilisée et je ne parle pas des échéances de mes loyers sur ma voiture de 700€/mois alors que j'ai pas ma voiture, au garage parce que l'expert mandaté par vous n'est pas capable de faire son travail. Désolé mais je suis très agacé.</t>
  </si>
  <si>
    <t>marie-a-121859</t>
  </si>
  <si>
    <t>Tous les ans, je n'ai aucun sinistre , vraiment aucun, même pas de bris de glace, mais ma cotisation ne baisse pas. je ne comprends pas trop cette assurance qui est là... sauf quand on n'en n'a vraiment besoin</t>
  </si>
  <si>
    <t>mylene-p-121857</t>
  </si>
  <si>
    <t>N'ayant pas eu affaire à vous, je suis forcément satisfaite. Avis à revoir si un sinistre se présente !
Sinon, en terme de tarif, ça me convient.
Cordialement,</t>
  </si>
  <si>
    <t>laurence-d-121853</t>
  </si>
  <si>
    <t>Je n'ai pas eu de sinistre, mais pour un besoin de renseignements, le service a été très réactif. Il y a 3 ans, lors de la souscription du contrat, les prix étaient les meilleurs du marché.</t>
  </si>
  <si>
    <t>angelique-t-121847</t>
  </si>
  <si>
    <t>Trés satisfaite du service You Drive, il m'offre de belles reductions sur mon contrat. Assistance Direct assurance sympathique et efficace. Je recommande</t>
  </si>
  <si>
    <t>sandrine-c-121840</t>
  </si>
  <si>
    <t>Je viens juste de devenir cliente donc dur de juger, sans avoir utilisé vos services ! En tous cas devis et adhesion sont simples à effectuer. Je donnerais un avis plus efficace après quelques mois.</t>
  </si>
  <si>
    <t>marcel-c-121537</t>
  </si>
  <si>
    <t>satisfait des tarifs pratiqués annuellement, excellence dans le suivi des dossiers comme dans la liaison avec les services compétents, simplicité des divers contacts par internet</t>
  </si>
  <si>
    <t>29/06/2021</t>
  </si>
  <si>
    <t>phygie-121533</t>
  </si>
  <si>
    <t>il est important de réevaluer les tarifs proposés en utilisant des comparateurs .Pour ma part j'ai constaté une augmentation non justifiée et j'ai changé d'assureur.
cordialement.</t>
  </si>
  <si>
    <t>faivre-l-121498</t>
  </si>
  <si>
    <t>je suis satisfait du service, mais je ne comprends pas pourquoi j'ai une franchise alors que j'avais demandé sans, pouvez vous me règler ça car je n'aime pas les mauvaises surprises</t>
  </si>
  <si>
    <t>patrick-s-121492</t>
  </si>
  <si>
    <t>Bonjour une fois le bonus maximum atteins il n'y a plus de gratification et les prix augmentent chaque année certaine assurances proposes des bonus pouvant aller jusqu'à  75 % de bonus pourquoi direct assurances ne mets t'elle pas en place un super bonus pour les très très bons conducteurs.</t>
  </si>
  <si>
    <t>benjamin-s-121484</t>
  </si>
  <si>
    <t>Mon bonus augmente chaque année et je paye toujours plus cher que lors de ma première année de souscription.
Déçu... je pense me tourner vers la concurrence car lorsque l'on contact un conseiller on ne me propose pas d'offre équivalente à une souscription nouveau client qui est bien inférieure à ce que l'on me propose malgré ma cotisation depuis 5 ans.</t>
  </si>
  <si>
    <t>lu-j-121450</t>
  </si>
  <si>
    <t>Le service est simple et confortable.
mais quand je veux appele, le langouage pour anglais j'ai attendre plus les temps.
c'est bessoin faire les augentment</t>
  </si>
  <si>
    <t>28/06/2021</t>
  </si>
  <si>
    <t>kolino-k-121432</t>
  </si>
  <si>
    <t>nul nul nul service client eclaté ya personne pour maider jai declaré un sinistre et elle est introuvable pas un mail de comfirmation rien et soit disant vous passez des pub a la télé pour dire que vous etes les meilleur. Les doigts dans le **** vous estes les plus nul. apres ca je changer d'asssurence c'est promis</t>
  </si>
  <si>
    <t>jean-claude-d-121400</t>
  </si>
  <si>
    <t>satisfaction 4 étoiles parce que nous ne commençons qu'à partir de la fin juillet....Pour ce qui est du prix, j'aurais du le faire plus tôt. A voir sur la durée !</t>
  </si>
  <si>
    <t>fabrice-p-121382</t>
  </si>
  <si>
    <t>Remboursement très très long, ne préconise pas cette compagnie d'assurance. Plus d'un mois d'attente et toujours pas de retour sans justification. Aucun suivi</t>
  </si>
  <si>
    <t>nabil-s-121372</t>
  </si>
  <si>
    <t>Je suis pas satisfait, car je vois constate qu'il y a que des augmentations de tarif alors que je n'ai jamais déclaré de sinistre.
je trouve que ce n'est pas normal surtout qu'on est des clients fidèles depuis des années.</t>
  </si>
  <si>
    <t>27/06/2021</t>
  </si>
  <si>
    <t>alexandre-k-121360</t>
  </si>
  <si>
    <t>Je pensai que dans la mesure ou vous resiliez mon contrat chez Groupama, vous pouviez leur demander mon avis de situation. Ensuite j'aurait voulu être assuré des demain et pas attendre le 31juillet.</t>
  </si>
  <si>
    <t>valerie-g-121354</t>
  </si>
  <si>
    <t>Je suis satisfaite du prix et des garanties proposés.  Simple et efficace à souscrire. Plateforme internet pratique et facile à utiliser. Contact facile également par téléphone. Adhérente depuis des dizaines d'années, toujours aussi satisfaite.</t>
  </si>
  <si>
    <t>bernard-r-121344</t>
  </si>
  <si>
    <t>Prime d'assurance habitation doublée en 6 ans alors que je n'ai jamais eu le moindre sinistre, c'est inacceptable, c'est inutile de faire des propositions lors de la souscription à un prix qui prendra 10 à 20% par an ensuite, toute personne censée résiliera le contrat par la suite. Lettre AR envoyée dès demain 28 juin 2021 en résiliation de contrat.</t>
  </si>
  <si>
    <t>benoit-j-121343</t>
  </si>
  <si>
    <t>Les travaux que j'ai du effectué sur ma voiture, non pas été liés à un accident direct mais un problème de pare choc qui c'est démis. On considère cela comme un accident responsable et du coup je paye plus pour une erreur que je n'ai pas commis moi même. C'est désolant et cherche une autre assurance</t>
  </si>
  <si>
    <t>daniel-c-121340</t>
  </si>
  <si>
    <t xml:space="preserve">Je suis satisfait du service en ligne et du prix proposé, pour les assurances scolaires. Service téléphonique de qualité, tant professionnellement qu humainement. </t>
  </si>
  <si>
    <t>cyrille-a-121310</t>
  </si>
  <si>
    <t>je suis satisfait du prix ,mais jamais rien n'est prix en charge , dans les bas prix l'assurance n'est la que parce qu'elle est obligatoire ,vous en vérité vous n'assurer rien .</t>
  </si>
  <si>
    <t>26/06/2021</t>
  </si>
  <si>
    <t>herve-b-121304</t>
  </si>
  <si>
    <t xml:space="preserve">En mettant deux voiture en assurance chez direct assurance il n y pas de geste commerciale donc je fais retirer une voiture  car je peut avec  la loi Hamon et l année prochaine l autre ,car il y d autre assureur qui prend en charge deux voitures avec des prix correct merci </t>
  </si>
  <si>
    <t>samuel-g-121269</t>
  </si>
  <si>
    <t xml:space="preserve">je suis satisfait des services du point de vue qualité/prix. 
Votre disponibilité téléphonique permet d'avoir toujours les conseils ou détails de suivi clients, bonne qualité </t>
  </si>
  <si>
    <t>catherine-m-121229</t>
  </si>
  <si>
    <t>j'ai toujours des interlocuteurs très gentils et qui renseignent bien. Mais je comprends pas bien pourquoi sur l'application quand on l'ouvre on tombe toujours sur les sinistres à déclarer. Ne peut-on pas consulter ses contrats sur l'appli ?</t>
  </si>
  <si>
    <t>25/06/2021</t>
  </si>
  <si>
    <t>jose-g-121208</t>
  </si>
  <si>
    <t>Je ne suis pas du tout satisfait du comportement de direct assurance, refus d’assurer mon nouveaux vehicule alors que j’ai 3 vehicules assuré chez eux depuis plus de 10 ans !!! Avec aucun sinistre !!!!!. Refus direct sans chercher de solution !!!! Comme reponse je change d’assurance auto de tous mais vehicules et c’elle de ma femme et idem pour le reste de ma famille ce qui fait 7 véhicules qui seront plus assuré chez vous !! Et ce n’est pas fini !!! Je vais incité mais amis et collègue a en faire de même !!</t>
  </si>
  <si>
    <t>matthieu-r-121182</t>
  </si>
  <si>
    <t>ASSEZ BON RAPPORT QUALTE PRIX RELATION CLIENT TRES BONNE DEVIS RAPIDE REPONSE SI BESOIN TRES RAPIDE ET DE QUALITE PROTECTION GLOBALE BONNE PAS DE PROSPECTION FORCEE</t>
  </si>
  <si>
    <t>jean-p-121149</t>
  </si>
  <si>
    <t xml:space="preserve">je ne souhaite pas le renouvelement automatique du contrat , difficile d’arrêter un contrat , conseillers incompétents , augmentation des tarifs ! je ne reviendrai plus </t>
  </si>
  <si>
    <t>michel-s-121145</t>
  </si>
  <si>
    <t>Je suis très satisfait des prix, de la rapidité de souscription
J'envisage de transferer mon assurance automobile chez vous plus tard.
Merci pour vos compétences</t>
  </si>
  <si>
    <t>irene-f-119088</t>
  </si>
  <si>
    <t>bonjour nous sommes tres satifait de l assurance direct assurance car les tarifs sont tre corrects les agents sont très à l'écoute et ils sont disponibles rapidement</t>
  </si>
  <si>
    <t>24/06/2021</t>
  </si>
  <si>
    <t>francis-b-118076</t>
  </si>
  <si>
    <t xml:space="preserve">je suis tres sastisfait de mes suivis de contrats, mes contacts avec direct assurance  sont toujours  tres enrichissants, et les renseignements sont tres explicites merci a eux </t>
  </si>
  <si>
    <t>karima-g-118068</t>
  </si>
  <si>
    <t>Je ne suis pas satisfaite de la qualité de service.. On traite les clients de 11 ans sans qualité de service aucune. Je ne recommande pas cette compagnie  qui ne m'a été d'aucune aide durant toutes ces années à part me ponctionner tous les ans un peu plus d'argent !!! Si je pouvais mettre Zero 0 étoile je le ferai...</t>
  </si>
  <si>
    <t>marie-pascale-g-118052</t>
  </si>
  <si>
    <t>Je suis satisfaite car à chaque fois que j'ai besoin j'ai la possibilité de contacter un conseiller aisément. Les explications sont claires et les démarches très bien expliquées.</t>
  </si>
  <si>
    <t>ali-c-118042</t>
  </si>
  <si>
    <t>Je ne suis pas satisfait du service , j'ai actuellement 2 assurance auto et une habitation et je viens de recevoir un courrier m'indiquant que mon assurance auto a trop de sinistralité ( 3 bris de glace + 2 incidents non responsable) en 5 ans alors que je suis tout risque et les incidents non responsables. C'est honteux.</t>
  </si>
  <si>
    <t>23/06/2021</t>
  </si>
  <si>
    <t>sameau-t-118039</t>
  </si>
  <si>
    <t>bonne satisfaction dans l ensemble et du mal à me connecter pour l avancement de mon sinistre et joindre la facture des reparations
cordialement
tabeyse monique</t>
  </si>
  <si>
    <t>sylvain-c-118023</t>
  </si>
  <si>
    <t>Vous n'avez pas mis à jour mon adresse postale alors que je suis assuré pour mon appartement chez vous. Mon adresse c'est 76 RUE DU PROFESSEUR CABROL APPT B103 80000 AMIENS et pas 34 avenue de Londres</t>
  </si>
  <si>
    <t>dedromeo--96983</t>
  </si>
  <si>
    <t>je ne suis pas satisfait ,accident non responsable avec un chauffard qui prend la fuite mais rattrapé 100 mètres plus loin , gendarmerie sur place et malgré que je suis tous risques , je dois payé une franchise de 280€ plus 10% de la facture. . du coup 5 véhicules assurés chez direct assurances qui vont allez voir les concurrents .</t>
  </si>
  <si>
    <t>milton-m-117983</t>
  </si>
  <si>
    <t xml:space="preserve">Le prix est moyen pour un service médiocre. Mieux vaut ne pas avoir de soucis. Après un sinistre non responsable, l'assurance a tout fait pour ne pas me rembourser, et après plus de 5 mois, une partie du remboursement est enfin arrivé. Il faut s'accrocher </t>
  </si>
  <si>
    <t>sylvie-d-117971</t>
  </si>
  <si>
    <t>je suis satisfaite depuis toujours chez direct assurance, concernant les contrats automobile.
Aujourd'hui, je prend une assurance habitation, qui sur le devis me satisfait également.
Réponse rapide et bon conseil
merci</t>
  </si>
  <si>
    <t>yann-n-117970</t>
  </si>
  <si>
    <t>Aucune réactivité, sinistre déclarée il y a près d'un mois et toujours pas d'avancée dans le dossier. Espace client non mis à jour : aucune information sur le sinistre concerné.</t>
  </si>
  <si>
    <t>steve-b-117962</t>
  </si>
  <si>
    <t xml:space="preserve">Très satisfait du service et des tarifs , ainsi que du contact et relationnel client.
Ai déjà eu à faire des dépannages et tout était parfait temps et prestation.
</t>
  </si>
  <si>
    <t>maryse-l-117867</t>
  </si>
  <si>
    <t>Conseiller très a l'écoute
Tarif auto et habitation très attractif pour cette première année .
Document très facile a transmettre avec l'appli mobile.</t>
  </si>
  <si>
    <t>22/06/2021</t>
  </si>
  <si>
    <t>fabrice-e-117847</t>
  </si>
  <si>
    <t xml:space="preserve">Satisfait pour le moment, reste à voir dans l'avenir si ma confiance en vous à eu raison de moi! Cependant, j'ai eu un grand plaisir à dialoguer avec un conseiller à mon écoute, et sa commence bien!  </t>
  </si>
  <si>
    <t>celine-a-117839</t>
  </si>
  <si>
    <t>JE SUIS SATISFAIT DU SERVICEAINSI QUE DES PRIX ET DE LA BONNE PRISE EN CHARGE DE MES DEMANDES LORS DE MES APPELS TELEPHONIQUES AVEC LES CONSEILLERS DE DIRECT ASSURANCE</t>
  </si>
  <si>
    <t>regis-g-117834</t>
  </si>
  <si>
    <t>Je suis satisfait de l'accueil au téléphone, de la rapidité de la réponse, de la compétence de chaque interlocuteur et du traitement global du dossier</t>
  </si>
  <si>
    <t>alain-v-117657</t>
  </si>
  <si>
    <t>Le service client Direct Assurance est aimable, rapide et compétent.  Les contacts, téléphoniques et courriels, sont clairs et concis. Les sinistres sont réglés rapidement et efficacement.</t>
  </si>
  <si>
    <t>20/06/2021</t>
  </si>
  <si>
    <t>zakaria-s-117620</t>
  </si>
  <si>
    <t>satisfait de la prise en charge des dépanneuses ou des garages partenaires. mais le prix de l'assurance reste extrêmement cher, mais le service reste correcte</t>
  </si>
  <si>
    <t>19/06/2021</t>
  </si>
  <si>
    <t>sophie-b-117601</t>
  </si>
  <si>
    <t>JE SUIS SATISFAITE DE CETTE ASSURANCE HABITATION MAIS N ' AI PAS ENCORE ETE CONFRONTE A DE GROS SOUCIS CONCERNANT MON HABITATION DE CE FAIT JE NE PEUX PAS ETRE OBJECTIVE .</t>
  </si>
  <si>
    <t>arezki--b-117543</t>
  </si>
  <si>
    <t xml:space="preserve">Je suis satisfait de vos services compétents et professionnels merci pour votre réactivité vos interlocuteurs sont bien aimable encore merci à vous tous </t>
  </si>
  <si>
    <t>18/06/2021</t>
  </si>
  <si>
    <t>david-d-117520</t>
  </si>
  <si>
    <t>apres moults recherches la technicienne que j'ai reussi a avoir au telephone me dit que le RIA du conducteur secondaire sera suffisant , le mien ne couvrant pas toute la periode demandée (pas de vehicule pendant quelques mois) =&gt; je joint le RIA du conducteur secondaire == pas pris en compte ... JE N AI PAS QUE CA A FAIRE !!!!!</t>
  </si>
  <si>
    <t>catherine-n-117514</t>
  </si>
  <si>
    <t xml:space="preserve">je suis satisfaite de vos tarifs et de vos services bien que j en ai pas eu l utilité. Je vous recommande auprès de mon entourage. le seul problème c'est que vous n avez pas de bureaux. </t>
  </si>
  <si>
    <t>maeva-l-117462</t>
  </si>
  <si>
    <t>simple et pratique, les prix sont attractifs, accueil client très sympathique. je conseil très fortement cette assurance car les prix sont abordable comparer à d'autres assurances</t>
  </si>
  <si>
    <t>louis-patrick-d-117455</t>
  </si>
  <si>
    <t>Ma voiture n'est pas celle sur mon contrat. Je paye plus cher que ce que je devrait et impossible d'avoir une réponse du service client... C'est pénible....</t>
  </si>
  <si>
    <t>valerie-d-117419</t>
  </si>
  <si>
    <t>On m'appelle un beau jour pour me proposer un contrat avec 0 euro de frais en cas de bris de glace. Surprise, aujourd'hui j'ai un bris de glace avec 25 % de franchise. Méfiance, méfiance. Moi je vais aller ailleurs.</t>
  </si>
  <si>
    <t>17/06/2021</t>
  </si>
  <si>
    <t>bfhruj-h-117380</t>
  </si>
  <si>
    <t>je suis tres satisfaite desprix etc rieen a dire !!!! je veux juste pouvoir aller sur le site pour mon justificatif de domicile voila voila voila voila</t>
  </si>
  <si>
    <t>michael-b-117266</t>
  </si>
  <si>
    <t>Jusqu'à présent je suis satisfait des services proposés. Néanmoins je trouve dommage de devoir subir une hausse des prix sans avoir eu de sinistre, cela implique que résilie mon contrat. En espérant que ce commentaire puisse vous faire évoluer.</t>
  </si>
  <si>
    <t>16/06/2021</t>
  </si>
  <si>
    <t>julien-94613</t>
  </si>
  <si>
    <t xml:space="preserve">Je suis satisfait des services et des tarifs
Ma famille est déjà assurée chez Direct Assurances pour les voitures et habitation
je recommande a mon entourage </t>
  </si>
  <si>
    <t>marcel-d-117218</t>
  </si>
  <si>
    <t xml:space="preserve">Je suis très satisfait des différents services qui me sont proposé et les tarifs me semble satisfaisant pour le moment.
Dommage que vous ne faites pas d'assurance pour scooter ou voiture sans permis. </t>
  </si>
  <si>
    <t>evelyne-r-117206</t>
  </si>
  <si>
    <t>l'assurance est bien trop chère !  pas de revue de mon contrat, pas de nouvelle proposition, pas de relation client. je n'ai rien d'autre à ajouter. cordialement</t>
  </si>
  <si>
    <t>laurent-q-117197</t>
  </si>
  <si>
    <t>Refuse de prendre en compte un bonus alors que celui-ci avait été délivré par cette même assurance et que le relevé de situation est fourni, au mépris de l'article 9 de l'annexe à l'article A121-1 du code des assurances.</t>
  </si>
  <si>
    <t>cyrielle-p-117152</t>
  </si>
  <si>
    <t>Augmentation de 15% en 1 an pour l'assurance habitation. Le prix attractif du début perd de son intérêt... Des augmentations plus raisonnables convaincraient à rester client</t>
  </si>
  <si>
    <t>15/06/2021</t>
  </si>
  <si>
    <t>didier-j-117141</t>
  </si>
  <si>
    <t>le prix ne  me convient pas  la GMF me propose les  memes garanties à 429 euros merci de m'adresser un certificat de situation je vais changer si un  geste commercial ne m'est pas accordé merci de me contacter pour faire le point sur mes deux contrats cordialement</t>
  </si>
  <si>
    <t>geraldine--v-117135</t>
  </si>
  <si>
    <t xml:space="preserve">J'ai crevé sur une départementale et malgré le tout risque je ne pouvais pas bénéficier d'assistance au dépannage. dommage. on m'a dit que c'était que sur l'autoroute , étonnant quand on vis en milieu rurale. </t>
  </si>
  <si>
    <t>jean-philippe-p-117056</t>
  </si>
  <si>
    <t>J'ai fait assurer une twingo chez vous de 2011 à 2017 avec un bonus de 0.72.
Je suis revenu avec un puis deux vehicule en 2018 et 2019 et je me suis rendu compte que mon bonus était passé à 0.90 sans raison. Je suis mécontent de cela. Il va vous falloir m'en apporter une explication.</t>
  </si>
  <si>
    <t>patricia-v-117029</t>
  </si>
  <si>
    <t>je suis satisfaite pour la prise en charge de l'assurance. Venant de subir un accrochage sur mon véhicule, je vais voir si vous êtes toujours efficace !</t>
  </si>
  <si>
    <t>14/06/2021</t>
  </si>
  <si>
    <t>pierre-g-117007</t>
  </si>
  <si>
    <t xml:space="preserve">Très satisfait du service en toutes circonstances
J'apprécie les contacts que l'on peut avoir
Prix convenables et attrayants
Personnel très aimable et compétent. </t>
  </si>
  <si>
    <t>maryne-b-116967</t>
  </si>
  <si>
    <t>Je viens dee prendre l'assurrance, je n'ai pas encore d'avis à donner si ce n'est la praticité de la souscription et la qualité de mon interlocuteur...</t>
  </si>
  <si>
    <t>edwin-m-116959</t>
  </si>
  <si>
    <t>Sans accident responsable depuis que je suis chez vous 2014 je crois... Je constate que les mensualités ne font qu'augmenter chaque année pour un service qui ne comporte que des franchises même sur bris de glace et tout en sachant que l'année 2020 et 2021 (à moitié) je n'ai pratiquement jamais utilisé le véhicule comme vous le savez avec les conditions de restriction durant la période du Covid-19 et aucune proposition de votre part.</t>
  </si>
  <si>
    <t>georges-m-116944</t>
  </si>
  <si>
    <t>Je suis satisfait du service, efficace et rapide. 
le remplissage des case est toutefois un fastidieux avec quelques doublons
Dans le cas de multicontrats, il serait simple de reprendre las données compatibles.</t>
  </si>
  <si>
    <t>frank-g-116898</t>
  </si>
  <si>
    <t>Cool de très bons prix et des contacts assez rapides et professionnels. Cool de très bons prix et des contacts assez rapides et professionnels. Cool de très bons prix et des contacts assez rapides et professionnels.</t>
  </si>
  <si>
    <t>13/06/2021</t>
  </si>
  <si>
    <t>gerard-c-116869</t>
  </si>
  <si>
    <t>Je suis satisfait de DIRECT ASSURANCE pour son prix, l'agilité des solutions ainsi que de la disponibilité des agents. que j'ai eu la possibilité de contacter.</t>
  </si>
  <si>
    <t>12/06/2021</t>
  </si>
  <si>
    <t>halima-m-116856</t>
  </si>
  <si>
    <t>Pour l'instant tout va bien, la souscription a été facile, fluide et très simple.. Je n'ai pas eu besoin de conseiller ce qui est formidable. On a toujours été satisfait de direct assurance.</t>
  </si>
  <si>
    <t>rene-r-116850</t>
  </si>
  <si>
    <t>Je suis satisfait du service.  Devis rapide et conseillers professionnels. Je recommanderai  Direct-Assurance à mes relations.  Client depuis de cinq ans.</t>
  </si>
  <si>
    <t>cyndie-b-116840</t>
  </si>
  <si>
    <t xml:space="preserve">je suis satisfait du service en ligne très pratique facile a comprendre une chose a dire parfait je recommande vivement a mes proches un service aussi simple d'utilisation </t>
  </si>
  <si>
    <t>mathieu-b-116839</t>
  </si>
  <si>
    <t xml:space="preserve">satisfait      de     votre  service  mais cependant  tout se fait en dematérialisé                       ce qui est dommage  pour les personnes ne maitrisant pas l informatique </t>
  </si>
  <si>
    <t>eric-06-116758</t>
  </si>
  <si>
    <t>Client depuis une douzaine d'année avec un bonus de 50%, jamais de sinistre,  cet assureur a décidé d'augmenter ma prime d'assurance à l'échéance annuelle de 100% car ma voiture était un modéle parmi les plus volés!  Adieu Direct Assurance...</t>
  </si>
  <si>
    <t>11/06/2021</t>
  </si>
  <si>
    <t>frederick-a-116743</t>
  </si>
  <si>
    <t>Bonjour,
Je ne suis pas satisfait car je suis dans l'impossibilité de résilier mon contrat habitation.
L'interface n'est pas clair, je me demande si ce n'est pas une pratique commerciale douteuse.</t>
  </si>
  <si>
    <t>jean-d-116723</t>
  </si>
  <si>
    <t>Je suis très content des services, pour les tarifs pour l'accueil et pour la prestation.                                                                        
Je recommande chaleureusement direct assurance.</t>
  </si>
  <si>
    <t>abdilou040278-116711</t>
  </si>
  <si>
    <t xml:space="preserve">je ne suis pas satisfait du prix, étant client depuis plusieurs années, aucune remises de votre part , juste des augmentations de mensualités chaque année contrairement à d'autres prestataires.
</t>
  </si>
  <si>
    <t>elisabeth-m-116709</t>
  </si>
  <si>
    <t>Je suis satisfaite de l'accueil, des renseignements, du prix.
Je recommande,
Vraiment super Assurance, Ils sont à l'écoute, reste à voir leurs réactivités, car je suis toute nouvelle assurée, 2 voitures et 1 maison.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</si>
</sst>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scheme val="minor"/>
    </font>
    <font>
      <b/>
      <sz val="11"/>
      <color theme="1"/>
      <name val="Calibri"/>
    </font>
    <font>
      <sz val="11"/>
      <color theme="1"/>
      <name val="Calibri"/>
      <scheme val="minor"/>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1"/>
  <sheetViews>
    <sheetView tabSelected="1" topLeftCell="A961" workbookViewId="0">
      <selection activeCell="K686" sqref="K686"/>
    </sheetView>
  </sheetViews>
  <sheetFormatPr defaultColWidth="14.44140625" defaultRowHeight="15" customHeight="1" x14ac:dyDescent="0.3"/>
  <cols>
    <col min="1" max="26" width="8.6640625" customWidth="1"/>
  </cols>
  <sheetData>
    <row r="1" spans="1:11" ht="14.4" x14ac:dyDescent="0.3">
      <c r="A1" s="1" t="s">
        <v>0</v>
      </c>
      <c r="B1" s="1" t="s">
        <v>1</v>
      </c>
      <c r="C1" s="1" t="s">
        <v>2</v>
      </c>
      <c r="D1" s="1" t="s">
        <v>3</v>
      </c>
      <c r="E1" s="1" t="s">
        <v>4</v>
      </c>
      <c r="F1" s="1" t="s">
        <v>5</v>
      </c>
      <c r="G1" s="1" t="s">
        <v>6</v>
      </c>
      <c r="H1" s="1" t="s">
        <v>7</v>
      </c>
      <c r="I1" s="1" t="s">
        <v>8</v>
      </c>
      <c r="J1" s="1" t="s">
        <v>9</v>
      </c>
      <c r="K1" s="1" t="s">
        <v>10</v>
      </c>
    </row>
    <row r="2" spans="1:11" ht="14.4" x14ac:dyDescent="0.3">
      <c r="B2" s="2" t="s">
        <v>11</v>
      </c>
      <c r="C2" s="2" t="s">
        <v>12</v>
      </c>
      <c r="D2" s="2" t="s">
        <v>13</v>
      </c>
      <c r="E2" s="2" t="s">
        <v>14</v>
      </c>
      <c r="F2" s="2" t="s">
        <v>15</v>
      </c>
      <c r="G2" s="2" t="s">
        <v>16</v>
      </c>
      <c r="H2" s="2" t="s">
        <v>17</v>
      </c>
      <c r="I2" s="2" t="str">
        <f ca="1">IFERROR(__xludf.DUMMYFUNCTION("GOOGLETRANSLATE(C2,""fr"",""en"")"),"I am satisfied with the service, the realization of the quote and the online contract is simple and practical, nothing to say, I would recommend this service for my loved ones
")</f>
        <v xml:space="preserve">I am satisfied with the service, the realization of the quote and the online contract is simple and practical, nothing to say, I would recommend this service for my loved ones
</v>
      </c>
    </row>
    <row r="3" spans="1:11" ht="14.4" x14ac:dyDescent="0.3">
      <c r="B3" s="2" t="s">
        <v>18</v>
      </c>
      <c r="C3" s="2" t="s">
        <v>19</v>
      </c>
      <c r="D3" s="2" t="s">
        <v>13</v>
      </c>
      <c r="E3" s="2" t="s">
        <v>14</v>
      </c>
      <c r="F3" s="2" t="s">
        <v>15</v>
      </c>
      <c r="G3" s="2" t="s">
        <v>16</v>
      </c>
      <c r="H3" s="2" t="s">
        <v>17</v>
      </c>
      <c r="I3" s="2" t="str">
        <f ca="1">IFERROR(__xludf.DUMMYFUNCTION("GOOGLETRANSLATE(C3,""fr"",""en"")"),"I am satisfied with the service which is fast and the price is attractive. I recommend direct price insurance really unbeatable compared to other insurance")</f>
        <v>I am satisfied with the service which is fast and the price is attractive. I recommend direct price insurance really unbeatable compared to other insurance</v>
      </c>
    </row>
    <row r="4" spans="1:11" ht="14.4" x14ac:dyDescent="0.3">
      <c r="B4" s="2" t="s">
        <v>20</v>
      </c>
      <c r="C4" s="2" t="s">
        <v>21</v>
      </c>
      <c r="D4" s="2" t="s">
        <v>13</v>
      </c>
      <c r="E4" s="2" t="s">
        <v>14</v>
      </c>
      <c r="F4" s="2" t="s">
        <v>15</v>
      </c>
      <c r="G4" s="2" t="s">
        <v>22</v>
      </c>
      <c r="H4" s="2" t="s">
        <v>17</v>
      </c>
      <c r="I4" s="2" t="str">
        <f ca="1">IFERROR(__xludf.DUMMYFUNCTION("GOOGLETRANSLATE(C4,""fr"",""en"")"),"I am satisfied with the operation I did on the site it was simple effective and I am happy with the simplicity of the service that I was offered")</f>
        <v>I am satisfied with the operation I did on the site it was simple effective and I am happy with the simplicity of the service that I was offered</v>
      </c>
    </row>
    <row r="5" spans="1:11" ht="14.4" x14ac:dyDescent="0.3">
      <c r="B5" s="2" t="s">
        <v>23</v>
      </c>
      <c r="C5" s="2" t="s">
        <v>24</v>
      </c>
      <c r="D5" s="2" t="s">
        <v>13</v>
      </c>
      <c r="E5" s="2" t="s">
        <v>14</v>
      </c>
      <c r="F5" s="2" t="s">
        <v>15</v>
      </c>
      <c r="G5" s="2" t="s">
        <v>22</v>
      </c>
      <c r="H5" s="2" t="s">
        <v>17</v>
      </c>
      <c r="I5" s="2" t="str">
        <f ca="1">IFERROR(__xludf.DUMMYFUNCTION("GOOGLETRANSLATE(C5,""fr"",""en"")"),"I am satisfied with your services, it has already been over 5 years since my relatives are at Direct Insurance, which is why I am attached the Direct Insurance family;)")</f>
        <v>I am satisfied with your services, it has already been over 5 years since my relatives are at Direct Insurance, which is why I am attached the Direct Insurance family;)</v>
      </c>
    </row>
    <row r="6" spans="1:11" ht="14.4" x14ac:dyDescent="0.3">
      <c r="B6" s="2" t="s">
        <v>25</v>
      </c>
      <c r="C6" s="2" t="s">
        <v>26</v>
      </c>
      <c r="D6" s="2" t="s">
        <v>13</v>
      </c>
      <c r="E6" s="2" t="s">
        <v>14</v>
      </c>
      <c r="F6" s="2" t="s">
        <v>15</v>
      </c>
      <c r="G6" s="2" t="s">
        <v>22</v>
      </c>
      <c r="H6" s="2" t="s">
        <v>17</v>
      </c>
      <c r="I6" s="2" t="str">
        <f ca="1">IFERROR(__xludf.DUMMYFUNCTION("GOOGLETRANSLATE(C6,""fr"",""en"")"),"Thank you for the advice but still high price especially when we add the options.
I hope to be able to benefit from good services with all -risk insurance that I took for October 2, 2021 for my polo shirt")</f>
        <v>Thank you for the advice but still high price especially when we add the options.
I hope to be able to benefit from good services with all -risk insurance that I took for October 2, 2021 for my polo shirt</v>
      </c>
    </row>
    <row r="7" spans="1:11" ht="14.4" x14ac:dyDescent="0.3">
      <c r="B7" s="2" t="s">
        <v>27</v>
      </c>
      <c r="C7" s="2" t="s">
        <v>28</v>
      </c>
      <c r="D7" s="2" t="s">
        <v>13</v>
      </c>
      <c r="E7" s="2" t="s">
        <v>14</v>
      </c>
      <c r="F7" s="2" t="s">
        <v>15</v>
      </c>
      <c r="G7" s="2" t="s">
        <v>22</v>
      </c>
      <c r="H7" s="2" t="s">
        <v>17</v>
      </c>
      <c r="I7" s="2" t="str">
        <f ca="1">IFERROR(__xludf.DUMMYFUNCTION("GOOGLETRANSLATE(C7,""fr"",""en"")"),"Satisfied with the telephone service, I thought I had a better price
Thank you for the speed and simplicity of the service
Cordially
Touillade Thomas")</f>
        <v>Satisfied with the telephone service, I thought I had a better price
Thank you for the speed and simplicity of the service
Cordially
Touillade Thomas</v>
      </c>
    </row>
    <row r="8" spans="1:11" ht="14.4" x14ac:dyDescent="0.3">
      <c r="B8" s="2" t="s">
        <v>29</v>
      </c>
      <c r="C8" s="2" t="s">
        <v>30</v>
      </c>
      <c r="D8" s="2" t="s">
        <v>13</v>
      </c>
      <c r="E8" s="2" t="s">
        <v>14</v>
      </c>
      <c r="F8" s="2" t="s">
        <v>15</v>
      </c>
      <c r="G8" s="2" t="s">
        <v>22</v>
      </c>
      <c r="H8" s="2" t="s">
        <v>17</v>
      </c>
      <c r="I8" s="2" t="str">
        <f ca="1">IFERROR(__xludf.DUMMYFUNCTION("GOOGLETRANSLATE(C8,""fr"",""en"")"),"A little high price, no advantage for loyal customers, despite 2 contracts in progress in my name, and 6 other contracts within the family, an effort would be more than desirable,")</f>
        <v>A little high price, no advantage for loyal customers, despite 2 contracts in progress in my name, and 6 other contracts within the family, an effort would be more than desirable,</v>
      </c>
    </row>
    <row r="9" spans="1:11" ht="14.4" x14ac:dyDescent="0.3">
      <c r="B9" s="2" t="s">
        <v>31</v>
      </c>
      <c r="C9" s="2" t="s">
        <v>32</v>
      </c>
      <c r="D9" s="2" t="s">
        <v>13</v>
      </c>
      <c r="E9" s="2" t="s">
        <v>14</v>
      </c>
      <c r="F9" s="2" t="s">
        <v>15</v>
      </c>
      <c r="G9" s="2" t="s">
        <v>22</v>
      </c>
      <c r="H9" s="2" t="s">
        <v>17</v>
      </c>
      <c r="I9" s="2" t="str">
        <f ca="1">IFERROR(__xludf.DUMMYFUNCTION("GOOGLETRANSLATE(C9,""fr"",""en"")"),"Satisfied with the service, speed, to see in time !!!! offers in seniority, and guarantees, which it offers if they are true !!!!!!")</f>
        <v>Satisfied with the service, speed, to see in time !!!! offers in seniority, and guarantees, which it offers if they are true !!!!!!</v>
      </c>
    </row>
    <row r="10" spans="1:11" ht="14.4" x14ac:dyDescent="0.3">
      <c r="B10" s="2" t="s">
        <v>33</v>
      </c>
      <c r="C10" s="2" t="s">
        <v>34</v>
      </c>
      <c r="D10" s="2" t="s">
        <v>13</v>
      </c>
      <c r="E10" s="2" t="s">
        <v>14</v>
      </c>
      <c r="F10" s="2" t="s">
        <v>15</v>
      </c>
      <c r="G10" s="2" t="s">
        <v>22</v>
      </c>
      <c r="H10" s="2" t="s">
        <v>17</v>
      </c>
      <c r="I10" s="2" t="str">
        <f ca="1">IFERROR(__xludf.DUMMYFUNCTION("GOOGLETRANSLATE(C10,""fr"",""en"")"),"I am satisfied with the simple and practical service direct insurance is a mark of trust I advise this brand I hope that insurance will take into account all the elements")</f>
        <v>I am satisfied with the simple and practical service direct insurance is a mark of trust I advise this brand I hope that insurance will take into account all the elements</v>
      </c>
    </row>
    <row r="11" spans="1:11" ht="14.4" x14ac:dyDescent="0.3">
      <c r="B11" s="2" t="s">
        <v>35</v>
      </c>
      <c r="C11" s="2" t="s">
        <v>36</v>
      </c>
      <c r="D11" s="2" t="s">
        <v>13</v>
      </c>
      <c r="E11" s="2" t="s">
        <v>14</v>
      </c>
      <c r="F11" s="2" t="s">
        <v>15</v>
      </c>
      <c r="G11" s="2" t="s">
        <v>22</v>
      </c>
      <c r="H11" s="2" t="s">
        <v>17</v>
      </c>
      <c r="I11" s="2" t="str">
        <f ca="1">IFERROR(__xludf.DUMMYFUNCTION("GOOGLETRANSLATE(C11,""fr"",""en"")"),"I am satisfied with the simple and fast service and the prices suits me perfectly this insurance has been strongly advised by friends who are very satisfied too,
")</f>
        <v xml:space="preserve">I am satisfied with the simple and fast service and the prices suits me perfectly this insurance has been strongly advised by friends who are very satisfied too,
</v>
      </c>
    </row>
    <row r="12" spans="1:11" ht="14.4" x14ac:dyDescent="0.3">
      <c r="B12" s="2" t="s">
        <v>37</v>
      </c>
      <c r="C12" s="2" t="s">
        <v>38</v>
      </c>
      <c r="D12" s="2" t="s">
        <v>13</v>
      </c>
      <c r="E12" s="2" t="s">
        <v>14</v>
      </c>
      <c r="F12" s="2" t="s">
        <v>15</v>
      </c>
      <c r="G12" s="2" t="s">
        <v>22</v>
      </c>
      <c r="H12" s="2" t="s">
        <v>17</v>
      </c>
      <c r="I12" s="2" t="str">
        <f ca="1">IFERROR(__xludf.DUMMYFUNCTION("GOOGLETRANSLATE(C12,""fr"",""en"")"),"The price does not suit me, however, I am customer it's been years I ask if you lower the price so that I continue to stay with you as a customer thank you")</f>
        <v>The price does not suit me, however, I am customer it's been years I ask if you lower the price so that I continue to stay with you as a customer thank you</v>
      </c>
    </row>
    <row r="13" spans="1:11" ht="14.4" x14ac:dyDescent="0.3">
      <c r="B13" s="2" t="s">
        <v>39</v>
      </c>
      <c r="C13" s="2" t="s">
        <v>40</v>
      </c>
      <c r="D13" s="2" t="s">
        <v>13</v>
      </c>
      <c r="E13" s="2" t="s">
        <v>14</v>
      </c>
      <c r="F13" s="2" t="s">
        <v>15</v>
      </c>
      <c r="G13" s="2" t="s">
        <v>41</v>
      </c>
      <c r="H13" s="2" t="s">
        <v>17</v>
      </c>
      <c r="I13" s="2" t="str">
        <f ca="1">IFERROR(__xludf.DUMMYFUNCTION("GOOGLETRANSLATE(C13,""fr"",""en"")"),"The price still increases very quickly by adding guarantees!
To see in the long term, I added myself too quickly from my current insurer and did not have a broken ice cream
")</f>
        <v xml:space="preserve">The price still increases very quickly by adding guarantees!
To see in the long term, I added myself too quickly from my current insurer and did not have a broken ice cream
</v>
      </c>
    </row>
    <row r="14" spans="1:11" ht="14.4" x14ac:dyDescent="0.3">
      <c r="B14" s="2" t="s">
        <v>42</v>
      </c>
      <c r="C14" s="2" t="s">
        <v>43</v>
      </c>
      <c r="D14" s="2" t="s">
        <v>13</v>
      </c>
      <c r="E14" s="2" t="s">
        <v>14</v>
      </c>
      <c r="F14" s="2" t="s">
        <v>15</v>
      </c>
      <c r="G14" s="2" t="s">
        <v>41</v>
      </c>
      <c r="H14" s="2" t="s">
        <v>17</v>
      </c>
      <c r="I14" s="2" t="str">
        <f ca="1">IFERROR(__xludf.DUMMYFUNCTION("GOOGLETRANSLATE(C14,""fr"",""en"")"),"The price suits me much cheaper than an insurance for civil servant at the so saying prefectial. Thank you direct insurance for the economies !!!!")</f>
        <v>The price suits me much cheaper than an insurance for civil servant at the so saying prefectial. Thank you direct insurance for the economies !!!!</v>
      </c>
    </row>
    <row r="15" spans="1:11" ht="14.4" x14ac:dyDescent="0.3">
      <c r="B15" s="2" t="s">
        <v>44</v>
      </c>
      <c r="C15" s="2" t="s">
        <v>45</v>
      </c>
      <c r="D15" s="2" t="s">
        <v>13</v>
      </c>
      <c r="E15" s="2" t="s">
        <v>14</v>
      </c>
      <c r="F15" s="2" t="s">
        <v>15</v>
      </c>
      <c r="G15" s="2" t="s">
        <v>41</v>
      </c>
      <c r="H15" s="2" t="s">
        <v>17</v>
      </c>
      <c r="I15" s="2" t="str">
        <f ca="1">IFERROR(__xludf.DUMMYFUNCTION("GOOGLETRANSLATE(C15,""fr"",""en"")"),"Very good in terms of price.
Having called by phone at the level of the prices, very friendly and very understandable. I recommend the sympathy of the lady I had on the phone. Hoping to preserve this relationship by taking you as a first insurance.")</f>
        <v>Very good in terms of price.
Having called by phone at the level of the prices, very friendly and very understandable. I recommend the sympathy of the lady I had on the phone. Hoping to preserve this relationship by taking you as a first insurance.</v>
      </c>
    </row>
    <row r="16" spans="1:11" ht="14.4" x14ac:dyDescent="0.3">
      <c r="B16" s="2" t="s">
        <v>46</v>
      </c>
      <c r="C16" s="2" t="s">
        <v>47</v>
      </c>
      <c r="D16" s="2" t="s">
        <v>13</v>
      </c>
      <c r="E16" s="2" t="s">
        <v>14</v>
      </c>
      <c r="F16" s="2" t="s">
        <v>15</v>
      </c>
      <c r="G16" s="2" t="s">
        <v>41</v>
      </c>
      <c r="H16" s="2" t="s">
        <v>17</v>
      </c>
      <c r="I16" s="2" t="str">
        <f ca="1">IFERROR(__xludf.DUMMYFUNCTION("GOOGLETRANSLATE(C16,""fr"",""en"")"),"Hello I am satisfied with the services you offer us.")</f>
        <v>Hello I am satisfied with the services you offer us.</v>
      </c>
    </row>
    <row r="17" spans="2:9" ht="14.4" x14ac:dyDescent="0.3">
      <c r="B17" s="2" t="s">
        <v>48</v>
      </c>
      <c r="C17" s="2" t="s">
        <v>49</v>
      </c>
      <c r="D17" s="2" t="s">
        <v>13</v>
      </c>
      <c r="E17" s="2" t="s">
        <v>14</v>
      </c>
      <c r="F17" s="2" t="s">
        <v>15</v>
      </c>
      <c r="G17" s="2" t="s">
        <v>41</v>
      </c>
      <c r="H17" s="2" t="s">
        <v>17</v>
      </c>
      <c r="I17" s="2" t="str">
        <f ca="1">IFERROR(__xludf.DUMMYFUNCTION("GOOGLETRANSLATE(C17,""fr"",""en"")"),"I am sastisfate from Madame Elkama Himd for all her competent information. Welcome in very reactive me having contact me at the minute near.")</f>
        <v>I am sastisfate from Madame Elkama Himd for all her competent information. Welcome in very reactive me having contact me at the minute near.</v>
      </c>
    </row>
    <row r="18" spans="2:9" ht="14.4" x14ac:dyDescent="0.3">
      <c r="B18" s="2" t="s">
        <v>50</v>
      </c>
      <c r="C18" s="2" t="s">
        <v>51</v>
      </c>
      <c r="D18" s="2" t="s">
        <v>13</v>
      </c>
      <c r="E18" s="2" t="s">
        <v>14</v>
      </c>
      <c r="F18" s="2" t="s">
        <v>15</v>
      </c>
      <c r="G18" s="2" t="s">
        <v>41</v>
      </c>
      <c r="H18" s="2" t="s">
        <v>17</v>
      </c>
      <c r="I18" s="2" t="str">
        <f ca="1">IFERROR(__xludf.DUMMYFUNCTION("GOOGLETRANSLATE(C18,""fr"",""en"")"),"The service is good.
It remains to see what it gives after subscription.
The price is reasonable but can do better. C4 is new for me and I hope to be a guide, supported.")</f>
        <v>The service is good.
It remains to see what it gives after subscription.
The price is reasonable but can do better. C4 is new for me and I hope to be a guide, supported.</v>
      </c>
    </row>
    <row r="19" spans="2:9" ht="14.4" x14ac:dyDescent="0.3">
      <c r="B19" s="2" t="s">
        <v>52</v>
      </c>
      <c r="C19" s="2" t="s">
        <v>53</v>
      </c>
      <c r="D19" s="2" t="s">
        <v>13</v>
      </c>
      <c r="E19" s="2" t="s">
        <v>14</v>
      </c>
      <c r="F19" s="2" t="s">
        <v>15</v>
      </c>
      <c r="G19" s="2" t="s">
        <v>41</v>
      </c>
      <c r="H19" s="2" t="s">
        <v>17</v>
      </c>
      <c r="I19" s="2" t="str">
        <f ca="1">IFERROR(__xludf.DUMMYFUNCTION("GOOGLETRANSLATE(C19,""fr"",""en"")"),"I am very satisfied with the direct insurance
The price suits me perfectly
And it's easy to do it online very fast I strongly recommend it")</f>
        <v>I am very satisfied with the direct insurance
The price suits me perfectly
And it's easy to do it online very fast I strongly recommend it</v>
      </c>
    </row>
    <row r="20" spans="2:9" ht="14.4" x14ac:dyDescent="0.3">
      <c r="B20" s="2" t="s">
        <v>54</v>
      </c>
      <c r="C20" s="2" t="s">
        <v>55</v>
      </c>
      <c r="D20" s="2" t="s">
        <v>13</v>
      </c>
      <c r="E20" s="2" t="s">
        <v>14</v>
      </c>
      <c r="F20" s="2" t="s">
        <v>15</v>
      </c>
      <c r="G20" s="2" t="s">
        <v>41</v>
      </c>
      <c r="H20" s="2" t="s">
        <v>17</v>
      </c>
      <c r="I20" s="2" t="str">
        <f ca="1">IFERROR(__xludf.DUMMYFUNCTION("GOOGLETRANSLATE(C20,""fr"",""en"")"),"I am satisfied, fast and effective many friends advise my service, I find it very correct in view of the competition. Thank you very sincerely")</f>
        <v>I am satisfied, fast and effective many friends advise my service, I find it very correct in view of the competition. Thank you very sincerely</v>
      </c>
    </row>
    <row r="21" spans="2:9" ht="15.75" customHeight="1" x14ac:dyDescent="0.3">
      <c r="B21" s="2" t="s">
        <v>56</v>
      </c>
      <c r="C21" s="2" t="s">
        <v>57</v>
      </c>
      <c r="D21" s="2" t="s">
        <v>13</v>
      </c>
      <c r="E21" s="2" t="s">
        <v>14</v>
      </c>
      <c r="F21" s="2" t="s">
        <v>15</v>
      </c>
      <c r="G21" s="2" t="s">
        <v>41</v>
      </c>
      <c r="H21" s="2" t="s">
        <v>17</v>
      </c>
      <c r="I21" s="2" t="str">
        <f ca="1">IFERROR(__xludf.DUMMYFUNCTION("GOOGLETRANSLATE(C21,""fr"",""en"")"),"Good light quick price.
To be checked in the tempps and see if the termination of my old contract will be done.
Too bad we can't pay")</f>
        <v>Good light quick price.
To be checked in the tempps and see if the termination of my old contract will be done.
Too bad we can't pay</v>
      </c>
    </row>
    <row r="22" spans="2:9" ht="15.75" customHeight="1" x14ac:dyDescent="0.3">
      <c r="B22" s="2" t="s">
        <v>58</v>
      </c>
      <c r="C22" s="2" t="s">
        <v>59</v>
      </c>
      <c r="D22" s="2" t="s">
        <v>13</v>
      </c>
      <c r="E22" s="2" t="s">
        <v>14</v>
      </c>
      <c r="F22" s="2" t="s">
        <v>15</v>
      </c>
      <c r="G22" s="2" t="s">
        <v>41</v>
      </c>
      <c r="H22" s="2" t="s">
        <v>17</v>
      </c>
      <c r="I22" s="2" t="str">
        <f ca="1">IFERROR(__xludf.DUMMYFUNCTION("GOOGLETRANSLATE(C22,""fr"",""en"")"),"Too bad to ask me to fill out a whole file while I am already a customer at home… ..
A little too long to fill and inaccessible from the phone application")</f>
        <v>Too bad to ask me to fill out a whole file while I am already a customer at home… ..
A little too long to fill and inaccessible from the phone application</v>
      </c>
    </row>
    <row r="23" spans="2:9" ht="15.75" customHeight="1" x14ac:dyDescent="0.3">
      <c r="B23" s="2" t="s">
        <v>60</v>
      </c>
      <c r="C23" s="2" t="s">
        <v>61</v>
      </c>
      <c r="D23" s="2" t="s">
        <v>13</v>
      </c>
      <c r="E23" s="2" t="s">
        <v>14</v>
      </c>
      <c r="F23" s="2" t="s">
        <v>15</v>
      </c>
      <c r="G23" s="2" t="s">
        <v>41</v>
      </c>
      <c r="H23" s="2" t="s">
        <v>17</v>
      </c>
      <c r="I23" s="2" t="str">
        <f ca="1">IFERROR(__xludf.DUMMYFUNCTION("GOOGLETRANSLATE(C23,""fr"",""en"")"),"No opinion for the moment, I am waiting to see, giving an opinion at the time of the subscription would be a bit premature. Please wait until I can test you before answering you.")</f>
        <v>No opinion for the moment, I am waiting to see, giving an opinion at the time of the subscription would be a bit premature. Please wait until I can test you before answering you.</v>
      </c>
    </row>
    <row r="24" spans="2:9" ht="15.75" customHeight="1" x14ac:dyDescent="0.3">
      <c r="B24" s="2" t="s">
        <v>62</v>
      </c>
      <c r="C24" s="2" t="s">
        <v>63</v>
      </c>
      <c r="D24" s="2" t="s">
        <v>13</v>
      </c>
      <c r="E24" s="2" t="s">
        <v>14</v>
      </c>
      <c r="F24" s="2" t="s">
        <v>15</v>
      </c>
      <c r="G24" s="2" t="s">
        <v>41</v>
      </c>
      <c r="H24" s="2" t="s">
        <v>17</v>
      </c>
      <c r="I24" s="2" t="str">
        <f ca="1">IFERROR(__xludf.DUMMYFUNCTION("GOOGLETRANSLATE(C24,""fr"",""en"")"),"I am really service of your company Direct Insurance and even pricing to insure my car at home
So I hope to have a price reduction next year")</f>
        <v>I am really service of your company Direct Insurance and even pricing to insure my car at home
So I hope to have a price reduction next year</v>
      </c>
    </row>
    <row r="25" spans="2:9" ht="15.75" customHeight="1" x14ac:dyDescent="0.3">
      <c r="B25" s="2" t="s">
        <v>64</v>
      </c>
      <c r="C25" s="2" t="s">
        <v>65</v>
      </c>
      <c r="D25" s="2" t="s">
        <v>13</v>
      </c>
      <c r="E25" s="2" t="s">
        <v>14</v>
      </c>
      <c r="F25" s="2" t="s">
        <v>15</v>
      </c>
      <c r="G25" s="2" t="s">
        <v>41</v>
      </c>
      <c r="H25" s="2" t="s">
        <v>17</v>
      </c>
      <c r="I25" s="2" t="str">
        <f ca="1">IFERROR(__xludf.DUMMYFUNCTION("GOOGLETRANSLATE(C25,""fr"",""en"")"),"Interesting price and service. Quality Internet service
fast simple and efficient to use
Intuitive and serious, no complaints on this insurance")</f>
        <v>Interesting price and service. Quality Internet service
fast simple and efficient to use
Intuitive and serious, no complaints on this insurance</v>
      </c>
    </row>
    <row r="26" spans="2:9" ht="15.75" customHeight="1" x14ac:dyDescent="0.3">
      <c r="B26" s="2" t="s">
        <v>66</v>
      </c>
      <c r="C26" s="2" t="s">
        <v>67</v>
      </c>
      <c r="D26" s="2" t="s">
        <v>13</v>
      </c>
      <c r="E26" s="2" t="s">
        <v>14</v>
      </c>
      <c r="F26" s="2" t="s">
        <v>15</v>
      </c>
      <c r="G26" s="2" t="s">
        <v>68</v>
      </c>
      <c r="H26" s="2" t="s">
        <v>17</v>
      </c>
      <c r="I26" s="2" t="str">
        <f ca="1">IFERROR(__xludf.DUMMYFUNCTION("GOOGLETRANSLATE(C26,""fr"",""en"")"),"Operational. Nothing to say. In terms of responsiveness and ease of digital use.
The fact of having the possibility of doing the online steps helps us to save time.")</f>
        <v>Operational. Nothing to say. In terms of responsiveness and ease of digital use.
The fact of having the possibility of doing the online steps helps us to save time.</v>
      </c>
    </row>
    <row r="27" spans="2:9" ht="15.75" customHeight="1" x14ac:dyDescent="0.3">
      <c r="B27" s="2" t="s">
        <v>69</v>
      </c>
      <c r="C27" s="2" t="s">
        <v>70</v>
      </c>
      <c r="D27" s="2" t="s">
        <v>13</v>
      </c>
      <c r="E27" s="2" t="s">
        <v>14</v>
      </c>
      <c r="F27" s="2" t="s">
        <v>15</v>
      </c>
      <c r="G27" s="2" t="s">
        <v>68</v>
      </c>
      <c r="H27" s="2" t="s">
        <v>17</v>
      </c>
      <c r="I27" s="2" t="str">
        <f ca="1">IFERROR(__xludf.DUMMYFUNCTION("GOOGLETRANSLATE(C27,""fr"",""en"")"),"I just made the subscription I cannot give my opinion yet.
I will tell you when I really enjoy your service.
Thanks")</f>
        <v>I just made the subscription I cannot give my opinion yet.
I will tell you when I really enjoy your service.
Thanks</v>
      </c>
    </row>
    <row r="28" spans="2:9" ht="15.75" customHeight="1" x14ac:dyDescent="0.3">
      <c r="B28" s="2" t="s">
        <v>71</v>
      </c>
      <c r="C28" s="2" t="s">
        <v>72</v>
      </c>
      <c r="D28" s="2" t="s">
        <v>13</v>
      </c>
      <c r="E28" s="2" t="s">
        <v>14</v>
      </c>
      <c r="F28" s="2" t="s">
        <v>15</v>
      </c>
      <c r="G28" s="2" t="s">
        <v>68</v>
      </c>
      <c r="H28" s="2" t="s">
        <v>17</v>
      </c>
      <c r="I28" s="2" t="str">
        <f ca="1">IFERROR(__xludf.DUMMYFUNCTION("GOOGLETRANSLATE(C28,""fr"",""en"")"),"I AM SATISFIED WITH THE SERVICE
I am satisfied with the catch
I am satisfied with the online purchase of the facilitity for registration on your site
It is the advertise
")</f>
        <v xml:space="preserve">I AM SATISFIED WITH THE SERVICE
I am satisfied with the catch
I am satisfied with the online purchase of the facilitity for registration on your site
It is the advertise
</v>
      </c>
    </row>
    <row r="29" spans="2:9" ht="15.75" customHeight="1" x14ac:dyDescent="0.3">
      <c r="B29" s="2" t="s">
        <v>73</v>
      </c>
      <c r="C29" s="2" t="s">
        <v>74</v>
      </c>
      <c r="D29" s="2" t="s">
        <v>13</v>
      </c>
      <c r="E29" s="2" t="s">
        <v>14</v>
      </c>
      <c r="F29" s="2" t="s">
        <v>15</v>
      </c>
      <c r="G29" s="2" t="s">
        <v>68</v>
      </c>
      <c r="H29" s="2" t="s">
        <v>17</v>
      </c>
      <c r="I29" s="2" t="str">
        <f ca="1">IFERROR(__xludf.DUMMYFUNCTION("GOOGLETRANSLATE(C29,""fr"",""en"")"),"I am satisfied with the prices, the simplicity of membership, of all the services offered and I will not hesitate to recommend direct insurance to my friends.")</f>
        <v>I am satisfied with the prices, the simplicity of membership, of all the services offered and I will not hesitate to recommend direct insurance to my friends.</v>
      </c>
    </row>
    <row r="30" spans="2:9" ht="15.75" customHeight="1" x14ac:dyDescent="0.3">
      <c r="B30" s="2" t="s">
        <v>75</v>
      </c>
      <c r="C30" s="2" t="s">
        <v>76</v>
      </c>
      <c r="D30" s="2" t="s">
        <v>13</v>
      </c>
      <c r="E30" s="2" t="s">
        <v>14</v>
      </c>
      <c r="F30" s="2" t="s">
        <v>15</v>
      </c>
      <c r="G30" s="2" t="s">
        <v>68</v>
      </c>
      <c r="H30" s="2" t="s">
        <v>17</v>
      </c>
      <c r="I30" s="2" t="str">
        <f ca="1">IFERROR(__xludf.DUMMYFUNCTION("GOOGLETRANSLATE(C30,""fr"",""en"")"),"Assured at home for a little over two years. I have just learned this day by Mail AR that this ""insurer"" terminated my contract for ... two gravel impacts on my windshield in June.
Average in which he reproaches me a contract, via his ""specialized sub"&amp;"sidiary"", with an increase of 50% and a lower coverage.
In short go there if you have nothing to lose and you are really broke but otherwise do not count on them or then put aside for the day you are fired.
Because the worst part is that they pay you t"&amp;"o the file of the terminated insured and suddenly it is the galley to find them.")</f>
        <v>Assured at home for a little over two years. I have just learned this day by Mail AR that this "insurer" terminated my contract for ... two gravel impacts on my windshield in June.
Average in which he reproaches me a contract, via his "specialized subsidiary", with an increase of 50% and a lower coverage.
In short go there if you have nothing to lose and you are really broke but otherwise do not count on them or then put aside for the day you are fired.
Because the worst part is that they pay you to the file of the terminated insured and suddenly it is the galley to find them.</v>
      </c>
    </row>
    <row r="31" spans="2:9" ht="15.75" customHeight="1" x14ac:dyDescent="0.3">
      <c r="B31" s="2" t="s">
        <v>77</v>
      </c>
      <c r="C31" s="2" t="s">
        <v>78</v>
      </c>
      <c r="D31" s="2" t="s">
        <v>13</v>
      </c>
      <c r="E31" s="2" t="s">
        <v>14</v>
      </c>
      <c r="F31" s="2" t="s">
        <v>15</v>
      </c>
      <c r="G31" s="2" t="s">
        <v>68</v>
      </c>
      <c r="H31" s="2" t="s">
        <v>17</v>
      </c>
      <c r="I31" s="2" t="str">
        <f ca="1">IFERROR(__xludf.DUMMYFUNCTION("GOOGLETRANSLATE(C31,""fr"",""en"")"),"I am satisfied with your service
Prices suit me
very accessible service and easy to fill
I am very happy with your responsiveness")</f>
        <v>I am satisfied with your service
Prices suit me
very accessible service and easy to fill
I am very happy with your responsiveness</v>
      </c>
    </row>
    <row r="32" spans="2:9" ht="15.75" customHeight="1" x14ac:dyDescent="0.3">
      <c r="B32" s="2" t="s">
        <v>79</v>
      </c>
      <c r="C32" s="2" t="s">
        <v>80</v>
      </c>
      <c r="D32" s="2" t="s">
        <v>13</v>
      </c>
      <c r="E32" s="2" t="s">
        <v>14</v>
      </c>
      <c r="F32" s="2" t="s">
        <v>15</v>
      </c>
      <c r="G32" s="2" t="s">
        <v>68</v>
      </c>
      <c r="H32" s="2" t="s">
        <v>17</v>
      </c>
      <c r="I32" s="2" t="str">
        <f ca="1">IFERROR(__xludf.DUMMYFUNCTION("GOOGLETRANSLATE(C32,""fr"",""en"")"),"I am satisfied at the moment I hope it continues like that !! I highly recommend directory to my friends and family! Thank you and have a good day !!")</f>
        <v>I am satisfied at the moment I hope it continues like that !! I highly recommend directory to my friends and family! Thank you and have a good day !!</v>
      </c>
    </row>
    <row r="33" spans="2:9" ht="15.75" customHeight="1" x14ac:dyDescent="0.3">
      <c r="B33" s="2" t="s">
        <v>81</v>
      </c>
      <c r="C33" s="2" t="s">
        <v>82</v>
      </c>
      <c r="D33" s="2" t="s">
        <v>13</v>
      </c>
      <c r="E33" s="2" t="s">
        <v>14</v>
      </c>
      <c r="F33" s="2" t="s">
        <v>15</v>
      </c>
      <c r="G33" s="2" t="s">
        <v>68</v>
      </c>
      <c r="H33" s="2" t="s">
        <v>17</v>
      </c>
      <c r="I33" s="2" t="str">
        <f ca="1">IFERROR(__xludf.DUMMYFUNCTION("GOOGLETRANSLATE(C33,""fr"",""en"")"),"Very satisfied clear and efficient. I am happy to be able to do my procedures online .. I recommend this site. The site is well presented and intuitive")</f>
        <v>Very satisfied clear and efficient. I am happy to be able to do my procedures online .. I recommend this site. The site is well presented and intuitive</v>
      </c>
    </row>
    <row r="34" spans="2:9" ht="15.75" customHeight="1" x14ac:dyDescent="0.3">
      <c r="B34" s="2" t="s">
        <v>83</v>
      </c>
      <c r="C34" s="2" t="s">
        <v>84</v>
      </c>
      <c r="D34" s="2" t="s">
        <v>13</v>
      </c>
      <c r="E34" s="2" t="s">
        <v>14</v>
      </c>
      <c r="F34" s="2" t="s">
        <v>15</v>
      </c>
      <c r="G34" s="2" t="s">
        <v>68</v>
      </c>
      <c r="H34" s="2" t="s">
        <v>17</v>
      </c>
      <c r="I34" s="2" t="str">
        <f ca="1">IFERROR(__xludf.DUMMYFUNCTION("GOOGLETRANSLATE(C34,""fr"",""en"")"),"Home courteous by phone, reception of the rapid quote, ease of modification, damage not to take into account the customer history which should be.")</f>
        <v>Home courteous by phone, reception of the rapid quote, ease of modification, damage not to take into account the customer history which should be.</v>
      </c>
    </row>
    <row r="35" spans="2:9" ht="15.75" customHeight="1" x14ac:dyDescent="0.3">
      <c r="B35" s="2" t="s">
        <v>85</v>
      </c>
      <c r="C35" s="2" t="s">
        <v>86</v>
      </c>
      <c r="D35" s="2" t="s">
        <v>13</v>
      </c>
      <c r="E35" s="2" t="s">
        <v>14</v>
      </c>
      <c r="F35" s="2" t="s">
        <v>15</v>
      </c>
      <c r="G35" s="2" t="s">
        <v>68</v>
      </c>
      <c r="H35" s="2" t="s">
        <v>17</v>
      </c>
      <c r="I35" s="2" t="str">
        <f ca="1">IFERROR(__xludf.DUMMYFUNCTION("GOOGLETRANSLATE(C35,""fr"",""en"")"),"OK for the service/ it is necessary to take charge of the case of drivers who have benefited from an efunction car and who therefore did not have insurance in their name!
Thanks in advance.")</f>
        <v>OK for the service/ it is necessary to take charge of the case of drivers who have benefited from an efunction car and who therefore did not have insurance in their name!
Thanks in advance.</v>
      </c>
    </row>
    <row r="36" spans="2:9" ht="15.75" customHeight="1" x14ac:dyDescent="0.3">
      <c r="B36" s="2" t="s">
        <v>87</v>
      </c>
      <c r="C36" s="2" t="s">
        <v>88</v>
      </c>
      <c r="D36" s="2" t="s">
        <v>13</v>
      </c>
      <c r="E36" s="2" t="s">
        <v>14</v>
      </c>
      <c r="F36" s="2" t="s">
        <v>15</v>
      </c>
      <c r="G36" s="2" t="s">
        <v>68</v>
      </c>
      <c r="H36" s="2" t="s">
        <v>17</v>
      </c>
      <c r="I36" s="2" t="str">
        <f ca="1">IFERROR(__xludf.DUMMYFUNCTION("GOOGLETRANSLATE(C36,""fr"",""en"")"),"I am satisfied with your services and your website of speed and seriousness; cordially Mr Pruvost Eric I will advise your site has other people")</f>
        <v>I am satisfied with your services and your website of speed and seriousness; cordially Mr Pruvost Eric I will advise your site has other people</v>
      </c>
    </row>
    <row r="37" spans="2:9" ht="15.75" customHeight="1" x14ac:dyDescent="0.3">
      <c r="B37" s="2" t="s">
        <v>89</v>
      </c>
      <c r="C37" s="2" t="s">
        <v>90</v>
      </c>
      <c r="D37" s="2" t="s">
        <v>13</v>
      </c>
      <c r="E37" s="2" t="s">
        <v>14</v>
      </c>
      <c r="F37" s="2" t="s">
        <v>15</v>
      </c>
      <c r="G37" s="2" t="s">
        <v>91</v>
      </c>
      <c r="H37" s="2" t="s">
        <v>17</v>
      </c>
      <c r="I37" s="2" t="str">
        <f ca="1">IFERROR(__xludf.DUMMYFUNCTION("GOOGLETRANSLATE(C37,""fr"",""en"")"),"I am satisfied with the service, thank you for everything you do, I would not hesitate to sponsor other people around me, what a pleasure to integrate your insurance")</f>
        <v>I am satisfied with the service, thank you for everything you do, I would not hesitate to sponsor other people around me, what a pleasure to integrate your insurance</v>
      </c>
    </row>
    <row r="38" spans="2:9" ht="15.75" customHeight="1" x14ac:dyDescent="0.3">
      <c r="B38" s="2" t="s">
        <v>92</v>
      </c>
      <c r="C38" s="2" t="s">
        <v>93</v>
      </c>
      <c r="D38" s="2" t="s">
        <v>13</v>
      </c>
      <c r="E38" s="2" t="s">
        <v>14</v>
      </c>
      <c r="F38" s="2" t="s">
        <v>15</v>
      </c>
      <c r="G38" s="2" t="s">
        <v>91</v>
      </c>
      <c r="H38" s="2" t="s">
        <v>17</v>
      </c>
      <c r="I38" s="2" t="str">
        <f ca="1">IFERROR(__xludf.DUMMYFUNCTION("GOOGLETRANSLATE(C38,""fr"",""en"")"),"Average price
Why be systematically forced to call an advisor for any new contract, what time lost all this just for a purely commercial approach, it is painful")</f>
        <v>Average price
Why be systematically forced to call an advisor for any new contract, what time lost all this just for a purely commercial approach, it is painful</v>
      </c>
    </row>
    <row r="39" spans="2:9" ht="15.75" customHeight="1" x14ac:dyDescent="0.3">
      <c r="B39" s="2" t="s">
        <v>94</v>
      </c>
      <c r="C39" s="2" t="s">
        <v>95</v>
      </c>
      <c r="D39" s="2" t="s">
        <v>13</v>
      </c>
      <c r="E39" s="2" t="s">
        <v>14</v>
      </c>
      <c r="F39" s="2" t="s">
        <v>15</v>
      </c>
      <c r="G39" s="2" t="s">
        <v>91</v>
      </c>
      <c r="H39" s="2" t="s">
        <v>17</v>
      </c>
      <c r="I39" s="2" t="str">
        <f ca="1">IFERROR(__xludf.DUMMYFUNCTION("GOOGLETRANSLATE(C39,""fr"",""en"")"),"satisfied services
Too bad not to have a price when we have 3 vehicles at home and 1 home insurance
Simple and practical internet service")</f>
        <v>satisfied services
Too bad not to have a price when we have 3 vehicles at home and 1 home insurance
Simple and practical internet service</v>
      </c>
    </row>
    <row r="40" spans="2:9" ht="15.75" customHeight="1" x14ac:dyDescent="0.3">
      <c r="B40" s="2" t="s">
        <v>96</v>
      </c>
      <c r="C40" s="2" t="s">
        <v>97</v>
      </c>
      <c r="D40" s="2" t="s">
        <v>13</v>
      </c>
      <c r="E40" s="2" t="s">
        <v>14</v>
      </c>
      <c r="F40" s="2" t="s">
        <v>15</v>
      </c>
      <c r="G40" s="2" t="s">
        <v>91</v>
      </c>
      <c r="H40" s="2" t="s">
        <v>17</v>
      </c>
      <c r="I40" s="2" t="str">
        <f ca="1">IFERROR(__xludf.DUMMYFUNCTION("GOOGLETRANSLATE(C40,""fr"",""en"")"),"I am satisfied with my quote and from there facilitated procedures.
The site is very easy to use.
The quotes very quickly done.
I am very satisfied.")</f>
        <v>I am satisfied with my quote and from there facilitated procedures.
The site is very easy to use.
The quotes very quickly done.
I am very satisfied.</v>
      </c>
    </row>
    <row r="41" spans="2:9" ht="15.75" customHeight="1" x14ac:dyDescent="0.3">
      <c r="B41" s="2" t="s">
        <v>98</v>
      </c>
      <c r="C41" s="2" t="s">
        <v>99</v>
      </c>
      <c r="D41" s="2" t="s">
        <v>13</v>
      </c>
      <c r="E41" s="2" t="s">
        <v>14</v>
      </c>
      <c r="F41" s="2" t="s">
        <v>15</v>
      </c>
      <c r="G41" s="2" t="s">
        <v>91</v>
      </c>
      <c r="H41" s="2" t="s">
        <v>17</v>
      </c>
      <c r="I41" s="2" t="str">
        <f ca="1">IFERROR(__xludf.DUMMYFUNCTION("GOOGLETRANSLATE(C41,""fr"",""en"")"),"The prices suit me in view of the guarantees chosen and I think I recommend your insurance around me.
The procedure is long but the result is paying,")</f>
        <v>The prices suit me in view of the guarantees chosen and I think I recommend your insurance around me.
The procedure is long but the result is paying,</v>
      </c>
    </row>
    <row r="42" spans="2:9" ht="15.75" customHeight="1" x14ac:dyDescent="0.3">
      <c r="B42" s="2" t="s">
        <v>100</v>
      </c>
      <c r="C42" s="2" t="s">
        <v>101</v>
      </c>
      <c r="D42" s="2" t="s">
        <v>13</v>
      </c>
      <c r="E42" s="2" t="s">
        <v>14</v>
      </c>
      <c r="F42" s="2" t="s">
        <v>15</v>
      </c>
      <c r="G42" s="2" t="s">
        <v>91</v>
      </c>
      <c r="H42" s="2" t="s">
        <v>17</v>
      </c>
      <c r="I42" s="2" t="str">
        <f ca="1">IFERROR(__xludf.DUMMYFUNCTION("GOOGLETRANSLATE(C42,""fr"",""en"")"),"I am satisfied with the service. The online site is accessible and the sending of rapid quotes.
However, I tried to call 3 times and the waiting time is a bit long")</f>
        <v>I am satisfied with the service. The online site is accessible and the sending of rapid quotes.
However, I tried to call 3 times and the waiting time is a bit long</v>
      </c>
    </row>
    <row r="43" spans="2:9" ht="15.75" customHeight="1" x14ac:dyDescent="0.3">
      <c r="B43" s="2" t="s">
        <v>102</v>
      </c>
      <c r="C43" s="2" t="s">
        <v>103</v>
      </c>
      <c r="D43" s="2" t="s">
        <v>13</v>
      </c>
      <c r="E43" s="2" t="s">
        <v>14</v>
      </c>
      <c r="F43" s="2" t="s">
        <v>15</v>
      </c>
      <c r="G43" s="2" t="s">
        <v>91</v>
      </c>
      <c r="H43" s="2" t="s">
        <v>17</v>
      </c>
      <c r="I43" s="2" t="str">
        <f ca="1">IFERROR(__xludf.DUMMYFUNCTION("GOOGLETRANSLATE(C43,""fr"",""en"")"),"Good price, simple and effective but should be simpler by grouping the contracts, does not take up the bonuses on the anniversary date, sleeping negative point")</f>
        <v>Good price, simple and effective but should be simpler by grouping the contracts, does not take up the bonuses on the anniversary date, sleeping negative point</v>
      </c>
    </row>
    <row r="44" spans="2:9" ht="15.75" customHeight="1" x14ac:dyDescent="0.3">
      <c r="B44" s="2" t="s">
        <v>104</v>
      </c>
      <c r="C44" s="2" t="s">
        <v>105</v>
      </c>
      <c r="D44" s="2" t="s">
        <v>13</v>
      </c>
      <c r="E44" s="2" t="s">
        <v>14</v>
      </c>
      <c r="F44" s="2" t="s">
        <v>15</v>
      </c>
      <c r="G44" s="2" t="s">
        <v>91</v>
      </c>
      <c r="H44" s="2" t="s">
        <v>17</v>
      </c>
      <c r="I44" s="2" t="str">
        <f ca="1">IFERROR(__xludf.DUMMYFUNCTION("GOOGLETRANSLATE(C44,""fr"",""en"")"),"I am very happy with the proposed price. The interface to subscribe is very fat and easy to use. I am happy to be able to insure my car quickly.")</f>
        <v>I am very happy with the proposed price. The interface to subscribe is very fat and easy to use. I am happy to be able to insure my car quickly.</v>
      </c>
    </row>
    <row r="45" spans="2:9" ht="15.75" customHeight="1" x14ac:dyDescent="0.3">
      <c r="B45" s="2" t="s">
        <v>106</v>
      </c>
      <c r="C45" s="2" t="s">
        <v>107</v>
      </c>
      <c r="D45" s="2" t="s">
        <v>13</v>
      </c>
      <c r="E45" s="2" t="s">
        <v>14</v>
      </c>
      <c r="F45" s="2" t="s">
        <v>15</v>
      </c>
      <c r="G45" s="2" t="s">
        <v>91</v>
      </c>
      <c r="H45" s="2" t="s">
        <v>17</v>
      </c>
      <c r="I45" s="2" t="str">
        <f ca="1">IFERROR(__xludf.DUMMYFUNCTION("GOOGLETRANSLATE(C45,""fr"",""en"")"),"Price satisfied. The proposals of the different offers are clear, to see now if the services are up to it in case of need (I have just subscribed).")</f>
        <v>Price satisfied. The proposals of the different offers are clear, to see now if the services are up to it in case of need (I have just subscribed).</v>
      </c>
    </row>
    <row r="46" spans="2:9" ht="15.75" customHeight="1" x14ac:dyDescent="0.3">
      <c r="B46" s="2" t="s">
        <v>108</v>
      </c>
      <c r="C46" s="2" t="s">
        <v>109</v>
      </c>
      <c r="D46" s="2" t="s">
        <v>13</v>
      </c>
      <c r="E46" s="2" t="s">
        <v>14</v>
      </c>
      <c r="F46" s="2" t="s">
        <v>15</v>
      </c>
      <c r="G46" s="2" t="s">
        <v>91</v>
      </c>
      <c r="H46" s="2" t="s">
        <v>17</v>
      </c>
      <c r="I46" s="2" t="str">
        <f ca="1">IFERROR(__xludf.DUMMYFUNCTION("GOOGLETRANSLATE(C46,""fr"",""en"")"),"Too bad we can only choose the day and not the time for starting the contract because when you buy a VTM it is not in the night ....")</f>
        <v>Too bad we can only choose the day and not the time for starting the contract because when you buy a VTM it is not in the night ....</v>
      </c>
    </row>
    <row r="47" spans="2:9" ht="15.75" customHeight="1" x14ac:dyDescent="0.3">
      <c r="B47" s="2" t="s">
        <v>110</v>
      </c>
      <c r="C47" s="2" t="s">
        <v>111</v>
      </c>
      <c r="D47" s="2" t="s">
        <v>13</v>
      </c>
      <c r="E47" s="2" t="s">
        <v>14</v>
      </c>
      <c r="F47" s="2" t="s">
        <v>15</v>
      </c>
      <c r="G47" s="2" t="s">
        <v>91</v>
      </c>
      <c r="H47" s="2" t="s">
        <v>17</v>
      </c>
      <c r="I47" s="2" t="str">
        <f ca="1">IFERROR(__xludf.DUMMYFUNCTION("GOOGLETRANSLATE(C47,""fr"",""en"")"),"Very satisfied with direct insurance I recommend this insurance I would talk to my family. Insurance at the top price very resonable Quick quote on Internet")</f>
        <v>Very satisfied with direct insurance I recommend this insurance I would talk to my family. Insurance at the top price very resonable Quick quote on Internet</v>
      </c>
    </row>
    <row r="48" spans="2:9" ht="15.75" customHeight="1" x14ac:dyDescent="0.3">
      <c r="B48" s="2" t="s">
        <v>112</v>
      </c>
      <c r="C48" s="2" t="s">
        <v>113</v>
      </c>
      <c r="D48" s="2" t="s">
        <v>13</v>
      </c>
      <c r="E48" s="2" t="s">
        <v>14</v>
      </c>
      <c r="F48" s="2" t="s">
        <v>15</v>
      </c>
      <c r="G48" s="2" t="s">
        <v>91</v>
      </c>
      <c r="H48" s="2" t="s">
        <v>17</v>
      </c>
      <c r="I48" s="2" t="str">
        <f ca="1">IFERROR(__xludf.DUMMYFUNCTION("GOOGLETRANSLATE(C48,""fr"",""en"")"),"Very satisfied with commercial contact. Easy subscription. Back to Direct Insurance. Very happy. I will soon make a second automotive file
")</f>
        <v xml:space="preserve">Very satisfied with commercial contact. Easy subscription. Back to Direct Insurance. Very happy. I will soon make a second automotive file
</v>
      </c>
    </row>
    <row r="49" spans="2:9" ht="15.75" customHeight="1" x14ac:dyDescent="0.3">
      <c r="B49" s="2" t="s">
        <v>114</v>
      </c>
      <c r="C49" s="2" t="s">
        <v>115</v>
      </c>
      <c r="D49" s="2" t="s">
        <v>13</v>
      </c>
      <c r="E49" s="2" t="s">
        <v>14</v>
      </c>
      <c r="F49" s="2" t="s">
        <v>15</v>
      </c>
      <c r="G49" s="2" t="s">
        <v>91</v>
      </c>
      <c r="H49" s="2" t="s">
        <v>17</v>
      </c>
      <c r="I49" s="2" t="str">
        <f ca="1">IFERROR(__xludf.DUMMYFUNCTION("GOOGLETRANSLATE(C49,""fr"",""en"")"),"Price on ""floors"", feeling of trap ...
Basic formula as long as the options are added, in the end a fairly expensive price without enormous guarantees either.")</f>
        <v>Price on "floors", feeling of trap ...
Basic formula as long as the options are added, in the end a fairly expensive price without enormous guarantees either.</v>
      </c>
    </row>
    <row r="50" spans="2:9" ht="15.75" customHeight="1" x14ac:dyDescent="0.3">
      <c r="B50" s="2" t="s">
        <v>116</v>
      </c>
      <c r="C50" s="2" t="s">
        <v>117</v>
      </c>
      <c r="D50" s="2" t="s">
        <v>13</v>
      </c>
      <c r="E50" s="2" t="s">
        <v>14</v>
      </c>
      <c r="F50" s="2" t="s">
        <v>15</v>
      </c>
      <c r="G50" s="2" t="s">
        <v>91</v>
      </c>
      <c r="H50" s="2" t="s">
        <v>17</v>
      </c>
      <c r="I50" s="2" t="str">
        <f ca="1">IFERROR(__xludf.DUMMYFUNCTION("GOOGLETRANSLATE(C50,""fr"",""en"")"),"The prices are suitable and the services satisfactory, we are already at Direct Insurance for another vehicle and everything is going very well.")</f>
        <v>The prices are suitable and the services satisfactory, we are already at Direct Insurance for another vehicle and everything is going very well.</v>
      </c>
    </row>
    <row r="51" spans="2:9" ht="15.75" customHeight="1" x14ac:dyDescent="0.3">
      <c r="B51" s="2" t="s">
        <v>118</v>
      </c>
      <c r="C51" s="2" t="s">
        <v>119</v>
      </c>
      <c r="D51" s="2" t="s">
        <v>13</v>
      </c>
      <c r="E51" s="2" t="s">
        <v>14</v>
      </c>
      <c r="F51" s="2" t="s">
        <v>15</v>
      </c>
      <c r="G51" s="2" t="s">
        <v>91</v>
      </c>
      <c r="H51" s="2" t="s">
        <v>17</v>
      </c>
      <c r="I51" s="2" t="str">
        <f ca="1">IFERROR(__xludf.DUMMYFUNCTION("GOOGLETRANSLATE(C51,""fr"",""en"")"),"I am satisfied with the services that Direct Insurance offers because the prices are very accessible and many people advised me I hope to be satisfied with this insurance")</f>
        <v>I am satisfied with the services that Direct Insurance offers because the prices are very accessible and many people advised me I hope to be satisfied with this insurance</v>
      </c>
    </row>
    <row r="52" spans="2:9" ht="15.75" customHeight="1" x14ac:dyDescent="0.3">
      <c r="B52" s="2" t="s">
        <v>120</v>
      </c>
      <c r="C52" s="2" t="s">
        <v>121</v>
      </c>
      <c r="D52" s="2" t="s">
        <v>13</v>
      </c>
      <c r="E52" s="2" t="s">
        <v>14</v>
      </c>
      <c r="F52" s="2" t="s">
        <v>15</v>
      </c>
      <c r="G52" s="2" t="s">
        <v>91</v>
      </c>
      <c r="H52" s="2" t="s">
        <v>17</v>
      </c>
      <c r="I52" s="2" t="str">
        <f ca="1">IFERROR(__xludf.DUMMYFUNCTION("GOOGLETRANSLATE(C52,""fr"",""en"")"),"The online quote is clear and detailed, the implementation is easy, the payment is secured, the responsiveness is top I am very satisfied with direct insurance")</f>
        <v>The online quote is clear and detailed, the implementation is easy, the payment is secured, the responsiveness is top I am very satisfied with direct insurance</v>
      </c>
    </row>
    <row r="53" spans="2:9" ht="15.75" customHeight="1" x14ac:dyDescent="0.3">
      <c r="B53" s="2" t="s">
        <v>122</v>
      </c>
      <c r="C53" s="2" t="s">
        <v>123</v>
      </c>
      <c r="D53" s="2" t="s">
        <v>13</v>
      </c>
      <c r="E53" s="2" t="s">
        <v>14</v>
      </c>
      <c r="F53" s="2" t="s">
        <v>15</v>
      </c>
      <c r="G53" s="2" t="s">
        <v>91</v>
      </c>
      <c r="H53" s="2" t="s">
        <v>17</v>
      </c>
      <c r="I53" s="2" t="str">
        <f ca="1">IFERROR(__xludf.DUMMYFUNCTION("GOOGLETRANSLATE(C53,""fr"",""en"")"),"Simple and practical.
Later we shall see. I recommend for the moment.
The prices suit me pretty well.
Great.
Fast and effective.
thanks in advance")</f>
        <v>Simple and practical.
Later we shall see. I recommend for the moment.
The prices suit me pretty well.
Great.
Fast and effective.
thanks in advance</v>
      </c>
    </row>
    <row r="54" spans="2:9" ht="15.75" customHeight="1" x14ac:dyDescent="0.3">
      <c r="B54" s="2" t="s">
        <v>124</v>
      </c>
      <c r="C54" s="2" t="s">
        <v>125</v>
      </c>
      <c r="D54" s="2" t="s">
        <v>13</v>
      </c>
      <c r="E54" s="2" t="s">
        <v>14</v>
      </c>
      <c r="F54" s="2" t="s">
        <v>15</v>
      </c>
      <c r="G54" s="2" t="s">
        <v>91</v>
      </c>
      <c r="H54" s="2" t="s">
        <v>17</v>
      </c>
      <c r="I54" s="2" t="str">
        <f ca="1">IFERROR(__xludf.DUMMYFUNCTION("GOOGLETRANSLATE(C54,""fr"",""en"")"),"Satisfied with the guarantees offered and the very competitive price. Easy experience to make a quote or subscribe online. I recommend the site.")</f>
        <v>Satisfied with the guarantees offered and the very competitive price. Easy experience to make a quote or subscribe online. I recommend the site.</v>
      </c>
    </row>
    <row r="55" spans="2:9" ht="15.75" customHeight="1" x14ac:dyDescent="0.3">
      <c r="B55" s="2" t="s">
        <v>126</v>
      </c>
      <c r="C55" s="2" t="s">
        <v>127</v>
      </c>
      <c r="D55" s="2" t="s">
        <v>13</v>
      </c>
      <c r="E55" s="2" t="s">
        <v>14</v>
      </c>
      <c r="F55" s="2" t="s">
        <v>15</v>
      </c>
      <c r="G55" s="2" t="s">
        <v>91</v>
      </c>
      <c r="H55" s="2" t="s">
        <v>17</v>
      </c>
      <c r="I55" s="2" t="str">
        <f ca="1">IFERROR(__xludf.DUMMYFUNCTION("GOOGLETRANSLATE(C55,""fr"",""en"")"),"Satisfied to be able to subscribe remotely. What is more the prices are competitive for essential third party formulas. So both in terms of prices and for the ease of subscription I highly recommend.")</f>
        <v>Satisfied to be able to subscribe remotely. What is more the prices are competitive for essential third party formulas. So both in terms of prices and for the ease of subscription I highly recommend.</v>
      </c>
    </row>
    <row r="56" spans="2:9" ht="15.75" customHeight="1" x14ac:dyDescent="0.3">
      <c r="B56" s="2" t="s">
        <v>128</v>
      </c>
      <c r="C56" s="2" t="s">
        <v>129</v>
      </c>
      <c r="D56" s="2" t="s">
        <v>13</v>
      </c>
      <c r="E56" s="2" t="s">
        <v>14</v>
      </c>
      <c r="F56" s="2" t="s">
        <v>15</v>
      </c>
      <c r="G56" s="2" t="s">
        <v>91</v>
      </c>
      <c r="H56" s="2" t="s">
        <v>17</v>
      </c>
      <c r="I56" s="2" t="str">
        <f ca="1">IFERROR(__xludf.DUMMYFUNCTION("GOOGLETRANSLATE(C56,""fr"",""en"")"),"The prices suit me, very suitable prices ... speed of response for the acceptance of the contract ... and especially a professional, pleasant person and available on the phone.")</f>
        <v>The prices suit me, very suitable prices ... speed of response for the acceptance of the contract ... and especially a professional, pleasant person and available on the phone.</v>
      </c>
    </row>
    <row r="57" spans="2:9" ht="15.75" customHeight="1" x14ac:dyDescent="0.3">
      <c r="B57" s="2" t="s">
        <v>130</v>
      </c>
      <c r="C57" s="2" t="s">
        <v>131</v>
      </c>
      <c r="D57" s="2" t="s">
        <v>13</v>
      </c>
      <c r="E57" s="2" t="s">
        <v>14</v>
      </c>
      <c r="F57" s="2" t="s">
        <v>15</v>
      </c>
      <c r="G57" s="2" t="s">
        <v>132</v>
      </c>
      <c r="H57" s="2" t="s">
        <v>17</v>
      </c>
      <c r="I57" s="2" t="str">
        <f ca="1">IFERROR(__xludf.DUMMYFUNCTION("GOOGLETRANSLATE(C57,""fr"",""en"")"),"Very very little waiting time low application effective application")</f>
        <v>Very very little waiting time low application effective application</v>
      </c>
    </row>
    <row r="58" spans="2:9" ht="15.75" customHeight="1" x14ac:dyDescent="0.3">
      <c r="B58" s="2" t="s">
        <v>133</v>
      </c>
      <c r="C58" s="2" t="s">
        <v>134</v>
      </c>
      <c r="D58" s="2" t="s">
        <v>13</v>
      </c>
      <c r="E58" s="2" t="s">
        <v>14</v>
      </c>
      <c r="F58" s="2" t="s">
        <v>15</v>
      </c>
      <c r="G58" s="2" t="s">
        <v>132</v>
      </c>
      <c r="H58" s="2" t="s">
        <v>17</v>
      </c>
      <c r="I58" s="2" t="str">
        <f ca="1">IFERROR(__xludf.DUMMYFUNCTION("GOOGLETRANSLATE(C58,""fr"",""en"")"),"affordable price compared to my current insurance
and happy with the assurance that we currently have at home later
Simplicity and speed to subscribe to the offer")</f>
        <v>affordable price compared to my current insurance
and happy with the assurance that we currently have at home later
Simplicity and speed to subscribe to the offer</v>
      </c>
    </row>
    <row r="59" spans="2:9" ht="15.75" customHeight="1" x14ac:dyDescent="0.3">
      <c r="B59" s="2" t="s">
        <v>135</v>
      </c>
      <c r="C59" s="2" t="s">
        <v>136</v>
      </c>
      <c r="D59" s="2" t="s">
        <v>13</v>
      </c>
      <c r="E59" s="2" t="s">
        <v>14</v>
      </c>
      <c r="F59" s="2" t="s">
        <v>15</v>
      </c>
      <c r="G59" s="2" t="s">
        <v>132</v>
      </c>
      <c r="H59" s="2" t="s">
        <v>17</v>
      </c>
      <c r="I59" s="2" t="str">
        <f ca="1">IFERROR(__xludf.DUMMYFUNCTION("GOOGLETRANSLATE(C59,""fr"",""en"")"),"As in all insurance, young drivers literally cry by seeing the annual price compared to the price of their car, ormi that I am satisfied with the interface of the site")</f>
        <v>As in all insurance, young drivers literally cry by seeing the annual price compared to the price of their car, ormi that I am satisfied with the interface of the site</v>
      </c>
    </row>
    <row r="60" spans="2:9" ht="15.75" customHeight="1" x14ac:dyDescent="0.3">
      <c r="B60" s="2" t="s">
        <v>137</v>
      </c>
      <c r="C60" s="2" t="s">
        <v>138</v>
      </c>
      <c r="D60" s="2" t="s">
        <v>13</v>
      </c>
      <c r="E60" s="2" t="s">
        <v>14</v>
      </c>
      <c r="F60" s="2" t="s">
        <v>15</v>
      </c>
      <c r="G60" s="2" t="s">
        <v>132</v>
      </c>
      <c r="H60" s="2" t="s">
        <v>17</v>
      </c>
      <c r="I60" s="2" t="str">
        <f ca="1">IFERROR(__xludf.DUMMYFUNCTION("GOOGLETRANSLATE(C60,""fr"",""en"")"),"I do not find myself well guided for the references of my old contract between the subscriber who is not the same as the old contract difficult to explain it")</f>
        <v>I do not find myself well guided for the references of my old contract between the subscriber who is not the same as the old contract difficult to explain it</v>
      </c>
    </row>
    <row r="61" spans="2:9" ht="15.75" customHeight="1" x14ac:dyDescent="0.3">
      <c r="B61" s="2" t="s">
        <v>139</v>
      </c>
      <c r="C61" s="2" t="s">
        <v>140</v>
      </c>
      <c r="D61" s="2" t="s">
        <v>13</v>
      </c>
      <c r="E61" s="2" t="s">
        <v>14</v>
      </c>
      <c r="F61" s="2" t="s">
        <v>15</v>
      </c>
      <c r="G61" s="2" t="s">
        <v>132</v>
      </c>
      <c r="H61" s="2" t="s">
        <v>17</v>
      </c>
      <c r="I61" s="2" t="str">
        <f ca="1">IFERROR(__xludf.DUMMYFUNCTION("GOOGLETRANSLATE(C61,""fr"",""en"")"),"The prices are attractive, I divided by two my invoice for the same guarantees. To see in time ...
The site is well done with suggested answers that are practical.")</f>
        <v>The prices are attractive, I divided by two my invoice for the same guarantees. To see in time ...
The site is well done with suggested answers that are practical.</v>
      </c>
    </row>
    <row r="62" spans="2:9" ht="15.75" customHeight="1" x14ac:dyDescent="0.3">
      <c r="B62" s="2" t="s">
        <v>141</v>
      </c>
      <c r="C62" s="2" t="s">
        <v>142</v>
      </c>
      <c r="D62" s="2" t="s">
        <v>13</v>
      </c>
      <c r="E62" s="2" t="s">
        <v>14</v>
      </c>
      <c r="F62" s="2" t="s">
        <v>15</v>
      </c>
      <c r="G62" s="2" t="s">
        <v>132</v>
      </c>
      <c r="H62" s="2" t="s">
        <v>17</v>
      </c>
      <c r="I62" s="2" t="str">
        <f ca="1">IFERROR(__xludf.DUMMYFUNCTION("GOOGLETRANSLATE(C62,""fr"",""en"")"),"I am very satisfied with the online service very easy to use
Price are very attractive and things are clearly clear and fast the termination by your care strongly relieves the process")</f>
        <v>I am very satisfied with the online service very easy to use
Price are very attractive and things are clearly clear and fast the termination by your care strongly relieves the process</v>
      </c>
    </row>
    <row r="63" spans="2:9" ht="15.75" customHeight="1" x14ac:dyDescent="0.3">
      <c r="B63" s="2" t="s">
        <v>143</v>
      </c>
      <c r="C63" s="2" t="s">
        <v>144</v>
      </c>
      <c r="D63" s="2" t="s">
        <v>13</v>
      </c>
      <c r="E63" s="2" t="s">
        <v>14</v>
      </c>
      <c r="F63" s="2" t="s">
        <v>15</v>
      </c>
      <c r="G63" s="2" t="s">
        <v>132</v>
      </c>
      <c r="H63" s="2" t="s">
        <v>17</v>
      </c>
      <c r="I63" s="2" t="str">
        <f ca="1">IFERROR(__xludf.DUMMYFUNCTION("GOOGLETRANSLATE(C63,""fr"",""en"")"),"Perfect. I am happy with the site and your software. I believe that the Hamon law is a great success because otherwise it would be difficult to change insurer.")</f>
        <v>Perfect. I am happy with the site and your software. I believe that the Hamon law is a great success because otherwise it would be difficult to change insurer.</v>
      </c>
    </row>
    <row r="64" spans="2:9" ht="15.75" customHeight="1" x14ac:dyDescent="0.3">
      <c r="B64" s="2" t="s">
        <v>145</v>
      </c>
      <c r="C64" s="2" t="s">
        <v>146</v>
      </c>
      <c r="D64" s="2" t="s">
        <v>13</v>
      </c>
      <c r="E64" s="2" t="s">
        <v>14</v>
      </c>
      <c r="F64" s="2" t="s">
        <v>15</v>
      </c>
      <c r="G64" s="2" t="s">
        <v>132</v>
      </c>
      <c r="H64" s="2" t="s">
        <v>17</v>
      </c>
      <c r="I64" s="2" t="str">
        <f ca="1">IFERROR(__xludf.DUMMYFUNCTION("GOOGLETRANSLATE(C64,""fr"",""en"")"),"To date, on 3 telephone exchanges with your customer officials, I came out completely satisfied except for the second where I had to insist on obtaining a clear response. Regarding my request for a quote (1st call) and the finalization of my auto contract"&amp;" (last call), I congratulate these 2 operators. Finally, for coverage for equivalent risks, your subscription is much lower than that of your competitors.")</f>
        <v>To date, on 3 telephone exchanges with your customer officials, I came out completely satisfied except for the second where I had to insist on obtaining a clear response. Regarding my request for a quote (1st call) and the finalization of my auto contract (last call), I congratulate these 2 operators. Finally, for coverage for equivalent risks, your subscription is much lower than that of your competitors.</v>
      </c>
    </row>
    <row r="65" spans="2:9" ht="15.75" customHeight="1" x14ac:dyDescent="0.3">
      <c r="B65" s="2" t="s">
        <v>147</v>
      </c>
      <c r="C65" s="2" t="s">
        <v>148</v>
      </c>
      <c r="D65" s="2" t="s">
        <v>13</v>
      </c>
      <c r="E65" s="2" t="s">
        <v>14</v>
      </c>
      <c r="F65" s="2" t="s">
        <v>15</v>
      </c>
      <c r="G65" s="2" t="s">
        <v>132</v>
      </c>
      <c r="H65" s="2" t="s">
        <v>17</v>
      </c>
      <c r="I65" s="2" t="str">
        <f ca="1">IFERROR(__xludf.DUMMYFUNCTION("GOOGLETRANSLATE(C65,""fr"",""en"")"),"I found your prices interesting. I was able to easily find the information I wanted, to ensure the car. I hope your insurance will be suitable for me.")</f>
        <v>I found your prices interesting. I was able to easily find the information I wanted, to ensure the car. I hope your insurance will be suitable for me.</v>
      </c>
    </row>
    <row r="66" spans="2:9" ht="15.75" customHeight="1" x14ac:dyDescent="0.3">
      <c r="B66" s="2" t="s">
        <v>149</v>
      </c>
      <c r="C66" s="2" t="s">
        <v>150</v>
      </c>
      <c r="D66" s="2" t="s">
        <v>13</v>
      </c>
      <c r="E66" s="2" t="s">
        <v>14</v>
      </c>
      <c r="F66" s="2" t="s">
        <v>15</v>
      </c>
      <c r="G66" s="2" t="s">
        <v>132</v>
      </c>
      <c r="H66" s="2" t="s">
        <v>17</v>
      </c>
      <c r="I66" s="2" t="str">
        <f ca="1">IFERROR(__xludf.DUMMYFUNCTION("GOOGLETRANSLATE(C66,""fr"",""en"")"),"An excellent navigation on the site is very intuitive.
satisfy the service offer thank you for your confidence and your support help")</f>
        <v>An excellent navigation on the site is very intuitive.
satisfy the service offer thank you for your confidence and your support help</v>
      </c>
    </row>
    <row r="67" spans="2:9" ht="15.75" customHeight="1" x14ac:dyDescent="0.3">
      <c r="B67" s="2" t="s">
        <v>151</v>
      </c>
      <c r="C67" s="2" t="s">
        <v>152</v>
      </c>
      <c r="D67" s="2" t="s">
        <v>13</v>
      </c>
      <c r="E67" s="2" t="s">
        <v>14</v>
      </c>
      <c r="F67" s="2" t="s">
        <v>15</v>
      </c>
      <c r="G67" s="2" t="s">
        <v>132</v>
      </c>
      <c r="H67" s="2" t="s">
        <v>17</v>
      </c>
      <c r="I67" s="2" t="str">
        <f ca="1">IFERROR(__xludf.DUMMYFUNCTION("GOOGLETRANSLATE(C67,""fr"",""en"")"),"Delighted to change insurance for DA!
However, I have a question: why were the € 20 of my sponsorship not taken into account when I paid for my subscription?")</f>
        <v>Delighted to change insurance for DA!
However, I have a question: why were the € 20 of my sponsorship not taken into account when I paid for my subscription?</v>
      </c>
    </row>
    <row r="68" spans="2:9" ht="15.75" customHeight="1" x14ac:dyDescent="0.3">
      <c r="B68" s="2" t="s">
        <v>153</v>
      </c>
      <c r="C68" s="2" t="s">
        <v>154</v>
      </c>
      <c r="D68" s="2" t="s">
        <v>13</v>
      </c>
      <c r="E68" s="2" t="s">
        <v>14</v>
      </c>
      <c r="F68" s="2" t="s">
        <v>15</v>
      </c>
      <c r="G68" s="2" t="s">
        <v>155</v>
      </c>
      <c r="H68" s="2" t="s">
        <v>17</v>
      </c>
      <c r="I68" s="2" t="str">
        <f ca="1">IFERROR(__xludf.DUMMYFUNCTION("GOOGLETRANSLATE(C68,""fr"",""en"")"),"Simple and practical.
Ease of writing Deviis. It is also a lot modifiable via cookies
Attractive price in the right average of the market
")</f>
        <v xml:space="preserve">Simple and practical.
Ease of writing Deviis. It is also a lot modifiable via cookies
Attractive price in the right average of the market
</v>
      </c>
    </row>
    <row r="69" spans="2:9" ht="15.75" customHeight="1" x14ac:dyDescent="0.3">
      <c r="B69" s="2" t="s">
        <v>156</v>
      </c>
      <c r="C69" s="2" t="s">
        <v>157</v>
      </c>
      <c r="D69" s="2" t="s">
        <v>13</v>
      </c>
      <c r="E69" s="2" t="s">
        <v>14</v>
      </c>
      <c r="F69" s="2" t="s">
        <v>15</v>
      </c>
      <c r="G69" s="2" t="s">
        <v>155</v>
      </c>
      <c r="H69" s="2" t="s">
        <v>17</v>
      </c>
      <c r="I69" s="2" t="str">
        <f ca="1">IFERROR(__xludf.DUMMYFUNCTION("GOOGLETRANSLATE(C69,""fr"",""en"")"),"Satisfied with the service in general. I could not give my exact bonus because I do not know him and my old insurance is closed. Also for the exact model of the car.")</f>
        <v>Satisfied with the service in general. I could not give my exact bonus because I do not know him and my old insurance is closed. Also for the exact model of the car.</v>
      </c>
    </row>
    <row r="70" spans="2:9" ht="15.75" customHeight="1" x14ac:dyDescent="0.3">
      <c r="B70" s="2" t="s">
        <v>158</v>
      </c>
      <c r="C70" s="2" t="s">
        <v>159</v>
      </c>
      <c r="D70" s="2" t="s">
        <v>13</v>
      </c>
      <c r="E70" s="2" t="s">
        <v>14</v>
      </c>
      <c r="F70" s="2" t="s">
        <v>15</v>
      </c>
      <c r="G70" s="2" t="s">
        <v>155</v>
      </c>
      <c r="H70" s="2" t="s">
        <v>17</v>
      </c>
      <c r="I70" s="2" t="str">
        <f ca="1">IFERROR(__xludf.DUMMYFUNCTION("GOOGLETRANSLATE(C70,""fr"",""en"")"),"I am satisfied with prices and facilitates, I hope that I would also be satisfied with future services. I wanted to ensure another vehicle but I couldn't make a second quote, too bad!")</f>
        <v>I am satisfied with prices and facilitates, I hope that I would also be satisfied with future services. I wanted to ensure another vehicle but I couldn't make a second quote, too bad!</v>
      </c>
    </row>
    <row r="71" spans="2:9" ht="15.75" customHeight="1" x14ac:dyDescent="0.3">
      <c r="B71" s="2" t="s">
        <v>160</v>
      </c>
      <c r="C71" s="2" t="s">
        <v>161</v>
      </c>
      <c r="D71" s="2" t="s">
        <v>13</v>
      </c>
      <c r="E71" s="2" t="s">
        <v>14</v>
      </c>
      <c r="F71" s="2" t="s">
        <v>15</v>
      </c>
      <c r="G71" s="2" t="s">
        <v>155</v>
      </c>
      <c r="H71" s="2" t="s">
        <v>17</v>
      </c>
      <c r="I71" s="2" t="str">
        <f ca="1">IFERROR(__xludf.DUMMYFUNCTION("GOOGLETRANSLATE(C71,""fr"",""en"")"),"Satisfied with the price and responsiveness for a simple termination on the old insurer very easy to use in order to make my quote and very clear and quick response")</f>
        <v>Satisfied with the price and responsiveness for a simple termination on the old insurer very easy to use in order to make my quote and very clear and quick response</v>
      </c>
    </row>
    <row r="72" spans="2:9" ht="15.75" customHeight="1" x14ac:dyDescent="0.3">
      <c r="B72" s="2" t="s">
        <v>162</v>
      </c>
      <c r="C72" s="2" t="s">
        <v>163</v>
      </c>
      <c r="D72" s="2" t="s">
        <v>13</v>
      </c>
      <c r="E72" s="2" t="s">
        <v>14</v>
      </c>
      <c r="F72" s="2" t="s">
        <v>15</v>
      </c>
      <c r="G72" s="2" t="s">
        <v>155</v>
      </c>
      <c r="H72" s="2" t="s">
        <v>17</v>
      </c>
      <c r="I72" s="2" t="str">
        <f ca="1">IFERROR(__xludf.DUMMYFUNCTION("GOOGLETRANSLATE(C72,""fr"",""en"")"),"Simple and practical
price is satisfactory
I am happy to continue with you
I will recommend you for knowledge that would need insurance
")</f>
        <v xml:space="preserve">Simple and practical
price is satisfactory
I am happy to continue with you
I will recommend you for knowledge that would need insurance
</v>
      </c>
    </row>
    <row r="73" spans="2:9" ht="15.75" customHeight="1" x14ac:dyDescent="0.3">
      <c r="B73" s="2" t="s">
        <v>164</v>
      </c>
      <c r="C73" s="2" t="s">
        <v>165</v>
      </c>
      <c r="D73" s="2" t="s">
        <v>13</v>
      </c>
      <c r="E73" s="2" t="s">
        <v>14</v>
      </c>
      <c r="F73" s="2" t="s">
        <v>15</v>
      </c>
      <c r="G73" s="2" t="s">
        <v>155</v>
      </c>
      <c r="H73" s="2" t="s">
        <v>17</v>
      </c>
      <c r="I73" s="2" t="str">
        <f ca="1">IFERROR(__xludf.DUMMYFUNCTION("GOOGLETRANSLATE(C73,""fr"",""en"")"),"Correct service, if we take the time to check our answers
Interesting prices thanks to insurance comparators
Return info fast, with transcribed elements during our research")</f>
        <v>Correct service, if we take the time to check our answers
Interesting prices thanks to insurance comparators
Return info fast, with transcribed elements during our research</v>
      </c>
    </row>
    <row r="74" spans="2:9" ht="15.75" customHeight="1" x14ac:dyDescent="0.3">
      <c r="B74" s="2" t="s">
        <v>166</v>
      </c>
      <c r="C74" s="2" t="s">
        <v>167</v>
      </c>
      <c r="D74" s="2" t="s">
        <v>13</v>
      </c>
      <c r="E74" s="2" t="s">
        <v>14</v>
      </c>
      <c r="F74" s="2" t="s">
        <v>15</v>
      </c>
      <c r="G74" s="2" t="s">
        <v>155</v>
      </c>
      <c r="H74" s="2" t="s">
        <v>17</v>
      </c>
      <c r="I74" s="2" t="str">
        <f ca="1">IFERROR(__xludf.DUMMYFUNCTION("GOOGLETRANSLATE(C74,""fr"",""en"")"),"satisfied with the service and the web interface to take out the contract.
Perhaps more information is missing on the possibilities of grouping other insurance contracts. The last time, I had to call an advisor to have this information.
")</f>
        <v xml:space="preserve">satisfied with the service and the web interface to take out the contract.
Perhaps more information is missing on the possibilities of grouping other insurance contracts. The last time, I had to call an advisor to have this information.
</v>
      </c>
    </row>
    <row r="75" spans="2:9" ht="15.75" customHeight="1" x14ac:dyDescent="0.3">
      <c r="B75" s="2" t="s">
        <v>168</v>
      </c>
      <c r="C75" s="2" t="s">
        <v>169</v>
      </c>
      <c r="D75" s="2" t="s">
        <v>13</v>
      </c>
      <c r="E75" s="2" t="s">
        <v>14</v>
      </c>
      <c r="F75" s="2" t="s">
        <v>15</v>
      </c>
      <c r="G75" s="2" t="s">
        <v>155</v>
      </c>
      <c r="H75" s="2" t="s">
        <v>17</v>
      </c>
      <c r="I75" s="2" t="str">
        <f ca="1">IFERROR(__xludf.DUMMYFUNCTION("GOOGLETRANSLATE(C75,""fr"",""en"")"),"The prices are very correct compared to competition and simple procedures. I assured my Dacia Duster in 5 minutes benefiting from € 20 discount with a sponsorship code.")</f>
        <v>The prices are very correct compared to competition and simple procedures. I assured my Dacia Duster in 5 minutes benefiting from € 20 discount with a sponsorship code.</v>
      </c>
    </row>
    <row r="76" spans="2:9" ht="15.75" customHeight="1" x14ac:dyDescent="0.3">
      <c r="B76" s="2" t="s">
        <v>170</v>
      </c>
      <c r="C76" s="2" t="s">
        <v>171</v>
      </c>
      <c r="D76" s="2" t="s">
        <v>13</v>
      </c>
      <c r="E76" s="2" t="s">
        <v>14</v>
      </c>
      <c r="F76" s="2" t="s">
        <v>15</v>
      </c>
      <c r="G76" s="2" t="s">
        <v>155</v>
      </c>
      <c r="H76" s="2" t="s">
        <v>17</v>
      </c>
      <c r="I76" s="2" t="str">
        <f ca="1">IFERROR(__xludf.DUMMYFUNCTION("GOOGLETRANSLATE(C76,""fr"",""en"")"),"I am satisfied with the service and the prices suit me
The site and the form are clear and easy to inform
The prices are interesting compared to the competition")</f>
        <v>I am satisfied with the service and the prices suit me
The site and the form are clear and easy to inform
The prices are interesting compared to the competition</v>
      </c>
    </row>
    <row r="77" spans="2:9" ht="15.75" customHeight="1" x14ac:dyDescent="0.3">
      <c r="B77" s="2" t="s">
        <v>172</v>
      </c>
      <c r="C77" s="2" t="s">
        <v>173</v>
      </c>
      <c r="D77" s="2" t="s">
        <v>13</v>
      </c>
      <c r="E77" s="2" t="s">
        <v>14</v>
      </c>
      <c r="F77" s="2" t="s">
        <v>15</v>
      </c>
      <c r="G77" s="2" t="s">
        <v>155</v>
      </c>
      <c r="H77" s="2" t="s">
        <v>17</v>
      </c>
      <c r="I77" s="2" t="str">
        <f ca="1">IFERROR(__xludf.DUMMYFUNCTION("GOOGLETRANSLATE(C77,""fr"",""en"")"),"I am satisfied with the proposed guarantees and the prices. The possibility of options options are very appreciable and allows you to best adjust the needs and pricing of my contract")</f>
        <v>I am satisfied with the proposed guarantees and the prices. The possibility of options options are very appreciable and allows you to best adjust the needs and pricing of my contract</v>
      </c>
    </row>
    <row r="78" spans="2:9" ht="15.75" customHeight="1" x14ac:dyDescent="0.3">
      <c r="B78" s="2" t="s">
        <v>174</v>
      </c>
      <c r="C78" s="2" t="s">
        <v>175</v>
      </c>
      <c r="D78" s="2" t="s">
        <v>13</v>
      </c>
      <c r="E78" s="2" t="s">
        <v>14</v>
      </c>
      <c r="F78" s="2" t="s">
        <v>15</v>
      </c>
      <c r="G78" s="2" t="s">
        <v>155</v>
      </c>
      <c r="H78" s="2" t="s">
        <v>17</v>
      </c>
      <c r="I78" s="2" t="str">
        <f ca="1">IFERROR(__xludf.DUMMYFUNCTION("GOOGLETRANSLATE(C78,""fr"",""en"")"),"Very satisfied with the service very easy to manage no problem with understanding The application tells him very well we have no difficulty finding himself and understanding what we are asked simple and effective")</f>
        <v>Very satisfied with the service very easy to manage no problem with understanding The application tells him very well we have no difficulty finding himself and understanding what we are asked simple and effective</v>
      </c>
    </row>
    <row r="79" spans="2:9" ht="15.75" customHeight="1" x14ac:dyDescent="0.3">
      <c r="B79" s="2" t="s">
        <v>176</v>
      </c>
      <c r="C79" s="2" t="s">
        <v>177</v>
      </c>
      <c r="D79" s="2" t="s">
        <v>13</v>
      </c>
      <c r="E79" s="2" t="s">
        <v>14</v>
      </c>
      <c r="F79" s="2" t="s">
        <v>15</v>
      </c>
      <c r="G79" s="2" t="s">
        <v>155</v>
      </c>
      <c r="H79" s="2" t="s">
        <v>17</v>
      </c>
      <c r="I79" s="2" t="str">
        <f ca="1">IFERROR(__xludf.DUMMYFUNCTION("GOOGLETRANSLATE(C79,""fr"",""en"")"),"Simple subscription, to see in terms of services rendered. Too early to judge.
I do not know what to put more but this step is compulsory to finalize the file.")</f>
        <v>Simple subscription, to see in terms of services rendered. Too early to judge.
I do not know what to put more but this step is compulsory to finalize the file.</v>
      </c>
    </row>
    <row r="80" spans="2:9" ht="15.75" customHeight="1" x14ac:dyDescent="0.3">
      <c r="B80" s="2" t="s">
        <v>178</v>
      </c>
      <c r="C80" s="2" t="s">
        <v>179</v>
      </c>
      <c r="D80" s="2" t="s">
        <v>13</v>
      </c>
      <c r="E80" s="2" t="s">
        <v>14</v>
      </c>
      <c r="F80" s="2" t="s">
        <v>15</v>
      </c>
      <c r="G80" s="2" t="s">
        <v>180</v>
      </c>
      <c r="H80" s="2" t="s">
        <v>17</v>
      </c>
      <c r="I80" s="2" t="str">
        <f ca="1">IFERROR(__xludf.DUMMYFUNCTION("GOOGLETRANSLATE(C80,""fr"",""en"")"),"I am satisfied with the given service and the information offered. Thank you to the Direct Assurance team for their dedication for their customers. Thank you all")</f>
        <v>I am satisfied with the given service and the information offered. Thank you to the Direct Assurance team for their dedication for their customers. Thank you all</v>
      </c>
    </row>
    <row r="81" spans="2:9" ht="15.75" customHeight="1" x14ac:dyDescent="0.3">
      <c r="B81" s="2" t="s">
        <v>181</v>
      </c>
      <c r="C81" s="2" t="s">
        <v>182</v>
      </c>
      <c r="D81" s="2" t="s">
        <v>13</v>
      </c>
      <c r="E81" s="2" t="s">
        <v>14</v>
      </c>
      <c r="F81" s="2" t="s">
        <v>15</v>
      </c>
      <c r="G81" s="2" t="s">
        <v>180</v>
      </c>
      <c r="H81" s="2" t="s">
        <v>17</v>
      </c>
      <c r="I81" s="2" t="str">
        <f ca="1">IFERROR(__xludf.DUMMYFUNCTION("GOOGLETRANSLATE(C81,""fr"",""en"")"),"The course on the website is clear is very simple, the questions are precise and the quote is displayed without requesting an email or telephone address.")</f>
        <v>The course on the website is clear is very simple, the questions are precise and the quote is displayed without requesting an email or telephone address.</v>
      </c>
    </row>
    <row r="82" spans="2:9" ht="15.75" customHeight="1" x14ac:dyDescent="0.3">
      <c r="B82" s="2" t="s">
        <v>183</v>
      </c>
      <c r="C82" s="2" t="s">
        <v>184</v>
      </c>
      <c r="D82" s="2" t="s">
        <v>13</v>
      </c>
      <c r="E82" s="2" t="s">
        <v>14</v>
      </c>
      <c r="F82" s="2" t="s">
        <v>15</v>
      </c>
      <c r="G82" s="2" t="s">
        <v>180</v>
      </c>
      <c r="H82" s="2" t="s">
        <v>17</v>
      </c>
      <c r="I82" s="2" t="str">
        <f ca="1">IFERROR(__xludf.DUMMYFUNCTION("GOOGLETRANSLATE(C82,""fr"",""en"")"),"I am satisfied with the price and accessibility of the site and the quote but, I remain under observation of the progress of our insurance contract during our period of one year.
")</f>
        <v xml:space="preserve">I am satisfied with the price and accessibility of the site and the quote but, I remain under observation of the progress of our insurance contract during our period of one year.
</v>
      </c>
    </row>
    <row r="83" spans="2:9" ht="15.75" customHeight="1" x14ac:dyDescent="0.3">
      <c r="B83" s="2" t="s">
        <v>185</v>
      </c>
      <c r="C83" s="2" t="s">
        <v>186</v>
      </c>
      <c r="D83" s="2" t="s">
        <v>13</v>
      </c>
      <c r="E83" s="2" t="s">
        <v>14</v>
      </c>
      <c r="F83" s="2" t="s">
        <v>15</v>
      </c>
      <c r="G83" s="2" t="s">
        <v>180</v>
      </c>
      <c r="H83" s="2" t="s">
        <v>17</v>
      </c>
      <c r="I83" s="2" t="str">
        <f ca="1">IFERROR(__xludf.DUMMYFUNCTION("GOOGLETRANSLATE(C83,""fr"",""en"")"),"Price ok, but upset to learn only at the last moment that it is advanced 2 months of subscription while the insurance coverage starts in 1 month ..... limit as a process")</f>
        <v>Price ok, but upset to learn only at the last moment that it is advanced 2 months of subscription while the insurance coverage starts in 1 month ..... limit as a process</v>
      </c>
    </row>
    <row r="84" spans="2:9" ht="15.75" customHeight="1" x14ac:dyDescent="0.3">
      <c r="B84" s="2" t="s">
        <v>187</v>
      </c>
      <c r="C84" s="2" t="s">
        <v>188</v>
      </c>
      <c r="D84" s="2" t="s">
        <v>13</v>
      </c>
      <c r="E84" s="2" t="s">
        <v>14</v>
      </c>
      <c r="F84" s="2" t="s">
        <v>15</v>
      </c>
      <c r="G84" s="2" t="s">
        <v>180</v>
      </c>
      <c r="H84" s="2" t="s">
        <v>17</v>
      </c>
      <c r="I84" s="2" t="str">
        <f ca="1">IFERROR(__xludf.DUMMYFUNCTION("GOOGLETRANSLATE(C84,""fr"",""en"")"),"I am satisfied with the online service Interesting price good insurance
already insured at home for another vehicle never worries
I recommend")</f>
        <v>I am satisfied with the online service Interesting price good insurance
already insured at home for another vehicle never worries
I recommend</v>
      </c>
    </row>
    <row r="85" spans="2:9" ht="15.75" customHeight="1" x14ac:dyDescent="0.3">
      <c r="B85" s="2" t="s">
        <v>189</v>
      </c>
      <c r="C85" s="2" t="s">
        <v>190</v>
      </c>
      <c r="D85" s="2" t="s">
        <v>13</v>
      </c>
      <c r="E85" s="2" t="s">
        <v>14</v>
      </c>
      <c r="F85" s="2" t="s">
        <v>15</v>
      </c>
      <c r="G85" s="2" t="s">
        <v>180</v>
      </c>
      <c r="H85" s="2" t="s">
        <v>17</v>
      </c>
      <c r="I85" s="2" t="str">
        <f ca="1">IFERROR(__xludf.DUMMYFUNCTION("GOOGLETRANSLATE(C85,""fr"",""en"")"),"Top economy made on all of my insurances a real plus for less expense insurance and organize ultra fast and simple at home from your computer")</f>
        <v>Top economy made on all of my insurances a real plus for less expense insurance and organize ultra fast and simple at home from your computer</v>
      </c>
    </row>
    <row r="86" spans="2:9" ht="15.75" customHeight="1" x14ac:dyDescent="0.3">
      <c r="B86" s="2" t="s">
        <v>191</v>
      </c>
      <c r="C86" s="2" t="s">
        <v>192</v>
      </c>
      <c r="D86" s="2" t="s">
        <v>13</v>
      </c>
      <c r="E86" s="2" t="s">
        <v>14</v>
      </c>
      <c r="F86" s="2" t="s">
        <v>15</v>
      </c>
      <c r="G86" s="2" t="s">
        <v>180</v>
      </c>
      <c r="H86" s="2" t="s">
        <v>17</v>
      </c>
      <c r="I86" s="2" t="str">
        <f ca="1">IFERROR(__xludf.DUMMYFUNCTION("GOOGLETRANSLATE(C86,""fr"",""en"")"),"Super happy thank you!
I was quickly able to ensure my vehicle without waiting for any appointment or other!
Satisfied in any case and recommended this insurance
")</f>
        <v xml:space="preserve">Super happy thank you!
I was quickly able to ensure my vehicle without waiting for any appointment or other!
Satisfied in any case and recommended this insurance
</v>
      </c>
    </row>
    <row r="87" spans="2:9" ht="15.75" customHeight="1" x14ac:dyDescent="0.3">
      <c r="B87" s="2" t="s">
        <v>193</v>
      </c>
      <c r="C87" s="2" t="s">
        <v>194</v>
      </c>
      <c r="D87" s="2" t="s">
        <v>13</v>
      </c>
      <c r="E87" s="2" t="s">
        <v>14</v>
      </c>
      <c r="F87" s="2" t="s">
        <v>15</v>
      </c>
      <c r="G87" s="2" t="s">
        <v>180</v>
      </c>
      <c r="H87" s="2" t="s">
        <v>17</v>
      </c>
      <c r="I87" s="2" t="str">
        <f ca="1">IFERROR(__xludf.DUMMYFUNCTION("GOOGLETRANSLATE(C87,""fr"",""en"")"),"Satisfied quality price. The cheapest insurance at the market.
Recommend made on the internet on weekends.
Good canvassing. The price is good for new permits.")</f>
        <v>Satisfied quality price. The cheapest insurance at the market.
Recommend made on the internet on weekends.
Good canvassing. The price is good for new permits.</v>
      </c>
    </row>
    <row r="88" spans="2:9" ht="15.75" customHeight="1" x14ac:dyDescent="0.3">
      <c r="B88" s="2" t="s">
        <v>195</v>
      </c>
      <c r="C88" s="2" t="s">
        <v>196</v>
      </c>
      <c r="D88" s="2" t="s">
        <v>13</v>
      </c>
      <c r="E88" s="2" t="s">
        <v>14</v>
      </c>
      <c r="F88" s="2" t="s">
        <v>15</v>
      </c>
      <c r="G88" s="2" t="s">
        <v>180</v>
      </c>
      <c r="H88" s="2" t="s">
        <v>17</v>
      </c>
      <c r="I88" s="2" t="str">
        <f ca="1">IFERROR(__xludf.DUMMYFUNCTION("GOOGLETRANSLATE(C88,""fr"",""en"")"),"I am satisfied to be insured with you what I have just discovered a new insurance that I like very much thank you in advance and have a good day")</f>
        <v>I am satisfied to be insured with you what I have just discovered a new insurance that I like very much thank you in advance and have a good day</v>
      </c>
    </row>
    <row r="89" spans="2:9" ht="15.75" customHeight="1" x14ac:dyDescent="0.3">
      <c r="B89" s="2" t="s">
        <v>197</v>
      </c>
      <c r="C89" s="2" t="s">
        <v>198</v>
      </c>
      <c r="D89" s="2" t="s">
        <v>13</v>
      </c>
      <c r="E89" s="2" t="s">
        <v>14</v>
      </c>
      <c r="F89" s="2" t="s">
        <v>15</v>
      </c>
      <c r="G89" s="2" t="s">
        <v>180</v>
      </c>
      <c r="H89" s="2" t="s">
        <v>17</v>
      </c>
      <c r="I89" s="2" t="str">
        <f ca="1">IFERROR(__xludf.DUMMYFUNCTION("GOOGLETRANSLATE(C89,""fr"",""en"")"),"Simple and fast
Everything is clear
Price defying all competition, online subscription from my mobile, I manage everything from my smartphone, it's practical")</f>
        <v>Simple and fast
Everything is clear
Price defying all competition, online subscription from my mobile, I manage everything from my smartphone, it's practical</v>
      </c>
    </row>
    <row r="90" spans="2:9" ht="15.75" customHeight="1" x14ac:dyDescent="0.3">
      <c r="B90" s="2" t="s">
        <v>199</v>
      </c>
      <c r="C90" s="2" t="s">
        <v>200</v>
      </c>
      <c r="D90" s="2" t="s">
        <v>13</v>
      </c>
      <c r="E90" s="2" t="s">
        <v>14</v>
      </c>
      <c r="F90" s="2" t="s">
        <v>15</v>
      </c>
      <c r="G90" s="2" t="s">
        <v>180</v>
      </c>
      <c r="H90" s="2" t="s">
        <v>17</v>
      </c>
      <c r="I90" s="2" t="str">
        <f ca="1">IFERROR(__xludf.DUMMYFUNCTION("GOOGLETRANSLATE(C90,""fr"",""en"")"),"I am satisfied with the service, the site is easy to use and everything is very well explained, the price of the insurance is very inexpensive and very well")</f>
        <v>I am satisfied with the service, the site is easy to use and everything is very well explained, the price of the insurance is very inexpensive and very well</v>
      </c>
    </row>
    <row r="91" spans="2:9" ht="15.75" customHeight="1" x14ac:dyDescent="0.3">
      <c r="B91" s="2" t="s">
        <v>201</v>
      </c>
      <c r="C91" s="2" t="s">
        <v>202</v>
      </c>
      <c r="D91" s="2" t="s">
        <v>13</v>
      </c>
      <c r="E91" s="2" t="s">
        <v>14</v>
      </c>
      <c r="F91" s="2" t="s">
        <v>15</v>
      </c>
      <c r="G91" s="2" t="s">
        <v>180</v>
      </c>
      <c r="H91" s="2" t="s">
        <v>17</v>
      </c>
      <c r="I91" s="2" t="str">
        <f ca="1">IFERROR(__xludf.DUMMYFUNCTION("GOOGLETRANSLATE(C91,""fr"",""en"")"),"Cheaper than my current insurance to see over time if the insurance is good but the prices are very attractive with the addition of good options")</f>
        <v>Cheaper than my current insurance to see over time if the insurance is good but the prices are very attractive with the addition of good options</v>
      </c>
    </row>
    <row r="92" spans="2:9" ht="15.75" customHeight="1" x14ac:dyDescent="0.3">
      <c r="B92" s="2" t="s">
        <v>203</v>
      </c>
      <c r="C92" s="2" t="s">
        <v>204</v>
      </c>
      <c r="D92" s="2" t="s">
        <v>13</v>
      </c>
      <c r="E92" s="2" t="s">
        <v>14</v>
      </c>
      <c r="F92" s="2" t="s">
        <v>15</v>
      </c>
      <c r="G92" s="2" t="s">
        <v>205</v>
      </c>
      <c r="H92" s="2" t="s">
        <v>17</v>
      </c>
      <c r="I92" s="2" t="str">
        <f ca="1">IFERROR(__xludf.DUMMYFUNCTION("GOOGLETRANSLATE(C92,""fr"",""en"")"),"The quote is fast
The value for money is good
Simple and efficient
To see now the service during my subscription year
And responsiveness during claims")</f>
        <v>The quote is fast
The value for money is good
Simple and efficient
To see now the service during my subscription year
And responsiveness during claims</v>
      </c>
    </row>
    <row r="93" spans="2:9" ht="15.75" customHeight="1" x14ac:dyDescent="0.3">
      <c r="B93" s="2" t="s">
        <v>206</v>
      </c>
      <c r="C93" s="2" t="s">
        <v>207</v>
      </c>
      <c r="D93" s="2" t="s">
        <v>13</v>
      </c>
      <c r="E93" s="2" t="s">
        <v>14</v>
      </c>
      <c r="F93" s="2" t="s">
        <v>15</v>
      </c>
      <c r="G93" s="2" t="s">
        <v>205</v>
      </c>
      <c r="H93" s="2" t="s">
        <v>17</v>
      </c>
      <c r="I93" s="2" t="str">
        <f ca="1">IFERROR(__xludf.DUMMYFUNCTION("GOOGLETRANSLATE(C93,""fr"",""en"")"),"At the moment the insurance looks correct to me
You have to see if the future is also correct
I come from Crédit Mutuel or I have never had any worries
Now to see if with Direct Insurance will be the case")</f>
        <v>At the moment the insurance looks correct to me
You have to see if the future is also correct
I come from Crédit Mutuel or I have never had any worries
Now to see if with Direct Insurance will be the case</v>
      </c>
    </row>
    <row r="94" spans="2:9" ht="15.75" customHeight="1" x14ac:dyDescent="0.3">
      <c r="B94" s="2" t="s">
        <v>208</v>
      </c>
      <c r="C94" s="2" t="s">
        <v>209</v>
      </c>
      <c r="D94" s="2" t="s">
        <v>13</v>
      </c>
      <c r="E94" s="2" t="s">
        <v>14</v>
      </c>
      <c r="F94" s="2" t="s">
        <v>15</v>
      </c>
      <c r="G94" s="2" t="s">
        <v>205</v>
      </c>
      <c r="H94" s="2" t="s">
        <v>17</v>
      </c>
      <c r="I94" s="2" t="str">
        <f ca="1">IFERROR(__xludf.DUMMYFUNCTION("GOOGLETRANSLATE(C94,""fr"",""en"")")," I jump it for easy and simple internet insurance for registration I hope that I would not be disappointed with the services in the event of problems")</f>
        <v xml:space="preserve"> I jump it for easy and simple internet insurance for registration I hope that I would not be disappointed with the services in the event of problems</v>
      </c>
    </row>
    <row r="95" spans="2:9" ht="15.75" customHeight="1" x14ac:dyDescent="0.3">
      <c r="B95" s="2" t="s">
        <v>210</v>
      </c>
      <c r="C95" s="2" t="s">
        <v>211</v>
      </c>
      <c r="D95" s="2" t="s">
        <v>13</v>
      </c>
      <c r="E95" s="2" t="s">
        <v>14</v>
      </c>
      <c r="F95" s="2" t="s">
        <v>15</v>
      </c>
      <c r="G95" s="2" t="s">
        <v>205</v>
      </c>
      <c r="H95" s="2" t="s">
        <v>17</v>
      </c>
      <c r="I95" s="2" t="str">
        <f ca="1">IFERROR(__xludf.DUMMYFUNCTION("GOOGLETRANSLATE(C95,""fr"",""en"")"),"I am satisfied with the service. Prices are attractive for any risk insurance. The quote is quick to do. The prices are the most interesting on the market")</f>
        <v>I am satisfied with the service. Prices are attractive for any risk insurance. The quote is quick to do. The prices are the most interesting on the market</v>
      </c>
    </row>
    <row r="96" spans="2:9" ht="15.75" customHeight="1" x14ac:dyDescent="0.3">
      <c r="B96" s="2" t="s">
        <v>212</v>
      </c>
      <c r="C96" s="2" t="s">
        <v>213</v>
      </c>
      <c r="D96" s="2" t="s">
        <v>13</v>
      </c>
      <c r="E96" s="2" t="s">
        <v>14</v>
      </c>
      <c r="F96" s="2" t="s">
        <v>15</v>
      </c>
      <c r="G96" s="2" t="s">
        <v>205</v>
      </c>
      <c r="H96" s="2" t="s">
        <v>17</v>
      </c>
      <c r="I96" s="2" t="str">
        <f ca="1">IFERROR(__xludf.DUMMYFUNCTION("GOOGLETRANSLATE(C96,""fr"",""en"")"),"Simple and quick, effective, I just subscribed for my first car so it's good, not very expensive and insurance with good warranty .....")</f>
        <v>Simple and quick, effective, I just subscribed for my first car so it's good, not very expensive and insurance with good warranty .....</v>
      </c>
    </row>
    <row r="97" spans="2:9" ht="15.75" customHeight="1" x14ac:dyDescent="0.3">
      <c r="B97" s="2" t="s">
        <v>214</v>
      </c>
      <c r="C97" s="2" t="s">
        <v>215</v>
      </c>
      <c r="D97" s="2" t="s">
        <v>13</v>
      </c>
      <c r="E97" s="2" t="s">
        <v>14</v>
      </c>
      <c r="F97" s="2" t="s">
        <v>15</v>
      </c>
      <c r="G97" s="2" t="s">
        <v>205</v>
      </c>
      <c r="H97" s="2" t="s">
        <v>17</v>
      </c>
      <c r="I97" s="2" t="str">
        <f ca="1">IFERROR(__xludf.DUMMYFUNCTION("GOOGLETRANSLATE(C97,""fr"",""en"")"),"I am satisfied with your services and your prices I will recommend your insurance to friends because even the price and attractive thank you cordially")</f>
        <v>I am satisfied with your services and your prices I will recommend your insurance to friends because even the price and attractive thank you cordially</v>
      </c>
    </row>
    <row r="98" spans="2:9" ht="15.75" customHeight="1" x14ac:dyDescent="0.3">
      <c r="B98" s="2" t="s">
        <v>216</v>
      </c>
      <c r="C98" s="2" t="s">
        <v>217</v>
      </c>
      <c r="D98" s="2" t="s">
        <v>13</v>
      </c>
      <c r="E98" s="2" t="s">
        <v>14</v>
      </c>
      <c r="F98" s="2" t="s">
        <v>15</v>
      </c>
      <c r="G98" s="2" t="s">
        <v>205</v>
      </c>
      <c r="H98" s="2" t="s">
        <v>17</v>
      </c>
      <c r="I98" s="2" t="str">
        <f ca="1">IFERROR(__xludf.DUMMYFUNCTION("GOOGLETRANSLATE(C98,""fr"",""en"")"),"Satisfied with the price and guarantees of the formula
I recommend Direct Insurance for efficiency and prices defying all competition.
I will download the application to be able to send the required documents
")</f>
        <v xml:space="preserve">Satisfied with the price and guarantees of the formula
I recommend Direct Insurance for efficiency and prices defying all competition.
I will download the application to be able to send the required documents
</v>
      </c>
    </row>
    <row r="99" spans="2:9" ht="15.75" customHeight="1" x14ac:dyDescent="0.3">
      <c r="B99" s="2" t="s">
        <v>218</v>
      </c>
      <c r="C99" s="2" t="s">
        <v>219</v>
      </c>
      <c r="D99" s="2" t="s">
        <v>13</v>
      </c>
      <c r="E99" s="2" t="s">
        <v>14</v>
      </c>
      <c r="F99" s="2" t="s">
        <v>15</v>
      </c>
      <c r="G99" s="2" t="s">
        <v>205</v>
      </c>
      <c r="H99" s="2" t="s">
        <v>17</v>
      </c>
      <c r="I99" s="2" t="str">
        <f ca="1">IFERROR(__xludf.DUMMYFUNCTION("GOOGLETRANSLATE(C99,""fr"",""en"")"),"I am not too happy with the price because he increased after sending the information record D. Europe
but
But otherwise it went well
Cordially")</f>
        <v>I am not too happy with the price because he increased after sending the information record D. Europe
but
But otherwise it went well
Cordially</v>
      </c>
    </row>
    <row r="100" spans="2:9" ht="15.75" customHeight="1" x14ac:dyDescent="0.3">
      <c r="B100" s="2" t="s">
        <v>220</v>
      </c>
      <c r="C100" s="2" t="s">
        <v>221</v>
      </c>
      <c r="D100" s="2" t="s">
        <v>13</v>
      </c>
      <c r="E100" s="2" t="s">
        <v>14</v>
      </c>
      <c r="F100" s="2" t="s">
        <v>15</v>
      </c>
      <c r="G100" s="2" t="s">
        <v>205</v>
      </c>
      <c r="H100" s="2" t="s">
        <v>17</v>
      </c>
      <c r="I100" s="2" t="str">
        <f ca="1">IFERROR(__xludf.DUMMYFUNCTION("GOOGLETRANSLATE(C100,""fr"",""en"")"),"Price level: RAS, it suits me
Level satisfaction: I have no opinion at the moment, nothing has happened between the insurer and me
OK")</f>
        <v>Price level: RAS, it suits me
Level satisfaction: I have no opinion at the moment, nothing has happened between the insurer and me
OK</v>
      </c>
    </row>
    <row r="101" spans="2:9" ht="15.75" customHeight="1" x14ac:dyDescent="0.3">
      <c r="B101" s="2" t="s">
        <v>222</v>
      </c>
      <c r="C101" s="2" t="s">
        <v>223</v>
      </c>
      <c r="D101" s="2" t="s">
        <v>13</v>
      </c>
      <c r="E101" s="2" t="s">
        <v>14</v>
      </c>
      <c r="F101" s="2" t="s">
        <v>15</v>
      </c>
      <c r="G101" s="2" t="s">
        <v>205</v>
      </c>
      <c r="H101" s="2" t="s">
        <v>17</v>
      </c>
      <c r="I101" s="2" t="str">
        <f ca="1">IFERROR(__xludf.DUMMYFUNCTION("GOOGLETRANSLATE(C101,""fr"",""en"")"),"Perfect, the prices are correct, I have not seen how monthly payment which is substantial year, ormis this little black point The service seems perfect to me")</f>
        <v>Perfect, the prices are correct, I have not seen how monthly payment which is substantial year, ormis this little black point The service seems perfect to me</v>
      </c>
    </row>
    <row r="102" spans="2:9" ht="15.75" customHeight="1" x14ac:dyDescent="0.3">
      <c r="B102" s="2" t="s">
        <v>224</v>
      </c>
      <c r="C102" s="2" t="s">
        <v>225</v>
      </c>
      <c r="D102" s="2" t="s">
        <v>13</v>
      </c>
      <c r="E102" s="2" t="s">
        <v>14</v>
      </c>
      <c r="F102" s="2" t="s">
        <v>15</v>
      </c>
      <c r="G102" s="2" t="s">
        <v>205</v>
      </c>
      <c r="H102" s="2" t="s">
        <v>17</v>
      </c>
      <c r="I102" s="2" t="str">
        <f ca="1">IFERROR(__xludf.DUMMYFUNCTION("GOOGLETRANSLATE(C102,""fr"",""en"")"),"I am satisfied with direct insurance, the quality price is very good and I have never had a problem with Direct Insurance since my registration.
I have already compared with other insurance")</f>
        <v>I am satisfied with direct insurance, the quality price is very good and I have never had a problem with Direct Insurance since my registration.
I have already compared with other insurance</v>
      </c>
    </row>
    <row r="103" spans="2:9" ht="15.75" customHeight="1" x14ac:dyDescent="0.3">
      <c r="B103" s="2" t="s">
        <v>226</v>
      </c>
      <c r="C103" s="2" t="s">
        <v>227</v>
      </c>
      <c r="D103" s="2" t="s">
        <v>13</v>
      </c>
      <c r="E103" s="2" t="s">
        <v>14</v>
      </c>
      <c r="F103" s="2" t="s">
        <v>15</v>
      </c>
      <c r="G103" s="2" t="s">
        <v>205</v>
      </c>
      <c r="H103" s="2" t="s">
        <v>17</v>
      </c>
      <c r="I103" s="2" t="str">
        <f ca="1">IFERROR(__xludf.DUMMYFUNCTION("GOOGLETRANSLATE(C103,""fr"",""en"")"),"Satisfied with the speed of the price and guarantees, very fast insurance which offers very good prices at the best price for good guarantees
I recommend")</f>
        <v>Satisfied with the speed of the price and guarantees, very fast insurance which offers very good prices at the best price for good guarantees
I recommend</v>
      </c>
    </row>
    <row r="104" spans="2:9" ht="15.75" customHeight="1" x14ac:dyDescent="0.3">
      <c r="B104" s="2" t="s">
        <v>228</v>
      </c>
      <c r="C104" s="2" t="s">
        <v>229</v>
      </c>
      <c r="D104" s="2" t="s">
        <v>13</v>
      </c>
      <c r="E104" s="2" t="s">
        <v>14</v>
      </c>
      <c r="F104" s="2" t="s">
        <v>15</v>
      </c>
      <c r="G104" s="2" t="s">
        <v>230</v>
      </c>
      <c r="H104" s="2" t="s">
        <v>17</v>
      </c>
      <c r="I104" s="2" t="str">
        <f ca="1">IFERROR(__xludf.DUMMYFUNCTION("GOOGLETRANSLATE(C104,""fr"",""en"")"),"Suitable price, intuitive, clear and simple site.
Quick and practical operation
By cons lack of information on post - subscription .....")</f>
        <v>Suitable price, intuitive, clear and simple site.
Quick and practical operation
By cons lack of information on post - subscription .....</v>
      </c>
    </row>
    <row r="105" spans="2:9" ht="15.75" customHeight="1" x14ac:dyDescent="0.3">
      <c r="B105" s="2" t="s">
        <v>231</v>
      </c>
      <c r="C105" s="2" t="s">
        <v>232</v>
      </c>
      <c r="D105" s="2" t="s">
        <v>13</v>
      </c>
      <c r="E105" s="2" t="s">
        <v>14</v>
      </c>
      <c r="F105" s="2" t="s">
        <v>15</v>
      </c>
      <c r="G105" s="2" t="s">
        <v>230</v>
      </c>
      <c r="H105" s="2" t="s">
        <v>17</v>
      </c>
      <c r="I105" s="2" t="str">
        <f ca="1">IFERROR(__xludf.DUMMYFUNCTION("GOOGLETRANSLATE(C105,""fr"",""en"")"),"Super interesting level rates
I highly recommend this car insurance
You are at the top
Simple and quick registration
and safely on the site")</f>
        <v>Super interesting level rates
I highly recommend this car insurance
You are at the top
Simple and quick registration
and safely on the site</v>
      </c>
    </row>
    <row r="106" spans="2:9" ht="15.75" customHeight="1" x14ac:dyDescent="0.3">
      <c r="B106" s="2" t="s">
        <v>233</v>
      </c>
      <c r="C106" s="2" t="s">
        <v>234</v>
      </c>
      <c r="D106" s="2" t="s">
        <v>13</v>
      </c>
      <c r="E106" s="2" t="s">
        <v>14</v>
      </c>
      <c r="F106" s="2" t="s">
        <v>15</v>
      </c>
      <c r="G106" s="2" t="s">
        <v>230</v>
      </c>
      <c r="H106" s="2" t="s">
        <v>17</v>
      </c>
      <c r="I106" s="2" t="str">
        <f ca="1">IFERROR(__xludf.DUMMYFUNCTION("GOOGLETRANSLATE(C106,""fr"",""en"")"),"The price does not suit me because a few months ago I had also made a price comparison on Direct Insurance where I had been offered € 297 per year or I am offered € 392 for the year it is inadmissible when nothing has changed")</f>
        <v>The price does not suit me because a few months ago I had also made a price comparison on Direct Insurance where I had been offered € 297 per year or I am offered € 392 for the year it is inadmissible when nothing has changed</v>
      </c>
    </row>
    <row r="107" spans="2:9" ht="15.75" customHeight="1" x14ac:dyDescent="0.3">
      <c r="B107" s="2" t="s">
        <v>235</v>
      </c>
      <c r="C107" s="2" t="s">
        <v>236</v>
      </c>
      <c r="D107" s="2" t="s">
        <v>13</v>
      </c>
      <c r="E107" s="2" t="s">
        <v>14</v>
      </c>
      <c r="F107" s="2" t="s">
        <v>15</v>
      </c>
      <c r="G107" s="2" t="s">
        <v>230</v>
      </c>
      <c r="H107" s="2" t="s">
        <v>17</v>
      </c>
      <c r="I107" s="2" t="str">
        <f ca="1">IFERROR(__xludf.DUMMYFUNCTION("GOOGLETRANSLATE(C107,""fr"",""en"")"),"I'm satisfied
An effort on the price because we have several vehicles at home
In the name of Gabriele Alexandre Benassar Fabien Benassar Claire and Duchateau Sylvie for the house
Please make a commercial gesture on this new insurance like the 2 free mo"&amp;"nths.
Cordially")</f>
        <v>I'm satisfied
An effort on the price because we have several vehicles at home
In the name of Gabriele Alexandre Benassar Fabien Benassar Claire and Duchateau Sylvie for the house
Please make a commercial gesture on this new insurance like the 2 free months.
Cordially</v>
      </c>
    </row>
    <row r="108" spans="2:9" ht="15.75" customHeight="1" x14ac:dyDescent="0.3">
      <c r="B108" s="2" t="s">
        <v>237</v>
      </c>
      <c r="C108" s="2" t="s">
        <v>238</v>
      </c>
      <c r="D108" s="2" t="s">
        <v>13</v>
      </c>
      <c r="E108" s="2" t="s">
        <v>14</v>
      </c>
      <c r="F108" s="2" t="s">
        <v>15</v>
      </c>
      <c r="G108" s="2" t="s">
        <v>230</v>
      </c>
      <c r="H108" s="2" t="s">
        <v>17</v>
      </c>
      <c r="I108" s="2" t="str">
        <f ca="1">IFERROR(__xludf.DUMMYFUNCTION("GOOGLETRANSLATE(C108,""fr"",""en"")"),"On the 14th I really had an advisor neither trader nor accommodating .. and above all I recall the next day and get a price of 20 € cheaper / month !!!")</f>
        <v>On the 14th I really had an advisor neither trader nor accommodating .. and above all I recall the next day and get a price of 20 € cheaper / month !!!</v>
      </c>
    </row>
    <row r="109" spans="2:9" ht="15.75" customHeight="1" x14ac:dyDescent="0.3">
      <c r="B109" s="2" t="s">
        <v>239</v>
      </c>
      <c r="C109" s="2" t="s">
        <v>240</v>
      </c>
      <c r="D109" s="2" t="s">
        <v>13</v>
      </c>
      <c r="E109" s="2" t="s">
        <v>14</v>
      </c>
      <c r="F109" s="2" t="s">
        <v>15</v>
      </c>
      <c r="G109" s="2" t="s">
        <v>241</v>
      </c>
      <c r="H109" s="2" t="s">
        <v>17</v>
      </c>
      <c r="I109" s="2" t="str">
        <f ca="1">IFERROR(__xludf.DUMMYFUNCTION("GOOGLETRANSLATE(C109,""fr"",""en"")"),"I am satisfied at the moment, it is easy to subscribe. Simple effective I recommend, the contract is clear and the explanations are satisfactory.")</f>
        <v>I am satisfied at the moment, it is easy to subscribe. Simple effective I recommend, the contract is clear and the explanations are satisfactory.</v>
      </c>
    </row>
    <row r="110" spans="2:9" ht="15.75" customHeight="1" x14ac:dyDescent="0.3">
      <c r="B110" s="2" t="s">
        <v>242</v>
      </c>
      <c r="C110" s="2" t="s">
        <v>243</v>
      </c>
      <c r="D110" s="2" t="s">
        <v>13</v>
      </c>
      <c r="E110" s="2" t="s">
        <v>14</v>
      </c>
      <c r="F110" s="2" t="s">
        <v>15</v>
      </c>
      <c r="G110" s="2" t="s">
        <v>241</v>
      </c>
      <c r="H110" s="2" t="s">
        <v>17</v>
      </c>
      <c r="I110" s="2" t="str">
        <f ca="1">IFERROR(__xludf.DUMMYFUNCTION("GOOGLETRANSLATE(C110,""fr"",""en"")"),"I am satisfied at the moment hoping that your prices do not increase too much every year. We will see later. For the moment your prices are really affordable. In my old insurance. I paid very expensive. I also think of doing my home insurance at home.")</f>
        <v>I am satisfied at the moment hoping that your prices do not increase too much every year. We will see later. For the moment your prices are really affordable. In my old insurance. I paid very expensive. I also think of doing my home insurance at home.</v>
      </c>
    </row>
    <row r="111" spans="2:9" ht="15.75" customHeight="1" x14ac:dyDescent="0.3">
      <c r="B111" s="2" t="s">
        <v>244</v>
      </c>
      <c r="C111" s="2" t="s">
        <v>245</v>
      </c>
      <c r="D111" s="2" t="s">
        <v>13</v>
      </c>
      <c r="E111" s="2" t="s">
        <v>14</v>
      </c>
      <c r="F111" s="2" t="s">
        <v>15</v>
      </c>
      <c r="G111" s="2" t="s">
        <v>241</v>
      </c>
      <c r="H111" s="2" t="s">
        <v>17</v>
      </c>
      <c r="I111" s="2" t="str">
        <f ca="1">IFERROR(__xludf.DUMMYFUNCTION("GOOGLETRANSLATE(C111,""fr"",""en"")"),"I am happy to have the possibility of obtaining at a distance and by email the contract because I am forced by the job to a restricted beach of personal access to the agency of 1sturance")</f>
        <v>I am happy to have the possibility of obtaining at a distance and by email the contract because I am forced by the job to a restricted beach of personal access to the agency of 1sturance</v>
      </c>
    </row>
    <row r="112" spans="2:9" ht="15.75" customHeight="1" x14ac:dyDescent="0.3">
      <c r="B112" s="2" t="s">
        <v>246</v>
      </c>
      <c r="C112" s="2" t="s">
        <v>247</v>
      </c>
      <c r="D112" s="2" t="s">
        <v>13</v>
      </c>
      <c r="E112" s="2" t="s">
        <v>14</v>
      </c>
      <c r="F112" s="2" t="s">
        <v>15</v>
      </c>
      <c r="G112" s="2" t="s">
        <v>241</v>
      </c>
      <c r="H112" s="2" t="s">
        <v>17</v>
      </c>
      <c r="I112" s="2" t="str">
        <f ca="1">IFERROR(__xludf.DUMMYFUNCTION("GOOGLETRANSLATE(C112,""fr"",""en"")"),"I am satisfied with the price of the service, a doubt on the start of my guarantees and also on the end of the guarantees of my old insurance.
Cordially,
DRIF Olivier")</f>
        <v>I am satisfied with the price of the service, a doubt on the start of my guarantees and also on the end of the guarantees of my old insurance.
Cordially,
DRIF Olivier</v>
      </c>
    </row>
    <row r="113" spans="2:9" ht="15.75" customHeight="1" x14ac:dyDescent="0.3">
      <c r="B113" s="2" t="s">
        <v>248</v>
      </c>
      <c r="C113" s="2" t="s">
        <v>249</v>
      </c>
      <c r="D113" s="2" t="s">
        <v>13</v>
      </c>
      <c r="E113" s="2" t="s">
        <v>14</v>
      </c>
      <c r="F113" s="2" t="s">
        <v>15</v>
      </c>
      <c r="G113" s="2" t="s">
        <v>241</v>
      </c>
      <c r="H113" s="2" t="s">
        <v>17</v>
      </c>
      <c r="I113" s="2" t="str">
        <f ca="1">IFERROR(__xludf.DUMMYFUNCTION("GOOGLETRANSLATE(C113,""fr"",""en"")"),"Too bad the payment is year -round and immediate. But the prices are competitive. More than knowing if they are present the day I need them.")</f>
        <v>Too bad the payment is year -round and immediate. But the prices are competitive. More than knowing if they are present the day I need them.</v>
      </c>
    </row>
    <row r="114" spans="2:9" ht="15.75" customHeight="1" x14ac:dyDescent="0.3">
      <c r="B114" s="2" t="s">
        <v>250</v>
      </c>
      <c r="C114" s="2" t="s">
        <v>251</v>
      </c>
      <c r="D114" s="2" t="s">
        <v>13</v>
      </c>
      <c r="E114" s="2" t="s">
        <v>14</v>
      </c>
      <c r="F114" s="2" t="s">
        <v>15</v>
      </c>
      <c r="G114" s="2" t="s">
        <v>241</v>
      </c>
      <c r="H114" s="2" t="s">
        <v>17</v>
      </c>
      <c r="I114" s="2" t="str">
        <f ca="1">IFERROR(__xludf.DUMMYFUNCTION("GOOGLETRANSLATE(C114,""fr"",""en"")"),"For the moment I am satisfied with the service hoping that that.")</f>
        <v>For the moment I am satisfied with the service hoping that that.</v>
      </c>
    </row>
    <row r="115" spans="2:9" ht="15.75" customHeight="1" x14ac:dyDescent="0.3">
      <c r="B115" s="2" t="s">
        <v>252</v>
      </c>
      <c r="C115" s="2" t="s">
        <v>253</v>
      </c>
      <c r="D115" s="2" t="s">
        <v>13</v>
      </c>
      <c r="E115" s="2" t="s">
        <v>14</v>
      </c>
      <c r="F115" s="2" t="s">
        <v>15</v>
      </c>
      <c r="G115" s="2" t="s">
        <v>241</v>
      </c>
      <c r="H115" s="2" t="s">
        <v>17</v>
      </c>
      <c r="I115" s="2" t="str">
        <f ca="1">IFERROR(__xludf.DUMMYFUNCTION("GOOGLETRANSLATE(C115,""fr"",""en"")"),"Pad evil at all, I am satisfied with the price at home which is attractive and affordable. Hoping for a long collaboration. Best regards. Mr Redissi Heddi")</f>
        <v>Pad evil at all, I am satisfied with the price at home which is attractive and affordable. Hoping for a long collaboration. Best regards. Mr Redissi Heddi</v>
      </c>
    </row>
    <row r="116" spans="2:9" ht="15.75" customHeight="1" x14ac:dyDescent="0.3">
      <c r="B116" s="2" t="s">
        <v>254</v>
      </c>
      <c r="C116" s="2" t="s">
        <v>255</v>
      </c>
      <c r="D116" s="2" t="s">
        <v>13</v>
      </c>
      <c r="E116" s="2" t="s">
        <v>14</v>
      </c>
      <c r="F116" s="2" t="s">
        <v>15</v>
      </c>
      <c r="G116" s="2" t="s">
        <v>256</v>
      </c>
      <c r="H116" s="2" t="s">
        <v>17</v>
      </c>
      <c r="I116" s="2" t="str">
        <f ca="1">IFERROR(__xludf.DUMMYFUNCTION("GOOGLETRANSLATE(C116,""fr"",""en"")"),"I am satisfied with the service offered, the process is simple and quick. The price is attractive, and access to the site is easy. Hoping that his satisfaction will be conclusive.")</f>
        <v>I am satisfied with the service offered, the process is simple and quick. The price is attractive, and access to the site is easy. Hoping that his satisfaction will be conclusive.</v>
      </c>
    </row>
    <row r="117" spans="2:9" ht="15.75" customHeight="1" x14ac:dyDescent="0.3">
      <c r="B117" s="2" t="s">
        <v>257</v>
      </c>
      <c r="C117" s="2" t="s">
        <v>258</v>
      </c>
      <c r="D117" s="2" t="s">
        <v>13</v>
      </c>
      <c r="E117" s="2" t="s">
        <v>14</v>
      </c>
      <c r="F117" s="2" t="s">
        <v>15</v>
      </c>
      <c r="G117" s="2" t="s">
        <v>256</v>
      </c>
      <c r="H117" s="2" t="s">
        <v>17</v>
      </c>
      <c r="I117" s="2" t="str">
        <f ca="1">IFERROR(__xludf.DUMMYFUNCTION("GOOGLETRANSLATE(C117,""fr"",""en"")"),"Hello, Easy to make quote, simple to understand. The prices are better than other company. The subscription was very simple and quick.")</f>
        <v>Hello, Easy to make quote, simple to understand. The prices are better than other company. The subscription was very simple and quick.</v>
      </c>
    </row>
    <row r="118" spans="2:9" ht="15.75" customHeight="1" x14ac:dyDescent="0.3">
      <c r="B118" s="2" t="s">
        <v>259</v>
      </c>
      <c r="C118" s="2" t="s">
        <v>260</v>
      </c>
      <c r="D118" s="2" t="s">
        <v>13</v>
      </c>
      <c r="E118" s="2" t="s">
        <v>14</v>
      </c>
      <c r="F118" s="2" t="s">
        <v>15</v>
      </c>
      <c r="G118" s="2" t="s">
        <v>256</v>
      </c>
      <c r="H118" s="2" t="s">
        <v>17</v>
      </c>
      <c r="I118" s="2" t="str">
        <f ca="1">IFERROR(__xludf.DUMMYFUNCTION("GOOGLETRANSLATE(C118,""fr"",""en"")")," I am very satisfied with the proposal that was made to me.
The procedure is accessible online easily and the formation of the file remains simple and fast")</f>
        <v xml:space="preserve"> I am very satisfied with the proposal that was made to me.
The procedure is accessible online easily and the formation of the file remains simple and fast</v>
      </c>
    </row>
    <row r="119" spans="2:9" ht="15.75" customHeight="1" x14ac:dyDescent="0.3">
      <c r="B119" s="2" t="s">
        <v>261</v>
      </c>
      <c r="C119" s="2" t="s">
        <v>262</v>
      </c>
      <c r="D119" s="2" t="s">
        <v>13</v>
      </c>
      <c r="E119" s="2" t="s">
        <v>14</v>
      </c>
      <c r="F119" s="2" t="s">
        <v>15</v>
      </c>
      <c r="G119" s="2" t="s">
        <v>256</v>
      </c>
      <c r="H119" s="2" t="s">
        <v>17</v>
      </c>
      <c r="I119" s="2" t="str">
        <f ca="1">IFERROR(__xludf.DUMMYFUNCTION("GOOGLETRANSLATE(C119,""fr"",""en"")"),"I am happy to make sure of you and thank you for your confidence if I need your help I will call you good day @sylviefye @gmail.com")</f>
        <v>I am happy to make sure of you and thank you for your confidence if I need your help I will call you good day @sylviefye @gmail.com</v>
      </c>
    </row>
    <row r="120" spans="2:9" ht="15.75" customHeight="1" x14ac:dyDescent="0.3">
      <c r="B120" s="2" t="s">
        <v>263</v>
      </c>
      <c r="C120" s="2" t="s">
        <v>264</v>
      </c>
      <c r="D120" s="2" t="s">
        <v>13</v>
      </c>
      <c r="E120" s="2" t="s">
        <v>14</v>
      </c>
      <c r="F120" s="2" t="s">
        <v>15</v>
      </c>
      <c r="G120" s="2" t="s">
        <v>256</v>
      </c>
      <c r="H120" s="2" t="s">
        <v>17</v>
      </c>
      <c r="I120" s="2" t="str">
        <f ca="1">IFERROR(__xludf.DUMMYFUNCTION("GOOGLETRANSLATE(C120,""fr"",""en"")"),"A little dear as the same, I hope you will reimburse me, the amount we paid in June as planned, and in the account where the levy took place. And I hope to be able to combine the points")</f>
        <v>A little dear as the same, I hope you will reimburse me, the amount we paid in June as planned, and in the account where the levy took place. And I hope to be able to combine the points</v>
      </c>
    </row>
    <row r="121" spans="2:9" ht="15.75" customHeight="1" x14ac:dyDescent="0.3">
      <c r="B121" s="2" t="s">
        <v>265</v>
      </c>
      <c r="C121" s="2" t="s">
        <v>266</v>
      </c>
      <c r="D121" s="2" t="s">
        <v>13</v>
      </c>
      <c r="E121" s="2" t="s">
        <v>14</v>
      </c>
      <c r="F121" s="2" t="s">
        <v>15</v>
      </c>
      <c r="G121" s="2" t="s">
        <v>256</v>
      </c>
      <c r="H121" s="2" t="s">
        <v>17</v>
      </c>
      <c r="I121" s="2" t="str">
        <f ca="1">IFERROR(__xludf.DUMMYFUNCTION("GOOGLETRANSLATE(C121,""fr"",""en"")"),"I am satisfied, the price suits me, and meet my expectations to those day …… now to see on the long term Ci this will always be suitable ………… ..")</f>
        <v>I am satisfied, the price suits me, and meet my expectations to those day …… now to see on the long term Ci this will always be suitable ………… ..</v>
      </c>
    </row>
    <row r="122" spans="2:9" ht="15.75" customHeight="1" x14ac:dyDescent="0.3">
      <c r="B122" s="2" t="s">
        <v>267</v>
      </c>
      <c r="C122" s="2" t="s">
        <v>268</v>
      </c>
      <c r="D122" s="2" t="s">
        <v>13</v>
      </c>
      <c r="E122" s="2" t="s">
        <v>14</v>
      </c>
      <c r="F122" s="2" t="s">
        <v>15</v>
      </c>
      <c r="G122" s="2" t="s">
        <v>256</v>
      </c>
      <c r="H122" s="2" t="s">
        <v>17</v>
      </c>
      <c r="I122" s="2" t="str">
        <f ca="1">IFERROR(__xludf.DUMMYFUNCTION("GOOGLETRANSLATE(C122,""fr"",""en"")"),"For the moment I am satisfied, the inscription is simple and easy.
The telephone reception is serious and friendly. Case to follow!
beautiful day!")</f>
        <v>For the moment I am satisfied, the inscription is simple and easy.
The telephone reception is serious and friendly. Case to follow!
beautiful day!</v>
      </c>
    </row>
    <row r="123" spans="2:9" ht="15.75" customHeight="1" x14ac:dyDescent="0.3">
      <c r="B123" s="2" t="s">
        <v>269</v>
      </c>
      <c r="C123" s="2" t="s">
        <v>270</v>
      </c>
      <c r="D123" s="2" t="s">
        <v>13</v>
      </c>
      <c r="E123" s="2" t="s">
        <v>14</v>
      </c>
      <c r="F123" s="2" t="s">
        <v>15</v>
      </c>
      <c r="G123" s="2" t="s">
        <v>256</v>
      </c>
      <c r="H123" s="2" t="s">
        <v>17</v>
      </c>
      <c r="I123" s="2" t="str">
        <f ca="1">IFERROR(__xludf.DUMMYFUNCTION("GOOGLETRANSLATE(C123,""fr"",""en"")"),"I am satisfied value for money
Attractive price compared to the guarantees offered
I will highly recommend this insurance to my loved ones")</f>
        <v>I am satisfied value for money
Attractive price compared to the guarantees offered
I will highly recommend this insurance to my loved ones</v>
      </c>
    </row>
    <row r="124" spans="2:9" ht="15.75" customHeight="1" x14ac:dyDescent="0.3">
      <c r="B124" s="2" t="s">
        <v>271</v>
      </c>
      <c r="C124" s="2" t="s">
        <v>272</v>
      </c>
      <c r="D124" s="2" t="s">
        <v>13</v>
      </c>
      <c r="E124" s="2" t="s">
        <v>14</v>
      </c>
      <c r="F124" s="2" t="s">
        <v>15</v>
      </c>
      <c r="G124" s="2" t="s">
        <v>256</v>
      </c>
      <c r="H124" s="2" t="s">
        <v>17</v>
      </c>
      <c r="I124" s="2" t="str">
        <f ca="1">IFERROR(__xludf.DUMMYFUNCTION("GOOGLETRANSLATE(C124,""fr"",""en"")"),"I am satisfied, the simplicity of your online services and the speed to obtain a quote is very effective. The customer's monitoring and reminder proposal are of good quality.")</f>
        <v>I am satisfied, the simplicity of your online services and the speed to obtain a quote is very effective. The customer's monitoring and reminder proposal are of good quality.</v>
      </c>
    </row>
    <row r="125" spans="2:9" ht="15.75" customHeight="1" x14ac:dyDescent="0.3">
      <c r="B125" s="2" t="s">
        <v>273</v>
      </c>
      <c r="C125" s="2" t="s">
        <v>274</v>
      </c>
      <c r="D125" s="2" t="s">
        <v>13</v>
      </c>
      <c r="E125" s="2" t="s">
        <v>14</v>
      </c>
      <c r="F125" s="2" t="s">
        <v>15</v>
      </c>
      <c r="G125" s="2" t="s">
        <v>256</v>
      </c>
      <c r="H125" s="2" t="s">
        <v>17</v>
      </c>
      <c r="I125" s="2" t="str">
        <f ca="1">IFERROR(__xludf.DUMMYFUNCTION("GOOGLETRANSLATE(C125,""fr"",""en"")"),"Very attractive price for small budgets and the little driver that I am.
Very easy to use site even for me who is not very ""paperwork""")</f>
        <v>Very attractive price for small budgets and the little driver that I am.
Very easy to use site even for me who is not very "paperwork"</v>
      </c>
    </row>
    <row r="126" spans="2:9" ht="15.75" customHeight="1" x14ac:dyDescent="0.3">
      <c r="B126" s="2" t="s">
        <v>275</v>
      </c>
      <c r="C126" s="2" t="s">
        <v>276</v>
      </c>
      <c r="D126" s="2" t="s">
        <v>13</v>
      </c>
      <c r="E126" s="2" t="s">
        <v>14</v>
      </c>
      <c r="F126" s="2" t="s">
        <v>15</v>
      </c>
      <c r="G126" s="2" t="s">
        <v>256</v>
      </c>
      <c r="H126" s="2" t="s">
        <v>17</v>
      </c>
      <c r="I126" s="2" t="str">
        <f ca="1">IFERROR(__xludf.DUMMYFUNCTION("GOOGLETRANSLATE(C126,""fr"",""en"")"),"Online subscription is simple and quick.
Prices are correct even if certain options could be included.
Hoping that it will be the same on the duration of the contract.")</f>
        <v>Online subscription is simple and quick.
Prices are correct even if certain options could be included.
Hoping that it will be the same on the duration of the contract.</v>
      </c>
    </row>
    <row r="127" spans="2:9" ht="15.75" customHeight="1" x14ac:dyDescent="0.3">
      <c r="B127" s="2" t="s">
        <v>277</v>
      </c>
      <c r="C127" s="2" t="s">
        <v>278</v>
      </c>
      <c r="D127" s="2" t="s">
        <v>13</v>
      </c>
      <c r="E127" s="2" t="s">
        <v>14</v>
      </c>
      <c r="F127" s="2" t="s">
        <v>15</v>
      </c>
      <c r="G127" s="2" t="s">
        <v>256</v>
      </c>
      <c r="H127" s="2" t="s">
        <v>17</v>
      </c>
      <c r="I127" s="2" t="str">
        <f ca="1">IFERROR(__xludf.DUMMYFUNCTION("GOOGLETRANSLATE(C127,""fr"",""en"")"),"I am very satisfied with the conditions, both in terms of guarantees and pricing conditions, I would not fail to advise direct insurance around me;")</f>
        <v>I am very satisfied with the conditions, both in terms of guarantees and pricing conditions, I would not fail to advise direct insurance around me;</v>
      </c>
    </row>
    <row r="128" spans="2:9" ht="15.75" customHeight="1" x14ac:dyDescent="0.3">
      <c r="B128" s="2" t="s">
        <v>279</v>
      </c>
      <c r="C128" s="2" t="s">
        <v>280</v>
      </c>
      <c r="D128" s="2" t="s">
        <v>13</v>
      </c>
      <c r="E128" s="2" t="s">
        <v>14</v>
      </c>
      <c r="F128" s="2" t="s">
        <v>15</v>
      </c>
      <c r="G128" s="2" t="s">
        <v>256</v>
      </c>
      <c r="H128" s="2" t="s">
        <v>17</v>
      </c>
      <c r="I128" s="2" t="str">
        <f ca="1">IFERROR(__xludf.DUMMYFUNCTION("GOOGLETRANSLATE(C128,""fr"",""en"")"),"Prices suit me. The processing procedure in the event of a claim, even not responsible, was laborious the last time. It is kind of a shame. The operator who followed my file, however, showed a lot of kindness.")</f>
        <v>Prices suit me. The processing procedure in the event of a claim, even not responsible, was laborious the last time. It is kind of a shame. The operator who followed my file, however, showed a lot of kindness.</v>
      </c>
    </row>
    <row r="129" spans="2:9" ht="15.75" customHeight="1" x14ac:dyDescent="0.3">
      <c r="B129" s="2" t="s">
        <v>281</v>
      </c>
      <c r="C129" s="2" t="s">
        <v>282</v>
      </c>
      <c r="D129" s="2" t="s">
        <v>13</v>
      </c>
      <c r="E129" s="2" t="s">
        <v>14</v>
      </c>
      <c r="F129" s="2" t="s">
        <v>15</v>
      </c>
      <c r="G129" s="2" t="s">
        <v>283</v>
      </c>
      <c r="H129" s="2" t="s">
        <v>17</v>
      </c>
      <c r="I129" s="2" t="str">
        <f ca="1">IFERROR(__xludf.DUMMYFUNCTION("GOOGLETRANSLATE(C129,""fr"",""en"")"),"I am satisfied with the services fast enough to complete the file which is in my opinion simple to fill out
Prices are attractive to what I pay each month for my car insurance")</f>
        <v>I am satisfied with the services fast enough to complete the file which is in my opinion simple to fill out
Prices are attractive to what I pay each month for my car insurance</v>
      </c>
    </row>
    <row r="130" spans="2:9" ht="15.75" customHeight="1" x14ac:dyDescent="0.3">
      <c r="B130" s="2" t="s">
        <v>284</v>
      </c>
      <c r="C130" s="2" t="s">
        <v>285</v>
      </c>
      <c r="D130" s="2" t="s">
        <v>13</v>
      </c>
      <c r="E130" s="2" t="s">
        <v>14</v>
      </c>
      <c r="F130" s="2" t="s">
        <v>15</v>
      </c>
      <c r="G130" s="2" t="s">
        <v>283</v>
      </c>
      <c r="H130" s="2" t="s">
        <v>17</v>
      </c>
      <c r="I130" s="2" t="str">
        <f ca="1">IFERROR(__xludf.DUMMYFUNCTION("GOOGLETRANSLATE(C130,""fr"",""en"")"),"I am satisfied, simple and efficient, easy on and clear.
Dark your eyes Close, loan vehicle option ...
I recommend for all those around me.
")</f>
        <v xml:space="preserve">I am satisfied, simple and efficient, easy on and clear.
Dark your eyes Close, loan vehicle option ...
I recommend for all those around me.
</v>
      </c>
    </row>
    <row r="131" spans="2:9" ht="15.75" customHeight="1" x14ac:dyDescent="0.3">
      <c r="B131" s="2" t="s">
        <v>286</v>
      </c>
      <c r="C131" s="2" t="s">
        <v>287</v>
      </c>
      <c r="D131" s="2" t="s">
        <v>13</v>
      </c>
      <c r="E131" s="2" t="s">
        <v>14</v>
      </c>
      <c r="F131" s="2" t="s">
        <v>15</v>
      </c>
      <c r="G131" s="2" t="s">
        <v>283</v>
      </c>
      <c r="H131" s="2" t="s">
        <v>17</v>
      </c>
      <c r="I131" s="2" t="str">
        <f ca="1">IFERROR(__xludf.DUMMYFUNCTION("GOOGLETRANSLATE(C131,""fr"",""en"")"),"A little expensive but that's how it is but the best prices compared to the competition. I am satisfied despite everything.
Fast simple efficient, good site")</f>
        <v>A little expensive but that's how it is but the best prices compared to the competition. I am satisfied despite everything.
Fast simple efficient, good site</v>
      </c>
    </row>
    <row r="132" spans="2:9" ht="15.75" customHeight="1" x14ac:dyDescent="0.3">
      <c r="B132" s="2" t="s">
        <v>288</v>
      </c>
      <c r="C132" s="2" t="s">
        <v>289</v>
      </c>
      <c r="D132" s="2" t="s">
        <v>13</v>
      </c>
      <c r="E132" s="2" t="s">
        <v>14</v>
      </c>
      <c r="F132" s="2" t="s">
        <v>15</v>
      </c>
      <c r="G132" s="2" t="s">
        <v>283</v>
      </c>
      <c r="H132" s="2" t="s">
        <v>17</v>
      </c>
      <c r="I132" s="2" t="str">
        <f ca="1">IFERROR(__xludf.DUMMYFUNCTION("GOOGLETRANSLATE(C132,""fr"",""en"")"),"I am very satisfied with this agency and efficiency and then the speed to make my quote. Listening and very kind telephone service.")</f>
        <v>I am very satisfied with this agency and efficiency and then the speed to make my quote. Listening and very kind telephone service.</v>
      </c>
    </row>
    <row r="133" spans="2:9" ht="15.75" customHeight="1" x14ac:dyDescent="0.3">
      <c r="B133" s="2" t="s">
        <v>290</v>
      </c>
      <c r="C133" s="2" t="s">
        <v>291</v>
      </c>
      <c r="D133" s="2" t="s">
        <v>13</v>
      </c>
      <c r="E133" s="2" t="s">
        <v>14</v>
      </c>
      <c r="F133" s="2" t="s">
        <v>15</v>
      </c>
      <c r="G133" s="2" t="s">
        <v>283</v>
      </c>
      <c r="H133" s="2" t="s">
        <v>17</v>
      </c>
      <c r="I133" s="2" t="str">
        <f ca="1">IFERROR(__xludf.DUMMYFUNCTION("GOOGLETRANSLATE(C133,""fr"",""en"")"),"I am satisfied with the prices offered and the speed of subscription, my contract is set up in 15 minutes I can drive with my vehicle immediately")</f>
        <v>I am satisfied with the prices offered and the speed of subscription, my contract is set up in 15 minutes I can drive with my vehicle immediately</v>
      </c>
    </row>
    <row r="134" spans="2:9" ht="15.75" customHeight="1" x14ac:dyDescent="0.3">
      <c r="B134" s="2" t="s">
        <v>292</v>
      </c>
      <c r="C134" s="2" t="s">
        <v>293</v>
      </c>
      <c r="D134" s="2" t="s">
        <v>13</v>
      </c>
      <c r="E134" s="2" t="s">
        <v>14</v>
      </c>
      <c r="F134" s="2" t="s">
        <v>15</v>
      </c>
      <c r="G134" s="2" t="s">
        <v>283</v>
      </c>
      <c r="H134" s="2" t="s">
        <v>17</v>
      </c>
      <c r="I134" s="2" t="str">
        <f ca="1">IFERROR(__xludf.DUMMYFUNCTION("GOOGLETRANSLATE(C134,""fr"",""en"")"),"The prices my convenient. Steps are very easy. I would prefer to be contacted by email. The organization does not take much time. I recommend direct insurance.")</f>
        <v>The prices my convenient. Steps are very easy. I would prefer to be contacted by email. The organization does not take much time. I recommend direct insurance.</v>
      </c>
    </row>
    <row r="135" spans="2:9" ht="15.75" customHeight="1" x14ac:dyDescent="0.3">
      <c r="B135" s="2" t="s">
        <v>294</v>
      </c>
      <c r="C135" s="2" t="s">
        <v>295</v>
      </c>
      <c r="D135" s="2" t="s">
        <v>13</v>
      </c>
      <c r="E135" s="2" t="s">
        <v>14</v>
      </c>
      <c r="F135" s="2" t="s">
        <v>15</v>
      </c>
      <c r="G135" s="2" t="s">
        <v>283</v>
      </c>
      <c r="H135" s="2" t="s">
        <v>17</v>
      </c>
      <c r="I135" s="2" t="str">
        <f ca="1">IFERROR(__xludf.DUMMYFUNCTION("GOOGLETRANSLATE(C135,""fr"",""en"")"),"Efficiency and speed
Very attractive price, I will save at least 50 €
I was a little septic at first but I highly recommend it
Thank you Direct Assurance.")</f>
        <v>Efficiency and speed
Very attractive price, I will save at least 50 €
I was a little septic at first but I highly recommend it
Thank you Direct Assurance.</v>
      </c>
    </row>
    <row r="136" spans="2:9" ht="15.75" customHeight="1" x14ac:dyDescent="0.3">
      <c r="B136" s="2" t="s">
        <v>296</v>
      </c>
      <c r="C136" s="2" t="s">
        <v>297</v>
      </c>
      <c r="D136" s="2" t="s">
        <v>13</v>
      </c>
      <c r="E136" s="2" t="s">
        <v>14</v>
      </c>
      <c r="F136" s="2" t="s">
        <v>15</v>
      </c>
      <c r="G136" s="2" t="s">
        <v>283</v>
      </c>
      <c r="H136" s="2" t="s">
        <v>17</v>
      </c>
      <c r="I136" s="2" t="str">
        <f ca="1">IFERROR(__xludf.DUMMYFUNCTION("GOOGLETRANSLATE(C136,""fr"",""en"")"),"After making a comparison of offers for auto insurance of several insurance, that of Direct Insurance caught my attention. In addition, I benefited from a showroomprive offer that makes the contribution even more interesting.")</f>
        <v>After making a comparison of offers for auto insurance of several insurance, that of Direct Insurance caught my attention. In addition, I benefited from a showroomprive offer that makes the contribution even more interesting.</v>
      </c>
    </row>
    <row r="137" spans="2:9" ht="15.75" customHeight="1" x14ac:dyDescent="0.3">
      <c r="B137" s="2" t="s">
        <v>298</v>
      </c>
      <c r="C137" s="2" t="s">
        <v>299</v>
      </c>
      <c r="D137" s="2" t="s">
        <v>13</v>
      </c>
      <c r="E137" s="2" t="s">
        <v>14</v>
      </c>
      <c r="F137" s="2" t="s">
        <v>15</v>
      </c>
      <c r="G137" s="2" t="s">
        <v>283</v>
      </c>
      <c r="H137" s="2" t="s">
        <v>17</v>
      </c>
      <c r="I137" s="2" t="str">
        <f ca="1">IFERROR(__xludf.DUMMYFUNCTION("GOOGLETRANSLATE(C137,""fr"",""en"")"),"Easy to create an account and a contract
Super prices ... You just have to see when there is a problem if everything is solved as simply and quickly ... :) :) :)")</f>
        <v>Easy to create an account and a contract
Super prices ... You just have to see when there is a problem if everything is solved as simply and quickly ... :) :) :)</v>
      </c>
    </row>
    <row r="138" spans="2:9" ht="15.75" customHeight="1" x14ac:dyDescent="0.3">
      <c r="B138" s="2" t="s">
        <v>300</v>
      </c>
      <c r="C138" s="2" t="s">
        <v>301</v>
      </c>
      <c r="D138" s="2" t="s">
        <v>13</v>
      </c>
      <c r="E138" s="2" t="s">
        <v>14</v>
      </c>
      <c r="F138" s="2" t="s">
        <v>15</v>
      </c>
      <c r="G138" s="2" t="s">
        <v>283</v>
      </c>
      <c r="H138" s="2" t="s">
        <v>17</v>
      </c>
      <c r="I138" s="2" t="str">
        <f ca="1">IFERROR(__xludf.DUMMYFUNCTION("GOOGLETRANSLATE(C138,""fr"",""en"")"),"Hello I thank Direct Assurance for his confidence.
Simple and practical for subscription.
I will give an opinion thereafter for customer services, and subscribed products. If necessary.
Best wishes.")</f>
        <v>Hello I thank Direct Assurance for his confidence.
Simple and practical for subscription.
I will give an opinion thereafter for customer services, and subscribed products. If necessary.
Best wishes.</v>
      </c>
    </row>
    <row r="139" spans="2:9" ht="15.75" customHeight="1" x14ac:dyDescent="0.3">
      <c r="B139" s="2" t="s">
        <v>302</v>
      </c>
      <c r="C139" s="2" t="s">
        <v>303</v>
      </c>
      <c r="D139" s="2" t="s">
        <v>13</v>
      </c>
      <c r="E139" s="2" t="s">
        <v>14</v>
      </c>
      <c r="F139" s="2" t="s">
        <v>15</v>
      </c>
      <c r="G139" s="2" t="s">
        <v>283</v>
      </c>
      <c r="H139" s="2" t="s">
        <v>17</v>
      </c>
      <c r="I139" s="2" t="str">
        <f ca="1">IFERROR(__xludf.DUMMYFUNCTION("GOOGLETRANSLATE(C139,""fr"",""en"")"),"Hello,
I am a new member of your agency at the moment I have seen that customer service is very pleasant, listening and professional.")</f>
        <v>Hello,
I am a new member of your agency at the moment I have seen that customer service is very pleasant, listening and professional.</v>
      </c>
    </row>
    <row r="140" spans="2:9" ht="15.75" customHeight="1" x14ac:dyDescent="0.3">
      <c r="B140" s="2" t="s">
        <v>304</v>
      </c>
      <c r="C140" s="2" t="s">
        <v>305</v>
      </c>
      <c r="D140" s="2" t="s">
        <v>13</v>
      </c>
      <c r="E140" s="2" t="s">
        <v>14</v>
      </c>
      <c r="F140" s="2" t="s">
        <v>15</v>
      </c>
      <c r="G140" s="2" t="s">
        <v>283</v>
      </c>
      <c r="H140" s="2" t="s">
        <v>17</v>
      </c>
      <c r="I140" s="2" t="str">
        <f ca="1">IFERROR(__xludf.DUMMYFUNCTION("GOOGLETRANSLATE(C140,""fr"",""en"")"),"Delighted with the economy price made - I followed the advice of my son and I am satisfied.
I will not fail to advertise because retired people must reduce their expenses.
")</f>
        <v xml:space="preserve">Delighted with the economy price made - I followed the advice of my son and I am satisfied.
I will not fail to advertise because retired people must reduce their expenses.
</v>
      </c>
    </row>
    <row r="141" spans="2:9" ht="15.75" customHeight="1" x14ac:dyDescent="0.3">
      <c r="B141" s="2" t="s">
        <v>306</v>
      </c>
      <c r="C141" s="2" t="s">
        <v>307</v>
      </c>
      <c r="D141" s="2" t="s">
        <v>13</v>
      </c>
      <c r="E141" s="2" t="s">
        <v>14</v>
      </c>
      <c r="F141" s="2" t="s">
        <v>15</v>
      </c>
      <c r="G141" s="2" t="s">
        <v>283</v>
      </c>
      <c r="H141" s="2" t="s">
        <v>17</v>
      </c>
      <c r="I141" s="2" t="str">
        <f ca="1">IFERROR(__xludf.DUMMYFUNCTION("GOOGLETRANSLATE(C141,""fr"",""en"")"),"I am satisfied with the service I find inexpensive insurance at all I find the best price at Direct Insurance I hope that it will be fine and that I would not have a problem in the future")</f>
        <v>I am satisfied with the service I find inexpensive insurance at all I find the best price at Direct Insurance I hope that it will be fine and that I would not have a problem in the future</v>
      </c>
    </row>
    <row r="142" spans="2:9" ht="15.75" customHeight="1" x14ac:dyDescent="0.3">
      <c r="B142" s="2" t="s">
        <v>308</v>
      </c>
      <c r="C142" s="2" t="s">
        <v>309</v>
      </c>
      <c r="D142" s="2" t="s">
        <v>13</v>
      </c>
      <c r="E142" s="2" t="s">
        <v>14</v>
      </c>
      <c r="F142" s="2" t="s">
        <v>15</v>
      </c>
      <c r="G142" s="2" t="s">
        <v>283</v>
      </c>
      <c r="H142" s="2" t="s">
        <v>17</v>
      </c>
      <c r="I142" s="2" t="str">
        <f ca="1">IFERROR(__xludf.DUMMYFUNCTION("GOOGLETRANSLATE(C142,""fr"",""en"")"),"The price that was proposed to me in relation to other competitors seemed reasonable to me, which is why I subscribe my car contract at home and we are not obliged to take certain options")</f>
        <v>The price that was proposed to me in relation to other competitors seemed reasonable to me, which is why I subscribe my car contract at home and we are not obliged to take certain options</v>
      </c>
    </row>
    <row r="143" spans="2:9" ht="15.75" customHeight="1" x14ac:dyDescent="0.3">
      <c r="B143" s="2" t="s">
        <v>310</v>
      </c>
      <c r="C143" s="2" t="s">
        <v>311</v>
      </c>
      <c r="D143" s="2" t="s">
        <v>13</v>
      </c>
      <c r="E143" s="2" t="s">
        <v>14</v>
      </c>
      <c r="F143" s="2" t="s">
        <v>15</v>
      </c>
      <c r="G143" s="2" t="s">
        <v>283</v>
      </c>
      <c r="H143" s="2" t="s">
        <v>17</v>
      </c>
      <c r="I143" s="2" t="str">
        <f ca="1">IFERROR(__xludf.DUMMYFUNCTION("GOOGLETRANSLATE(C143,""fr"",""en"")"),"I passed via the price comparator on the Internet and I admit that I am satisfied with the price of direct insurance pars report to competition.")</f>
        <v>I passed via the price comparator on the Internet and I admit that I am satisfied with the price of direct insurance pars report to competition.</v>
      </c>
    </row>
    <row r="144" spans="2:9" ht="15.75" customHeight="1" x14ac:dyDescent="0.3">
      <c r="B144" s="2" t="s">
        <v>312</v>
      </c>
      <c r="C144" s="2" t="s">
        <v>313</v>
      </c>
      <c r="D144" s="2" t="s">
        <v>13</v>
      </c>
      <c r="E144" s="2" t="s">
        <v>14</v>
      </c>
      <c r="F144" s="2" t="s">
        <v>15</v>
      </c>
      <c r="G144" s="2" t="s">
        <v>283</v>
      </c>
      <c r="H144" s="2" t="s">
        <v>17</v>
      </c>
      <c r="I144" s="2" t="str">
        <f ca="1">IFERROR(__xludf.DUMMYFUNCTION("GOOGLETRANSLATE(C144,""fr"",""en"")"),"Satisfied, practical and clear! Thank you for everything hoping not to be disappointed with the service offered. For future contacts with me, please favor exchanges by email.
Cordially,
Mr. Keïta")</f>
        <v>Satisfied, practical and clear! Thank you for everything hoping not to be disappointed with the service offered. For future contacts with me, please favor exchanges by email.
Cordially,
Mr. Keïta</v>
      </c>
    </row>
    <row r="145" spans="2:9" ht="15.75" customHeight="1" x14ac:dyDescent="0.3">
      <c r="B145" s="2" t="s">
        <v>314</v>
      </c>
      <c r="C145" s="2" t="s">
        <v>315</v>
      </c>
      <c r="D145" s="2" t="s">
        <v>13</v>
      </c>
      <c r="E145" s="2" t="s">
        <v>14</v>
      </c>
      <c r="F145" s="2" t="s">
        <v>15</v>
      </c>
      <c r="G145" s="2" t="s">
        <v>283</v>
      </c>
      <c r="H145" s="2" t="s">
        <v>17</v>
      </c>
      <c r="I145" s="2" t="str">
        <f ca="1">IFERROR(__xludf.DUMMYFUNCTION("GOOGLETRANSLATE(C145,""fr"",""en"")"),"I am satisfied with the service and recommends it at all best prices very good service good warranty very good very easy review customer search engine listening")</f>
        <v>I am satisfied with the service and recommends it at all best prices very good service good warranty very good very easy review customer search engine listening</v>
      </c>
    </row>
    <row r="146" spans="2:9" ht="15.75" customHeight="1" x14ac:dyDescent="0.3">
      <c r="B146" s="2" t="s">
        <v>316</v>
      </c>
      <c r="C146" s="2" t="s">
        <v>317</v>
      </c>
      <c r="D146" s="2" t="s">
        <v>13</v>
      </c>
      <c r="E146" s="2" t="s">
        <v>14</v>
      </c>
      <c r="F146" s="2" t="s">
        <v>15</v>
      </c>
      <c r="G146" s="2" t="s">
        <v>318</v>
      </c>
      <c r="H146" s="2" t="s">
        <v>17</v>
      </c>
      <c r="I146" s="2" t="str">
        <f ca="1">IFERROR(__xludf.DUMMYFUNCTION("GOOGLETRANSLATE(C146,""fr"",""en"")"),"Last year I tried a new insurer, it was terrible! I go back to ""La Maison Direct Assurance"". The opening of Contra is simple and I know that it will roll ...")</f>
        <v>Last year I tried a new insurer, it was terrible! I go back to "La Maison Direct Assurance". The opening of Contra is simple and I know that it will roll ...</v>
      </c>
    </row>
    <row r="147" spans="2:9" ht="15.75" customHeight="1" x14ac:dyDescent="0.3">
      <c r="B147" s="2" t="s">
        <v>319</v>
      </c>
      <c r="C147" s="2" t="s">
        <v>320</v>
      </c>
      <c r="D147" s="2" t="s">
        <v>13</v>
      </c>
      <c r="E147" s="2" t="s">
        <v>14</v>
      </c>
      <c r="F147" s="2" t="s">
        <v>15</v>
      </c>
      <c r="G147" s="2" t="s">
        <v>318</v>
      </c>
      <c r="H147" s="2" t="s">
        <v>17</v>
      </c>
      <c r="I147" s="2" t="str">
        <f ca="1">IFERROR(__xludf.DUMMYFUNCTION("GOOGLETRANSLATE(C147,""fr"",""en"")"),"It was very easy and quick to take out insurance.
There remains aptus to see what this gives at the level of the service and the responsiveness of Direct Insurance.
Thanks")</f>
        <v>It was very easy and quick to take out insurance.
There remains aptus to see what this gives at the level of the service and the responsiveness of Direct Insurance.
Thanks</v>
      </c>
    </row>
    <row r="148" spans="2:9" ht="15.75" customHeight="1" x14ac:dyDescent="0.3">
      <c r="B148" s="2" t="s">
        <v>321</v>
      </c>
      <c r="C148" s="2" t="s">
        <v>322</v>
      </c>
      <c r="D148" s="2" t="s">
        <v>13</v>
      </c>
      <c r="E148" s="2" t="s">
        <v>14</v>
      </c>
      <c r="F148" s="2" t="s">
        <v>15</v>
      </c>
      <c r="G148" s="2" t="s">
        <v>318</v>
      </c>
      <c r="H148" s="2" t="s">
        <v>17</v>
      </c>
      <c r="I148" s="2" t="str">
        <f ca="1">IFERROR(__xludf.DUMMYFUNCTION("GOOGLETRANSLATE(C148,""fr"",""en"")"),"Being already assured at home, I find that the insurance of another vehicle lacks fluctuum.
Price difference between the site and the phone advisor, difficult to understand.")</f>
        <v>Being already assured at home, I find that the insurance of another vehicle lacks fluctuum.
Price difference between the site and the phone advisor, difficult to understand.</v>
      </c>
    </row>
    <row r="149" spans="2:9" ht="15.75" customHeight="1" x14ac:dyDescent="0.3">
      <c r="B149" s="2" t="s">
        <v>323</v>
      </c>
      <c r="C149" s="2" t="s">
        <v>324</v>
      </c>
      <c r="D149" s="2" t="s">
        <v>13</v>
      </c>
      <c r="E149" s="2" t="s">
        <v>14</v>
      </c>
      <c r="F149" s="2" t="s">
        <v>15</v>
      </c>
      <c r="G149" s="2" t="s">
        <v>318</v>
      </c>
      <c r="H149" s="2" t="s">
        <v>17</v>
      </c>
      <c r="I149" s="2" t="str">
        <f ca="1">IFERROR(__xludf.DUMMYFUNCTION("GOOGLETRANSLATE(C149,""fr"",""en"")"),"To see later if everything is going well: old insurance termination at 10/16/2021 + return of your service on my new contract: Could you send me an accident certificate")</f>
        <v>To see later if everything is going well: old insurance termination at 10/16/2021 + return of your service on my new contract: Could you send me an accident certificate</v>
      </c>
    </row>
    <row r="150" spans="2:9" ht="15.75" customHeight="1" x14ac:dyDescent="0.3">
      <c r="B150" s="2" t="s">
        <v>325</v>
      </c>
      <c r="C150" s="2" t="s">
        <v>326</v>
      </c>
      <c r="D150" s="2" t="s">
        <v>13</v>
      </c>
      <c r="E150" s="2" t="s">
        <v>14</v>
      </c>
      <c r="F150" s="2" t="s">
        <v>15</v>
      </c>
      <c r="G150" s="2" t="s">
        <v>318</v>
      </c>
      <c r="H150" s="2" t="s">
        <v>17</v>
      </c>
      <c r="I150" s="2" t="str">
        <f ca="1">IFERROR(__xludf.DUMMYFUNCTION("GOOGLETRANSLATE(C150,""fr"",""en"")"),"I am very satisfied: competitive price, clear quote, including the content of the options, facilitated to have a quote then subscribe online. I was called following my request for a quote (with the possibility of declining the call so no harassment!) And "&amp;"the explanations of the sales were pro, clear and appropriate .. to be used but given the other comments I was reassured ... and even convinced that I was going to make a good choice of insurance. Until the note of my previous insurer being only 2, I do n"&amp;"ot risk much but I would remain vigilant.")</f>
        <v>I am very satisfied: competitive price, clear quote, including the content of the options, facilitated to have a quote then subscribe online. I was called following my request for a quote (with the possibility of declining the call so no harassment!) And the explanations of the sales were pro, clear and appropriate .. to be used but given the other comments I was reassured ... and even convinced that I was going to make a good choice of insurance. Until the note of my previous insurer being only 2, I do not risk much but I would remain vigilant.</v>
      </c>
    </row>
    <row r="151" spans="2:9" ht="15.75" customHeight="1" x14ac:dyDescent="0.3">
      <c r="B151" s="2" t="s">
        <v>327</v>
      </c>
      <c r="C151" s="2" t="s">
        <v>328</v>
      </c>
      <c r="D151" s="2" t="s">
        <v>13</v>
      </c>
      <c r="E151" s="2" t="s">
        <v>14</v>
      </c>
      <c r="F151" s="2" t="s">
        <v>15</v>
      </c>
      <c r="G151" s="2" t="s">
        <v>318</v>
      </c>
      <c r="H151" s="2" t="s">
        <v>17</v>
      </c>
      <c r="I151" s="2" t="str">
        <f ca="1">IFERROR(__xludf.DUMMYFUNCTION("GOOGLETRANSLATE(C151,""fr"",""en"")"),"After looking at different sites, it is the cheapest insurance that I have been able to find for my vehicle and which suits me in view of my situation, I am very satisfied.")</f>
        <v>After looking at different sites, it is the cheapest insurance that I have been able to find for my vehicle and which suits me in view of my situation, I am very satisfied.</v>
      </c>
    </row>
    <row r="152" spans="2:9" ht="15.75" customHeight="1" x14ac:dyDescent="0.3">
      <c r="B152" s="2" t="s">
        <v>329</v>
      </c>
      <c r="C152" s="2" t="s">
        <v>330</v>
      </c>
      <c r="D152" s="2" t="s">
        <v>13</v>
      </c>
      <c r="E152" s="2" t="s">
        <v>14</v>
      </c>
      <c r="F152" s="2" t="s">
        <v>15</v>
      </c>
      <c r="G152" s="2" t="s">
        <v>331</v>
      </c>
      <c r="H152" s="2" t="s">
        <v>17</v>
      </c>
      <c r="I152" s="2" t="str">
        <f ca="1">IFERROR(__xludf.DUMMYFUNCTION("GOOGLETRANSLATE(C152,""fr"",""en"")"),"Very well. Prix, correct and fast, Precise choice, it is perfect, I highly recommend direct Assuràe.l Insurance without breaking the bank and payable monthly")</f>
        <v>Very well. Prix, correct and fast, Precise choice, it is perfect, I highly recommend direct Assuràe.l Insurance without breaking the bank and payable monthly</v>
      </c>
    </row>
    <row r="153" spans="2:9" ht="15.75" customHeight="1" x14ac:dyDescent="0.3">
      <c r="B153" s="2" t="s">
        <v>332</v>
      </c>
      <c r="C153" s="2" t="s">
        <v>333</v>
      </c>
      <c r="D153" s="2" t="s">
        <v>13</v>
      </c>
      <c r="E153" s="2" t="s">
        <v>14</v>
      </c>
      <c r="F153" s="2" t="s">
        <v>15</v>
      </c>
      <c r="G153" s="2" t="s">
        <v>331</v>
      </c>
      <c r="H153" s="2" t="s">
        <v>17</v>
      </c>
      <c r="I153" s="2" t="str">
        <f ca="1">IFERROR(__xludf.DUMMYFUNCTION("GOOGLETRANSLATE(C153,""fr"",""en"")"),"I am very satisfied and delighted with the price and the approach on the site and its practical
And fast and efficient I thank you
And I wish you a good evening")</f>
        <v>I am very satisfied and delighted with the price and the approach on the site and its practical
And fast and efficient I thank you
And I wish you a good evening</v>
      </c>
    </row>
    <row r="154" spans="2:9" ht="15.75" customHeight="1" x14ac:dyDescent="0.3">
      <c r="B154" s="2" t="s">
        <v>334</v>
      </c>
      <c r="C154" s="2" t="s">
        <v>335</v>
      </c>
      <c r="D154" s="2" t="s">
        <v>13</v>
      </c>
      <c r="E154" s="2" t="s">
        <v>14</v>
      </c>
      <c r="F154" s="2" t="s">
        <v>15</v>
      </c>
      <c r="G154" s="2" t="s">
        <v>331</v>
      </c>
      <c r="H154" s="2" t="s">
        <v>17</v>
      </c>
      <c r="I154" s="2" t="str">
        <f ca="1">IFERROR(__xludf.DUMMYFUNCTION("GOOGLETRANSLATE(C154,""fr"",""en"")"),"Hello I am satisfied with the service The prices are very attractive. Easy and very clear to seize ... pending the insurance certificate.
cheers.")</f>
        <v>Hello I am satisfied with the service The prices are very attractive. Easy and very clear to seize ... pending the insurance certificate.
cheers.</v>
      </c>
    </row>
    <row r="155" spans="2:9" ht="15.75" customHeight="1" x14ac:dyDescent="0.3">
      <c r="B155" s="2" t="s">
        <v>336</v>
      </c>
      <c r="C155" s="2" t="s">
        <v>337</v>
      </c>
      <c r="D155" s="2" t="s">
        <v>13</v>
      </c>
      <c r="E155" s="2" t="s">
        <v>14</v>
      </c>
      <c r="F155" s="2" t="s">
        <v>15</v>
      </c>
      <c r="G155" s="2" t="s">
        <v>331</v>
      </c>
      <c r="H155" s="2" t="s">
        <v>17</v>
      </c>
      <c r="I155" s="2" t="str">
        <f ca="1">IFERROR(__xludf.DUMMYFUNCTION("GOOGLETRANSLATE(C155,""fr"",""en"")"),"Very delighted with the price and the online subscription facilititis and the offspring.
The link with Lynx is super practical because with only 1 click the contract is pre-filled.")</f>
        <v>Very delighted with the price and the online subscription facilititis and the offspring.
The link with Lynx is super practical because with only 1 click the contract is pre-filled.</v>
      </c>
    </row>
    <row r="156" spans="2:9" ht="15.75" customHeight="1" x14ac:dyDescent="0.3">
      <c r="B156" s="2" t="s">
        <v>338</v>
      </c>
      <c r="C156" s="2" t="s">
        <v>339</v>
      </c>
      <c r="D156" s="2" t="s">
        <v>13</v>
      </c>
      <c r="E156" s="2" t="s">
        <v>14</v>
      </c>
      <c r="F156" s="2" t="s">
        <v>15</v>
      </c>
      <c r="G156" s="2" t="s">
        <v>331</v>
      </c>
      <c r="H156" s="2" t="s">
        <v>17</v>
      </c>
      <c r="I156" s="2" t="str">
        <f ca="1">IFERROR(__xludf.DUMMYFUNCTION("GOOGLETRANSLATE(C156,""fr"",""en"")"),"Very satisfied with the service by phone, competent and polite/kind!
Quick responses by e-mail.
Thanks.
Website often not clear and complicated.
Not enough explanations by button ""?""")</f>
        <v>Very satisfied with the service by phone, competent and polite/kind!
Quick responses by e-mail.
Thanks.
Website often not clear and complicated.
Not enough explanations by button "?"</v>
      </c>
    </row>
    <row r="157" spans="2:9" ht="15.75" customHeight="1" x14ac:dyDescent="0.3">
      <c r="B157" s="2" t="s">
        <v>340</v>
      </c>
      <c r="C157" s="2" t="s">
        <v>341</v>
      </c>
      <c r="D157" s="2" t="s">
        <v>13</v>
      </c>
      <c r="E157" s="2" t="s">
        <v>14</v>
      </c>
      <c r="F157" s="2" t="s">
        <v>15</v>
      </c>
      <c r="G157" s="2" t="s">
        <v>331</v>
      </c>
      <c r="H157" s="2" t="s">
        <v>17</v>
      </c>
      <c r="I157" s="2" t="str">
        <f ca="1">IFERROR(__xludf.DUMMYFUNCTION("GOOGLETRANSLATE(C157,""fr"",""en"")"),"Superb service really very very good, very fast very efficient no problem to subscribe I was happy and delighted to be in the top.
I would recommend direct insurance a lot")</f>
        <v>Superb service really very very good, very fast very efficient no problem to subscribe I was happy and delighted to be in the top.
I would recommend direct insurance a lot</v>
      </c>
    </row>
    <row r="158" spans="2:9" ht="15.75" customHeight="1" x14ac:dyDescent="0.3">
      <c r="B158" s="2" t="s">
        <v>342</v>
      </c>
      <c r="C158" s="2" t="s">
        <v>343</v>
      </c>
      <c r="D158" s="2" t="s">
        <v>13</v>
      </c>
      <c r="E158" s="2" t="s">
        <v>14</v>
      </c>
      <c r="F158" s="2" t="s">
        <v>15</v>
      </c>
      <c r="G158" s="2" t="s">
        <v>331</v>
      </c>
      <c r="H158" s="2" t="s">
        <v>17</v>
      </c>
      <c r="I158" s="2" t="str">
        <f ca="1">IFERROR(__xludf.DUMMYFUNCTION("GOOGLETRANSLATE(C158,""fr"",""en"")"),"Quick but a shame not to set up the monthly setback. Facilitates to inform the elements necessary for the creation of the auto insurance quote")</f>
        <v>Quick but a shame not to set up the monthly setback. Facilitates to inform the elements necessary for the creation of the auto insurance quote</v>
      </c>
    </row>
    <row r="159" spans="2:9" ht="15.75" customHeight="1" x14ac:dyDescent="0.3">
      <c r="B159" s="2" t="s">
        <v>344</v>
      </c>
      <c r="C159" s="2" t="s">
        <v>345</v>
      </c>
      <c r="D159" s="2" t="s">
        <v>13</v>
      </c>
      <c r="E159" s="2" t="s">
        <v>14</v>
      </c>
      <c r="F159" s="2" t="s">
        <v>15</v>
      </c>
      <c r="G159" s="2" t="s">
        <v>331</v>
      </c>
      <c r="H159" s="2" t="s">
        <v>17</v>
      </c>
      <c r="I159" s="2" t="str">
        <f ca="1">IFERROR(__xludf.DUMMYFUNCTION("GOOGLETRANSLATE(C159,""fr"",""en"")"),"Very satisfied. I highly recommend !!! Very competent advisor, fast service, and no telephone waiting. Very economical and very reliable insurance.")</f>
        <v>Very satisfied. I highly recommend !!! Very competent advisor, fast service, and no telephone waiting. Very economical and very reliable insurance.</v>
      </c>
    </row>
    <row r="160" spans="2:9" ht="15.75" customHeight="1" x14ac:dyDescent="0.3">
      <c r="B160" s="2" t="s">
        <v>346</v>
      </c>
      <c r="C160" s="2" t="s">
        <v>347</v>
      </c>
      <c r="D160" s="2" t="s">
        <v>13</v>
      </c>
      <c r="E160" s="2" t="s">
        <v>14</v>
      </c>
      <c r="F160" s="2" t="s">
        <v>15</v>
      </c>
      <c r="G160" s="2" t="s">
        <v>331</v>
      </c>
      <c r="H160" s="2" t="s">
        <v>17</v>
      </c>
      <c r="I160" s="2" t="str">
        <f ca="1">IFERROR(__xludf.DUMMYFUNCTION("GOOGLETRANSLATE(C160,""fr"",""en"")"),"damage that we cannot see certain details such as the contents of the trunk content for example! Fast service, suitable price but less interesting than a few years ago compared to other insurers.")</f>
        <v>damage that we cannot see certain details such as the contents of the trunk content for example! Fast service, suitable price but less interesting than a few years ago compared to other insurers.</v>
      </c>
    </row>
    <row r="161" spans="2:9" ht="15.75" customHeight="1" x14ac:dyDescent="0.3">
      <c r="B161" s="2" t="s">
        <v>348</v>
      </c>
      <c r="C161" s="2" t="s">
        <v>349</v>
      </c>
      <c r="D161" s="2" t="s">
        <v>13</v>
      </c>
      <c r="E161" s="2" t="s">
        <v>14</v>
      </c>
      <c r="F161" s="2" t="s">
        <v>15</v>
      </c>
      <c r="G161" s="2" t="s">
        <v>331</v>
      </c>
      <c r="H161" s="2" t="s">
        <v>17</v>
      </c>
      <c r="I161" s="2" t="str">
        <f ca="1">IFERROR(__xludf.DUMMYFUNCTION("GOOGLETRANSLATE(C161,""fr"",""en"")"),"I'm starting with you! You have to assess my satisfaction when I had spent some time with your insurance company. The price is more advantageous but that of the serenity option is high.")</f>
        <v>I'm starting with you! You have to assess my satisfaction when I had spent some time with your insurance company. The price is more advantageous but that of the serenity option is high.</v>
      </c>
    </row>
    <row r="162" spans="2:9" ht="15.75" customHeight="1" x14ac:dyDescent="0.3">
      <c r="B162" s="2" t="s">
        <v>350</v>
      </c>
      <c r="C162" s="2" t="s">
        <v>351</v>
      </c>
      <c r="D162" s="2" t="s">
        <v>13</v>
      </c>
      <c r="E162" s="2" t="s">
        <v>14</v>
      </c>
      <c r="F162" s="2" t="s">
        <v>15</v>
      </c>
      <c r="G162" s="2" t="s">
        <v>331</v>
      </c>
      <c r="H162" s="2" t="s">
        <v>17</v>
      </c>
      <c r="I162" s="2" t="str">
        <f ca="1">IFERROR(__xludf.DUMMYFUNCTION("GOOGLETRANSLATE(C162,""fr"",""en"")"),"I am satisfied with the price that Direct Insurance offers. Best auto insurance on the automotive market in France.
Cordially.
Ali Bacar Mhamadi.")</f>
        <v>I am satisfied with the price that Direct Insurance offers. Best auto insurance on the automotive market in France.
Cordially.
Ali Bacar Mhamadi.</v>
      </c>
    </row>
    <row r="163" spans="2:9" ht="15.75" customHeight="1" x14ac:dyDescent="0.3">
      <c r="B163" s="2" t="s">
        <v>352</v>
      </c>
      <c r="C163" s="2" t="s">
        <v>353</v>
      </c>
      <c r="D163" s="2" t="s">
        <v>13</v>
      </c>
      <c r="E163" s="2" t="s">
        <v>14</v>
      </c>
      <c r="F163" s="2" t="s">
        <v>15</v>
      </c>
      <c r="G163" s="2" t="s">
        <v>331</v>
      </c>
      <c r="H163" s="2" t="s">
        <v>17</v>
      </c>
      <c r="I163" s="2" t="str">
        <f ca="1">IFERROR(__xludf.DUMMYFUNCTION("GOOGLETRANSLATE(C163,""fr"",""en"")"),"I have nothing to say for the moments.
I just finished membership with you
The best of wishes for the future.
And good luck for you.
Good to you")</f>
        <v>I have nothing to say for the moments.
I just finished membership with you
The best of wishes for the future.
And good luck for you.
Good to you</v>
      </c>
    </row>
    <row r="164" spans="2:9" ht="15.75" customHeight="1" x14ac:dyDescent="0.3">
      <c r="B164" s="2" t="s">
        <v>354</v>
      </c>
      <c r="C164" s="2" t="s">
        <v>355</v>
      </c>
      <c r="D164" s="2" t="s">
        <v>13</v>
      </c>
      <c r="E164" s="2" t="s">
        <v>14</v>
      </c>
      <c r="F164" s="2" t="s">
        <v>15</v>
      </c>
      <c r="G164" s="2" t="s">
        <v>356</v>
      </c>
      <c r="H164" s="2" t="s">
        <v>17</v>
      </c>
      <c r="I164" s="2" t="str">
        <f ca="1">IFERROR(__xludf.DUMMYFUNCTION("GOOGLETRANSLATE(C164,""fr"",""en"")"),"Everything ok niquel prices and as well as the quick connection to reach an advisor I recommend direct insurance highly and I will advertise them")</f>
        <v>Everything ok niquel prices and as well as the quick connection to reach an advisor I recommend direct insurance highly and I will advertise them</v>
      </c>
    </row>
    <row r="165" spans="2:9" ht="15.75" customHeight="1" x14ac:dyDescent="0.3">
      <c r="B165" s="2" t="s">
        <v>357</v>
      </c>
      <c r="C165" s="2" t="s">
        <v>358</v>
      </c>
      <c r="D165" s="2" t="s">
        <v>13</v>
      </c>
      <c r="E165" s="2" t="s">
        <v>14</v>
      </c>
      <c r="F165" s="2" t="s">
        <v>15</v>
      </c>
      <c r="G165" s="2" t="s">
        <v>356</v>
      </c>
      <c r="H165" s="2" t="s">
        <v>17</v>
      </c>
      <c r="I165" s="2" t="str">
        <f ca="1">IFERROR(__xludf.DUMMYFUNCTION("GOOGLETRANSLATE(C165,""fr"",""en"")"),"I am satisfied with the prices offered. Cheap compared to my current insurance and better ensure better with better option. I think I put the 2 cars at Direct Insurance. I recommend it to several people")</f>
        <v>I am satisfied with the prices offered. Cheap compared to my current insurance and better ensure better with better option. I think I put the 2 cars at Direct Insurance. I recommend it to several people</v>
      </c>
    </row>
    <row r="166" spans="2:9" ht="15.75" customHeight="1" x14ac:dyDescent="0.3">
      <c r="B166" s="2" t="s">
        <v>359</v>
      </c>
      <c r="C166" s="2" t="s">
        <v>360</v>
      </c>
      <c r="D166" s="2" t="s">
        <v>13</v>
      </c>
      <c r="E166" s="2" t="s">
        <v>14</v>
      </c>
      <c r="F166" s="2" t="s">
        <v>15</v>
      </c>
      <c r="G166" s="2" t="s">
        <v>356</v>
      </c>
      <c r="H166" s="2" t="s">
        <v>17</v>
      </c>
      <c r="I166" s="2" t="str">
        <f ca="1">IFERROR(__xludf.DUMMYFUNCTION("GOOGLETRANSLATE(C166,""fr"",""en"")"),"I am satisfied I am happy and for the price it is very good it is a good insurance I recommend everyone to do it it is very fast and very easy")</f>
        <v>I am satisfied I am happy and for the price it is very good it is a good insurance I recommend everyone to do it it is very fast and very easy</v>
      </c>
    </row>
    <row r="167" spans="2:9" ht="15.75" customHeight="1" x14ac:dyDescent="0.3">
      <c r="B167" s="2" t="s">
        <v>361</v>
      </c>
      <c r="C167" s="2" t="s">
        <v>362</v>
      </c>
      <c r="D167" s="2" t="s">
        <v>13</v>
      </c>
      <c r="E167" s="2" t="s">
        <v>14</v>
      </c>
      <c r="F167" s="2" t="s">
        <v>15</v>
      </c>
      <c r="G167" s="2" t="s">
        <v>356</v>
      </c>
      <c r="H167" s="2" t="s">
        <v>17</v>
      </c>
      <c r="I167" s="2" t="str">
        <f ca="1">IFERROR(__xludf.DUMMYFUNCTION("GOOGLETRANSLATE(C167,""fr"",""en"")"),"It was very good. Perfect service. Affordable price. Super customer service. Recommended. Little price . Several options. Very attentive. Ergonomic Internet page.")</f>
        <v>It was very good. Perfect service. Affordable price. Super customer service. Recommended. Little price . Several options. Very attentive. Ergonomic Internet page.</v>
      </c>
    </row>
    <row r="168" spans="2:9" ht="15.75" customHeight="1" x14ac:dyDescent="0.3">
      <c r="B168" s="2" t="s">
        <v>363</v>
      </c>
      <c r="C168" s="2" t="s">
        <v>364</v>
      </c>
      <c r="D168" s="2" t="s">
        <v>13</v>
      </c>
      <c r="E168" s="2" t="s">
        <v>14</v>
      </c>
      <c r="F168" s="2" t="s">
        <v>15</v>
      </c>
      <c r="G168" s="2" t="s">
        <v>356</v>
      </c>
      <c r="H168" s="2" t="s">
        <v>17</v>
      </c>
      <c r="I168" s="2" t="str">
        <f ca="1">IFERROR(__xludf.DUMMYFUNCTION("GOOGLETRANSLATE(C168,""fr"",""en"")"),"The operator I had this morning was very clear and pleasant the price is perfect with good option and I intend very soon a loved one")</f>
        <v>The operator I had this morning was very clear and pleasant the price is perfect with good option and I intend very soon a loved one</v>
      </c>
    </row>
    <row r="169" spans="2:9" ht="15.75" customHeight="1" x14ac:dyDescent="0.3">
      <c r="B169" s="2" t="s">
        <v>365</v>
      </c>
      <c r="C169" s="2" t="s">
        <v>366</v>
      </c>
      <c r="D169" s="2" t="s">
        <v>13</v>
      </c>
      <c r="E169" s="2" t="s">
        <v>14</v>
      </c>
      <c r="F169" s="2" t="s">
        <v>15</v>
      </c>
      <c r="G169" s="2" t="s">
        <v>356</v>
      </c>
      <c r="H169" s="2" t="s">
        <v>17</v>
      </c>
      <c r="I169" s="2" t="str">
        <f ca="1">IFERROR(__xludf.DUMMYFUNCTION("GOOGLETRANSLATE(C169,""fr"",""en"")"),"Simplicity of quote and competitive price!
Very easy to choose the options thanks to the simulator.
The ideal solution to find insurance in 10 minutes")</f>
        <v>Simplicity of quote and competitive price!
Very easy to choose the options thanks to the simulator.
The ideal solution to find insurance in 10 minutes</v>
      </c>
    </row>
    <row r="170" spans="2:9" ht="15.75" customHeight="1" x14ac:dyDescent="0.3">
      <c r="B170" s="2" t="s">
        <v>367</v>
      </c>
      <c r="C170" s="2" t="s">
        <v>368</v>
      </c>
      <c r="D170" s="2" t="s">
        <v>13</v>
      </c>
      <c r="E170" s="2" t="s">
        <v>14</v>
      </c>
      <c r="F170" s="2" t="s">
        <v>15</v>
      </c>
      <c r="G170" s="2" t="s">
        <v>356</v>
      </c>
      <c r="H170" s="2" t="s">
        <v>17</v>
      </c>
      <c r="I170" s="2" t="str">
        <f ca="1">IFERROR(__xludf.DUMMYFUNCTION("GOOGLETRANSLATE(C170,""fr"",""en"")"),"Interesting prices compared to my current insurance and speed and ease of registration on this very well done site. In addition my spouse is already there and everything goes well ....
")</f>
        <v xml:space="preserve">Interesting prices compared to my current insurance and speed and ease of registration on this very well done site. In addition my spouse is already there and everything goes well ....
</v>
      </c>
    </row>
    <row r="171" spans="2:9" ht="15.75" customHeight="1" x14ac:dyDescent="0.3">
      <c r="B171" s="2" t="s">
        <v>369</v>
      </c>
      <c r="C171" s="2" t="s">
        <v>370</v>
      </c>
      <c r="D171" s="2" t="s">
        <v>13</v>
      </c>
      <c r="E171" s="2" t="s">
        <v>14</v>
      </c>
      <c r="F171" s="2" t="s">
        <v>15</v>
      </c>
      <c r="G171" s="2" t="s">
        <v>356</v>
      </c>
      <c r="H171" s="2" t="s">
        <v>17</v>
      </c>
      <c r="I171" s="2" t="str">
        <f ca="1">IFERROR(__xludf.DUMMYFUNCTION("GOOGLETRANSLATE(C171,""fr"",""en"")"),"Very interesting I am satisfied with your price I recommend it to several friends thank you for your services I had come to see for my home insurance thank you for everything")</f>
        <v>Very interesting I am satisfied with your price I recommend it to several friends thank you for your services I had come to see for my home insurance thank you for everything</v>
      </c>
    </row>
    <row r="172" spans="2:9" ht="15.75" customHeight="1" x14ac:dyDescent="0.3">
      <c r="B172" s="2" t="s">
        <v>371</v>
      </c>
      <c r="C172" s="2" t="s">
        <v>372</v>
      </c>
      <c r="D172" s="2" t="s">
        <v>13</v>
      </c>
      <c r="E172" s="2" t="s">
        <v>14</v>
      </c>
      <c r="F172" s="2" t="s">
        <v>15</v>
      </c>
      <c r="G172" s="2" t="s">
        <v>373</v>
      </c>
      <c r="H172" s="2" t="s">
        <v>17</v>
      </c>
      <c r="I172" s="2" t="str">
        <f ca="1">IFERROR(__xludf.DUMMYFUNCTION("GOOGLETRANSLATE(C172,""fr"",""en"")"),"I am satisfied with a satisfied price for very satisfied prices thank you to all the members direct insurance I wish you good continuation to all")</f>
        <v>I am satisfied with a satisfied price for very satisfied prices thank you to all the members direct insurance I wish you good continuation to all</v>
      </c>
    </row>
    <row r="173" spans="2:9" ht="15.75" customHeight="1" x14ac:dyDescent="0.3">
      <c r="B173" s="2" t="s">
        <v>374</v>
      </c>
      <c r="C173" s="2" t="s">
        <v>375</v>
      </c>
      <c r="D173" s="2" t="s">
        <v>13</v>
      </c>
      <c r="E173" s="2" t="s">
        <v>14</v>
      </c>
      <c r="F173" s="2" t="s">
        <v>15</v>
      </c>
      <c r="G173" s="2" t="s">
        <v>373</v>
      </c>
      <c r="H173" s="2" t="s">
        <v>17</v>
      </c>
      <c r="I173" s="2" t="str">
        <f ca="1">IFERROR(__xludf.DUMMYFUNCTION("GOOGLETRANSLATE(C173,""fr"",""en"")"),"Prices suit me. Very fast subscription. Very interesting options
I hope the services will live up to the commitments made.")</f>
        <v>Prices suit me. Very fast subscription. Very interesting options
I hope the services will live up to the commitments made.</v>
      </c>
    </row>
    <row r="174" spans="2:9" ht="15.75" customHeight="1" x14ac:dyDescent="0.3">
      <c r="B174" s="2" t="s">
        <v>376</v>
      </c>
      <c r="C174" s="2" t="s">
        <v>377</v>
      </c>
      <c r="D174" s="2" t="s">
        <v>13</v>
      </c>
      <c r="E174" s="2" t="s">
        <v>14</v>
      </c>
      <c r="F174" s="2" t="s">
        <v>15</v>
      </c>
      <c r="G174" s="2" t="s">
        <v>373</v>
      </c>
      <c r="H174" s="2" t="s">
        <v>17</v>
      </c>
      <c r="I174" s="2" t="str">
        <f ca="1">IFERROR(__xludf.DUMMYFUNCTION("GOOGLETRANSLATE(C174,""fr"",""en"")"),"I am very satisfied, because we can manage everything by internet. I once had one person by phone and the rest everything via my personal space. It's great!")</f>
        <v>I am very satisfied, because we can manage everything by internet. I once had one person by phone and the rest everything via my personal space. It's great!</v>
      </c>
    </row>
    <row r="175" spans="2:9" ht="15.75" customHeight="1" x14ac:dyDescent="0.3">
      <c r="B175" s="2" t="s">
        <v>378</v>
      </c>
      <c r="C175" s="2" t="s">
        <v>379</v>
      </c>
      <c r="D175" s="2" t="s">
        <v>13</v>
      </c>
      <c r="E175" s="2" t="s">
        <v>14</v>
      </c>
      <c r="F175" s="2" t="s">
        <v>15</v>
      </c>
      <c r="G175" s="2" t="s">
        <v>373</v>
      </c>
      <c r="H175" s="2" t="s">
        <v>17</v>
      </c>
      <c r="I175" s="2" t="str">
        <f ca="1">IFERROR(__xludf.DUMMYFUNCTION("GOOGLETRANSLATE(C175,""fr"",""en"")"),"I am satisfied with the service ...
The prices suit me ...
Simple, direct-assurance was the best solution for me to quickly ensure my new vehicle.")</f>
        <v>I am satisfied with the service ...
The prices suit me ...
Simple, direct-assurance was the best solution for me to quickly ensure my new vehicle.</v>
      </c>
    </row>
    <row r="176" spans="2:9" ht="15.75" customHeight="1" x14ac:dyDescent="0.3">
      <c r="B176" s="2" t="s">
        <v>380</v>
      </c>
      <c r="C176" s="2" t="s">
        <v>381</v>
      </c>
      <c r="D176" s="2" t="s">
        <v>13</v>
      </c>
      <c r="E176" s="2" t="s">
        <v>14</v>
      </c>
      <c r="F176" s="2" t="s">
        <v>15</v>
      </c>
      <c r="G176" s="2" t="s">
        <v>373</v>
      </c>
      <c r="H176" s="2" t="s">
        <v>17</v>
      </c>
      <c r="I176" s="2" t="str">
        <f ca="1">IFERROR(__xludf.DUMMYFUNCTION("GOOGLETRANSLATE(C176,""fr"",""en"")"),"The service offered to carry out the subscription is simple and practical good services but price a little high in view that I am already a customer at home for other contracts")</f>
        <v>The service offered to carry out the subscription is simple and practical good services but price a little high in view that I am already a customer at home for other contracts</v>
      </c>
    </row>
    <row r="177" spans="2:9" ht="15.75" customHeight="1" x14ac:dyDescent="0.3">
      <c r="B177" s="2" t="s">
        <v>382</v>
      </c>
      <c r="C177" s="2" t="s">
        <v>383</v>
      </c>
      <c r="D177" s="2" t="s">
        <v>13</v>
      </c>
      <c r="E177" s="2" t="s">
        <v>14</v>
      </c>
      <c r="F177" s="2" t="s">
        <v>15</v>
      </c>
      <c r="G177" s="2" t="s">
        <v>373</v>
      </c>
      <c r="H177" s="2" t="s">
        <v>17</v>
      </c>
      <c r="I177" s="2" t="str">
        <f ca="1">IFERROR(__xludf.DUMMYFUNCTION("GOOGLETRANSLATE(C177,""fr"",""en"")"),"Only small concerns a payment in twice would have more satisfactory for people who do not have big income is cheap insurance for people who are financial means")</f>
        <v>Only small concerns a payment in twice would have more satisfactory for people who do not have big income is cheap insurance for people who are financial means</v>
      </c>
    </row>
    <row r="178" spans="2:9" ht="15.75" customHeight="1" x14ac:dyDescent="0.3">
      <c r="B178" s="2" t="s">
        <v>384</v>
      </c>
      <c r="C178" s="2" t="s">
        <v>385</v>
      </c>
      <c r="D178" s="2" t="s">
        <v>13</v>
      </c>
      <c r="E178" s="2" t="s">
        <v>14</v>
      </c>
      <c r="F178" s="2" t="s">
        <v>15</v>
      </c>
      <c r="G178" s="2" t="s">
        <v>373</v>
      </c>
      <c r="H178" s="2" t="s">
        <v>17</v>
      </c>
      <c r="I178" s="2" t="str">
        <f ca="1">IFERROR(__xludf.DUMMYFUNCTION("GOOGLETRANSLATE(C178,""fr"",""en"")"),"We will see in several months but I am satisfied with the application to carry out the cost of car insurance. It is simple and quick to use.")</f>
        <v>We will see in several months but I am satisfied with the application to carry out the cost of car insurance. It is simple and quick to use.</v>
      </c>
    </row>
    <row r="179" spans="2:9" ht="15.75" customHeight="1" x14ac:dyDescent="0.3">
      <c r="B179" s="2" t="s">
        <v>386</v>
      </c>
      <c r="C179" s="2" t="s">
        <v>387</v>
      </c>
      <c r="D179" s="2" t="s">
        <v>13</v>
      </c>
      <c r="E179" s="2" t="s">
        <v>14</v>
      </c>
      <c r="F179" s="2" t="s">
        <v>15</v>
      </c>
      <c r="G179" s="2" t="s">
        <v>373</v>
      </c>
      <c r="H179" s="2" t="s">
        <v>17</v>
      </c>
      <c r="I179" s="2" t="str">
        <f ca="1">IFERROR(__xludf.DUMMYFUNCTION("GOOGLETRANSLATE(C179,""fr"",""en"")"),"I am satisfied with the service and the price compared to certain insurance it was quick to take out my insurance which is not always the case with other insurance")</f>
        <v>I am satisfied with the service and the price compared to certain insurance it was quick to take out my insurance which is not always the case with other insurance</v>
      </c>
    </row>
    <row r="180" spans="2:9" ht="15.75" customHeight="1" x14ac:dyDescent="0.3">
      <c r="B180" s="2" t="s">
        <v>388</v>
      </c>
      <c r="C180" s="2" t="s">
        <v>389</v>
      </c>
      <c r="D180" s="2" t="s">
        <v>13</v>
      </c>
      <c r="E180" s="2" t="s">
        <v>14</v>
      </c>
      <c r="F180" s="2" t="s">
        <v>15</v>
      </c>
      <c r="G180" s="2" t="s">
        <v>373</v>
      </c>
      <c r="H180" s="2" t="s">
        <v>17</v>
      </c>
      <c r="I180" s="2" t="str">
        <f ca="1">IFERROR(__xludf.DUMMYFUNCTION("GOOGLETRANSLATE(C180,""fr"",""en"")"),"I am very satisfied with your quality price hoping that if all is well I will pair my wife and my sister at home.")</f>
        <v>I am very satisfied with your quality price hoping that if all is well I will pair my wife and my sister at home.</v>
      </c>
    </row>
    <row r="181" spans="2:9" ht="15.75" customHeight="1" x14ac:dyDescent="0.3">
      <c r="B181" s="2" t="s">
        <v>390</v>
      </c>
      <c r="C181" s="2" t="s">
        <v>391</v>
      </c>
      <c r="D181" s="2" t="s">
        <v>13</v>
      </c>
      <c r="E181" s="2" t="s">
        <v>14</v>
      </c>
      <c r="F181" s="2" t="s">
        <v>15</v>
      </c>
      <c r="G181" s="2" t="s">
        <v>373</v>
      </c>
      <c r="H181" s="2" t="s">
        <v>17</v>
      </c>
      <c r="I181" s="2" t="str">
        <f ca="1">IFERROR(__xludf.DUMMYFUNCTION("GOOGLETRANSLATE(C181,""fr"",""en"")"),"Hello very happy to have found you on the internet very fast and well level price, it makes me easier not to do the resials from my old insurer")</f>
        <v>Hello very happy to have found you on the internet very fast and well level price, it makes me easier not to do the resials from my old insurer</v>
      </c>
    </row>
    <row r="182" spans="2:9" ht="15.75" customHeight="1" x14ac:dyDescent="0.3">
      <c r="B182" s="2" t="s">
        <v>392</v>
      </c>
      <c r="C182" s="2" t="s">
        <v>393</v>
      </c>
      <c r="D182" s="2" t="s">
        <v>13</v>
      </c>
      <c r="E182" s="2" t="s">
        <v>14</v>
      </c>
      <c r="F182" s="2" t="s">
        <v>15</v>
      </c>
      <c r="G182" s="2" t="s">
        <v>373</v>
      </c>
      <c r="H182" s="2" t="s">
        <v>17</v>
      </c>
      <c r="I182" s="2" t="str">
        <f ca="1">IFERROR(__xludf.DUMMYFUNCTION("GOOGLETRANSLATE(C182,""fr"",""en"")"),"I am rather satisfied with services. Sometimes some people are unpleasant to customer service and other supers.
But after they are quite reactive")</f>
        <v>I am rather satisfied with services. Sometimes some people are unpleasant to customer service and other supers.
But after they are quite reactive</v>
      </c>
    </row>
    <row r="183" spans="2:9" ht="15.75" customHeight="1" x14ac:dyDescent="0.3">
      <c r="B183" s="2" t="s">
        <v>394</v>
      </c>
      <c r="C183" s="2" t="s">
        <v>395</v>
      </c>
      <c r="D183" s="2" t="s">
        <v>13</v>
      </c>
      <c r="E183" s="2" t="s">
        <v>14</v>
      </c>
      <c r="F183" s="2" t="s">
        <v>15</v>
      </c>
      <c r="G183" s="2" t="s">
        <v>373</v>
      </c>
      <c r="H183" s="2" t="s">
        <v>17</v>
      </c>
      <c r="I183" s="2" t="str">
        <f ca="1">IFERROR(__xludf.DUMMYFUNCTION("GOOGLETRANSLATE(C183,""fr"",""en"")"),"Satisfied with the service and its clarity. The questions asked to identify the specificities for each of the desired contracts. The speed of execution is also appreciable.")</f>
        <v>Satisfied with the service and its clarity. The questions asked to identify the specificities for each of the desired contracts. The speed of execution is also appreciable.</v>
      </c>
    </row>
    <row r="184" spans="2:9" ht="15.75" customHeight="1" x14ac:dyDescent="0.3">
      <c r="B184" s="2" t="s">
        <v>396</v>
      </c>
      <c r="C184" s="2" t="s">
        <v>397</v>
      </c>
      <c r="D184" s="2" t="s">
        <v>13</v>
      </c>
      <c r="E184" s="2" t="s">
        <v>14</v>
      </c>
      <c r="F184" s="2" t="s">
        <v>15</v>
      </c>
      <c r="G184" s="2" t="s">
        <v>373</v>
      </c>
      <c r="H184" s="2" t="s">
        <v>17</v>
      </c>
      <c r="I184" s="2" t="str">
        <f ca="1">IFERROR(__xludf.DUMMYFUNCTION("GOOGLETRANSLATE(C184,""fr"",""en"")"),"Very satisfied with the rapidity of insurance and pricing, very good interlocutor, agreable and accessible sites accessible to all, thank you for all and your confidence")</f>
        <v>Very satisfied with the rapidity of insurance and pricing, very good interlocutor, agreable and accessible sites accessible to all, thank you for all and your confidence</v>
      </c>
    </row>
    <row r="185" spans="2:9" ht="15.75" customHeight="1" x14ac:dyDescent="0.3">
      <c r="B185" s="2" t="s">
        <v>398</v>
      </c>
      <c r="C185" s="2" t="s">
        <v>399</v>
      </c>
      <c r="D185" s="2" t="s">
        <v>13</v>
      </c>
      <c r="E185" s="2" t="s">
        <v>14</v>
      </c>
      <c r="F185" s="2" t="s">
        <v>15</v>
      </c>
      <c r="G185" s="2" t="s">
        <v>373</v>
      </c>
      <c r="H185" s="2" t="s">
        <v>17</v>
      </c>
      <c r="I185" s="2" t="str">
        <f ca="1">IFERROR(__xludf.DUMMYFUNCTION("GOOGLETRANSLATE(C185,""fr"",""en"")"),"I am satisfied with prices and services
I recommend direct insurance
It's easy to subscribe and instantaneous
I have nothing else to add thank you")</f>
        <v>I am satisfied with prices and services
I recommend direct insurance
It's easy to subscribe and instantaneous
I have nothing else to add thank you</v>
      </c>
    </row>
    <row r="186" spans="2:9" ht="15.75" customHeight="1" x14ac:dyDescent="0.3">
      <c r="B186" s="2" t="s">
        <v>400</v>
      </c>
      <c r="C186" s="2" t="s">
        <v>401</v>
      </c>
      <c r="D186" s="2" t="s">
        <v>13</v>
      </c>
      <c r="E186" s="2" t="s">
        <v>14</v>
      </c>
      <c r="F186" s="2" t="s">
        <v>15</v>
      </c>
      <c r="G186" s="2" t="s">
        <v>373</v>
      </c>
      <c r="H186" s="2" t="s">
        <v>17</v>
      </c>
      <c r="I186" s="2" t="str">
        <f ca="1">IFERROR(__xludf.DUMMYFUNCTION("GOOGLETRANSLATE(C186,""fr"",""en"")"),"I'm waiting to see ... this is the first time that I have a vehicle so I don't know it too much. I hope to start and continue with you for several more years. If I came to make sure it is thanks to your reputation that I hope will meet my expectations as "&amp;"a new customer.")</f>
        <v>I'm waiting to see ... this is the first time that I have a vehicle so I don't know it too much. I hope to start and continue with you for several more years. If I came to make sure it is thanks to your reputation that I hope will meet my expectations as a new customer.</v>
      </c>
    </row>
    <row r="187" spans="2:9" ht="15.75" customHeight="1" x14ac:dyDescent="0.3">
      <c r="B187" s="2" t="s">
        <v>402</v>
      </c>
      <c r="C187" s="2" t="s">
        <v>403</v>
      </c>
      <c r="D187" s="2" t="s">
        <v>13</v>
      </c>
      <c r="E187" s="2" t="s">
        <v>14</v>
      </c>
      <c r="F187" s="2" t="s">
        <v>15</v>
      </c>
      <c r="G187" s="2" t="s">
        <v>404</v>
      </c>
      <c r="H187" s="2" t="s">
        <v>17</v>
      </c>
      <c r="I187" s="2" t="str">
        <f ca="1">IFERROR(__xludf.DUMMYFUNCTION("GOOGLETRANSLATE(C187,""fr"",""en"")"),"I am satisfied with the service, to facilitate it to complete the forms, the price suits me perfectly, it avoids moving to an insurance agency.")</f>
        <v>I am satisfied with the service, to facilitate it to complete the forms, the price suits me perfectly, it avoids moving to an insurance agency.</v>
      </c>
    </row>
    <row r="188" spans="2:9" ht="15.75" customHeight="1" x14ac:dyDescent="0.3">
      <c r="B188" s="2" t="s">
        <v>405</v>
      </c>
      <c r="C188" s="2" t="s">
        <v>406</v>
      </c>
      <c r="D188" s="2" t="s">
        <v>13</v>
      </c>
      <c r="E188" s="2" t="s">
        <v>14</v>
      </c>
      <c r="F188" s="2" t="s">
        <v>15</v>
      </c>
      <c r="G188" s="2" t="s">
        <v>404</v>
      </c>
      <c r="H188" s="2" t="s">
        <v>17</v>
      </c>
      <c r="I188" s="2" t="str">
        <f ca="1">IFERROR(__xludf.DUMMYFUNCTION("GOOGLETRANSLATE(C188,""fr"",""en"")"),"Ben ... satisfied at the price level. Now must see if the services will be up to it because once we have paid, we go into another world ....")</f>
        <v>Ben ... satisfied at the price level. Now must see if the services will be up to it because once we have paid, we go into another world ....</v>
      </c>
    </row>
    <row r="189" spans="2:9" ht="15.75" customHeight="1" x14ac:dyDescent="0.3">
      <c r="B189" s="2" t="s">
        <v>407</v>
      </c>
      <c r="C189" s="2" t="s">
        <v>408</v>
      </c>
      <c r="D189" s="2" t="s">
        <v>13</v>
      </c>
      <c r="E189" s="2" t="s">
        <v>14</v>
      </c>
      <c r="F189" s="2" t="s">
        <v>15</v>
      </c>
      <c r="G189" s="2" t="s">
        <v>404</v>
      </c>
      <c r="H189" s="2" t="s">
        <v>17</v>
      </c>
      <c r="I189" s="2" t="str">
        <f ca="1">IFERROR(__xludf.DUMMYFUNCTION("GOOGLETRANSLATE(C189,""fr"",""en"")"),"I am satisfied with the service.
Prices suit me.
The online quote is practical.
I would like to start my insurance contract after my current contract.")</f>
        <v>I am satisfied with the service.
Prices suit me.
The online quote is practical.
I would like to start my insurance contract after my current contract.</v>
      </c>
    </row>
    <row r="190" spans="2:9" ht="15.75" customHeight="1" x14ac:dyDescent="0.3">
      <c r="B190" s="2" t="s">
        <v>409</v>
      </c>
      <c r="C190" s="2" t="s">
        <v>410</v>
      </c>
      <c r="D190" s="2" t="s">
        <v>13</v>
      </c>
      <c r="E190" s="2" t="s">
        <v>14</v>
      </c>
      <c r="F190" s="2" t="s">
        <v>15</v>
      </c>
      <c r="G190" s="2" t="s">
        <v>404</v>
      </c>
      <c r="H190" s="2" t="s">
        <v>17</v>
      </c>
      <c r="I190" s="2" t="str">
        <f ca="1">IFERROR(__xludf.DUMMYFUNCTION("GOOGLETRANSLATE(C190,""fr"",""en"")"),"Simple and practical; I am satisfied with the offer that was made to me and the process is really simple and everything is very well explained. I RECOMMEND!")</f>
        <v>Simple and practical; I am satisfied with the offer that was made to me and the process is really simple and everything is very well explained. I RECOMMEND!</v>
      </c>
    </row>
    <row r="191" spans="2:9" ht="15.75" customHeight="1" x14ac:dyDescent="0.3">
      <c r="B191" s="2" t="s">
        <v>411</v>
      </c>
      <c r="C191" s="2" t="s">
        <v>412</v>
      </c>
      <c r="D191" s="2" t="s">
        <v>13</v>
      </c>
      <c r="E191" s="2" t="s">
        <v>14</v>
      </c>
      <c r="F191" s="2" t="s">
        <v>15</v>
      </c>
      <c r="G191" s="2" t="s">
        <v>404</v>
      </c>
      <c r="H191" s="2" t="s">
        <v>17</v>
      </c>
      <c r="I191" s="2" t="str">
        <f ca="1">IFERROR(__xludf.DUMMYFUNCTION("GOOGLETRANSLATE(C191,""fr"",""en"")"),"Prices suit me, quick and online procedure suit me too.
Have
No review yet, to see over time. On the other hand this step")</f>
        <v>Prices suit me, quick and online procedure suit me too.
Have
No review yet, to see over time. On the other hand this step</v>
      </c>
    </row>
    <row r="192" spans="2:9" ht="15.75" customHeight="1" x14ac:dyDescent="0.3">
      <c r="B192" s="2" t="s">
        <v>413</v>
      </c>
      <c r="C192" s="2" t="s">
        <v>414</v>
      </c>
      <c r="D192" s="2" t="s">
        <v>13</v>
      </c>
      <c r="E192" s="2" t="s">
        <v>14</v>
      </c>
      <c r="F192" s="2" t="s">
        <v>15</v>
      </c>
      <c r="G192" s="2" t="s">
        <v>404</v>
      </c>
      <c r="H192" s="2" t="s">
        <v>17</v>
      </c>
      <c r="I192" s="2" t="str">
        <f ca="1">IFERROR(__xludf.DUMMYFUNCTION("GOOGLETRANSLATE(C192,""fr"",""en"")"),"I am satisfied with your services and the price thank you for everything I intend to ensure other things with you like my motorcycle my family my house my dog ​​thank you")</f>
        <v>I am satisfied with your services and the price thank you for everything I intend to ensure other things with you like my motorcycle my family my house my dog ​​thank you</v>
      </c>
    </row>
    <row r="193" spans="2:9" ht="15.75" customHeight="1" x14ac:dyDescent="0.3">
      <c r="B193" s="2" t="s">
        <v>415</v>
      </c>
      <c r="C193" s="2" t="s">
        <v>416</v>
      </c>
      <c r="D193" s="2" t="s">
        <v>13</v>
      </c>
      <c r="E193" s="2" t="s">
        <v>14</v>
      </c>
      <c r="F193" s="2" t="s">
        <v>15</v>
      </c>
      <c r="G193" s="2" t="s">
        <v>404</v>
      </c>
      <c r="H193" s="2" t="s">
        <v>17</v>
      </c>
      <c r="I193" s="2" t="str">
        <f ca="1">IFERROR(__xludf.DUMMYFUNCTION("GOOGLETRANSLATE(C193,""fr"",""en"")"),"The prices are correct and it is relatively easy to register. Now we see if we have good insurance the day we need it.")</f>
        <v>The prices are correct and it is relatively easy to register. Now we see if we have good insurance the day we need it.</v>
      </c>
    </row>
    <row r="194" spans="2:9" ht="15.75" customHeight="1" x14ac:dyDescent="0.3">
      <c r="B194" s="2" t="s">
        <v>417</v>
      </c>
      <c r="C194" s="2" t="s">
        <v>418</v>
      </c>
      <c r="D194" s="2" t="s">
        <v>13</v>
      </c>
      <c r="E194" s="2" t="s">
        <v>14</v>
      </c>
      <c r="F194" s="2" t="s">
        <v>15</v>
      </c>
      <c r="G194" s="2" t="s">
        <v>404</v>
      </c>
      <c r="H194" s="2" t="s">
        <v>17</v>
      </c>
      <c r="I194" s="2" t="str">
        <f ca="1">IFERROR(__xludf.DUMMYFUNCTION("GOOGLETRANSLATE(C194,""fr"",""en"")"),"Everything is ok, good price, estimate easy to obtain !! Simple and clear info, no possibility of adding a foreign telephone number. Stay in the standard")</f>
        <v>Everything is ok, good price, estimate easy to obtain !! Simple and clear info, no possibility of adding a foreign telephone number. Stay in the standard</v>
      </c>
    </row>
    <row r="195" spans="2:9" ht="15.75" customHeight="1" x14ac:dyDescent="0.3">
      <c r="B195" s="2" t="s">
        <v>419</v>
      </c>
      <c r="C195" s="2" t="s">
        <v>420</v>
      </c>
      <c r="D195" s="2" t="s">
        <v>13</v>
      </c>
      <c r="E195" s="2" t="s">
        <v>14</v>
      </c>
      <c r="F195" s="2" t="s">
        <v>15</v>
      </c>
      <c r="G195" s="2" t="s">
        <v>404</v>
      </c>
      <c r="H195" s="2" t="s">
        <v>17</v>
      </c>
      <c r="I195" s="2" t="str">
        <f ca="1">IFERROR(__xludf.DUMMYFUNCTION("GOOGLETRANSLATE(C195,""fr"",""en"")"),"I am satisfied with the service concerning the prices offered thank you very much, for your responsiveness, I am really happy with the price offered by your team thank you")</f>
        <v>I am satisfied with the service concerning the prices offered thank you very much, for your responsiveness, I am really happy with the price offered by your team thank you</v>
      </c>
    </row>
    <row r="196" spans="2:9" ht="15.75" customHeight="1" x14ac:dyDescent="0.3">
      <c r="B196" s="2" t="s">
        <v>421</v>
      </c>
      <c r="C196" s="2" t="s">
        <v>422</v>
      </c>
      <c r="D196" s="2" t="s">
        <v>13</v>
      </c>
      <c r="E196" s="2" t="s">
        <v>14</v>
      </c>
      <c r="F196" s="2" t="s">
        <v>15</v>
      </c>
      <c r="G196" s="2" t="s">
        <v>404</v>
      </c>
      <c r="H196" s="2" t="s">
        <v>17</v>
      </c>
      <c r="I196" s="2" t="str">
        <f ca="1">IFERROR(__xludf.DUMMYFUNCTION("GOOGLETRANSLATE(C196,""fr"",""en"")"),"The process was very fast on the Direct Insurance site and prices are cheaper than my previous insurer.
I recommend registration by internet.")</f>
        <v>The process was very fast on the Direct Insurance site and prices are cheaper than my previous insurer.
I recommend registration by internet.</v>
      </c>
    </row>
    <row r="197" spans="2:9" ht="15.75" customHeight="1" x14ac:dyDescent="0.3">
      <c r="B197" s="2" t="s">
        <v>423</v>
      </c>
      <c r="C197" s="2" t="s">
        <v>424</v>
      </c>
      <c r="D197" s="2" t="s">
        <v>13</v>
      </c>
      <c r="E197" s="2" t="s">
        <v>14</v>
      </c>
      <c r="F197" s="2" t="s">
        <v>15</v>
      </c>
      <c r="G197" s="2" t="s">
        <v>404</v>
      </c>
      <c r="H197" s="2" t="s">
        <v>17</v>
      </c>
      <c r="I197" s="2" t="str">
        <f ca="1">IFERROR(__xludf.DUMMYFUNCTION("GOOGLETRANSLATE(C197,""fr"",""en"")"),"I am very happy very fast very good price I look on all the sites and its really the less expensive of all and not too much money to give to the registration")</f>
        <v>I am very happy very fast very good price I look on all the sites and its really the less expensive of all and not too much money to give to the registration</v>
      </c>
    </row>
    <row r="198" spans="2:9" ht="15.75" customHeight="1" x14ac:dyDescent="0.3">
      <c r="B198" s="2" t="s">
        <v>425</v>
      </c>
      <c r="C198" s="2" t="s">
        <v>426</v>
      </c>
      <c r="D198" s="2" t="s">
        <v>13</v>
      </c>
      <c r="E198" s="2" t="s">
        <v>14</v>
      </c>
      <c r="F198" s="2" t="s">
        <v>15</v>
      </c>
      <c r="G198" s="2" t="s">
        <v>404</v>
      </c>
      <c r="H198" s="2" t="s">
        <v>17</v>
      </c>
      <c r="I198" s="2" t="str">
        <f ca="1">IFERROR(__xludf.DUMMYFUNCTION("GOOGLETRANSLATE(C198,""fr"",""en"")"),"Rather correct price, even if, as good drivers, we would like to pay a fair price, but the service offered is generally satisfactory. Simple and effective online procedure. Quality of the service rendered to see objectively over time. In the meantime, I r"&amp;"ecommend direct insurance.")</f>
        <v>Rather correct price, even if, as good drivers, we would like to pay a fair price, but the service offered is generally satisfactory. Simple and effective online procedure. Quality of the service rendered to see objectively over time. In the meantime, I recommend direct insurance.</v>
      </c>
    </row>
    <row r="199" spans="2:9" ht="15.75" customHeight="1" x14ac:dyDescent="0.3">
      <c r="B199" s="2" t="s">
        <v>427</v>
      </c>
      <c r="C199" s="2" t="s">
        <v>428</v>
      </c>
      <c r="D199" s="2" t="s">
        <v>13</v>
      </c>
      <c r="E199" s="2" t="s">
        <v>14</v>
      </c>
      <c r="F199" s="2" t="s">
        <v>15</v>
      </c>
      <c r="G199" s="2" t="s">
        <v>404</v>
      </c>
      <c r="H199" s="2" t="s">
        <v>17</v>
      </c>
      <c r="I199" s="2" t="str">
        <f ca="1">IFERROR(__xludf.DUMMYFUNCTION("GOOGLETRANSLATE(C199,""fr"",""en"")"),"Hello I am very satisfied. Very fast. I hope to receive my insurance papers as soon as possible. I heard a lot of good from these services ...")</f>
        <v>Hello I am very satisfied. Very fast. I hope to receive my insurance papers as soon as possible. I heard a lot of good from these services ...</v>
      </c>
    </row>
    <row r="200" spans="2:9" ht="15.75" customHeight="1" x14ac:dyDescent="0.3">
      <c r="B200" s="2" t="s">
        <v>429</v>
      </c>
      <c r="C200" s="2" t="s">
        <v>430</v>
      </c>
      <c r="D200" s="2" t="s">
        <v>13</v>
      </c>
      <c r="E200" s="2" t="s">
        <v>14</v>
      </c>
      <c r="F200" s="2" t="s">
        <v>15</v>
      </c>
      <c r="G200" s="2" t="s">
        <v>404</v>
      </c>
      <c r="H200" s="2" t="s">
        <v>17</v>
      </c>
      <c r="I200" s="2" t="str">
        <f ca="1">IFERROR(__xludf.DUMMYFUNCTION("GOOGLETRANSLATE(C200,""fr"",""en"")"),"I am satisfied with the service and the prices are suitable. Quick and easy subscription ... I think I will recommend direct insurance.")</f>
        <v>I am satisfied with the service and the prices are suitable. Quick and easy subscription ... I think I will recommend direct insurance.</v>
      </c>
    </row>
    <row r="201" spans="2:9" ht="15.75" customHeight="1" x14ac:dyDescent="0.3">
      <c r="B201" s="2" t="s">
        <v>431</v>
      </c>
      <c r="C201" s="2" t="s">
        <v>432</v>
      </c>
      <c r="D201" s="2" t="s">
        <v>13</v>
      </c>
      <c r="E201" s="2" t="s">
        <v>14</v>
      </c>
      <c r="F201" s="2" t="s">
        <v>15</v>
      </c>
      <c r="G201" s="2" t="s">
        <v>404</v>
      </c>
      <c r="H201" s="2" t="s">
        <v>17</v>
      </c>
      <c r="I201" s="2" t="str">
        <f ca="1">IFERROR(__xludf.DUMMYFUNCTION("GOOGLETRANSLATE(C201,""fr"",""en"")"),"I am satisfied with the service
Prices suit me
Very satisfied.
I would also have to transfer my other vehicle at the day in the Avenirs")</f>
        <v>I am satisfied with the service
Prices suit me
Very satisfied.
I would also have to transfer my other vehicle at the day in the Avenirs</v>
      </c>
    </row>
    <row r="202" spans="2:9" ht="15.75" customHeight="1" x14ac:dyDescent="0.3">
      <c r="B202" s="2" t="s">
        <v>433</v>
      </c>
      <c r="C202" s="2" t="s">
        <v>434</v>
      </c>
      <c r="D202" s="2" t="s">
        <v>13</v>
      </c>
      <c r="E202" s="2" t="s">
        <v>14</v>
      </c>
      <c r="F202" s="2" t="s">
        <v>15</v>
      </c>
      <c r="G202" s="2" t="s">
        <v>404</v>
      </c>
      <c r="H202" s="2" t="s">
        <v>17</v>
      </c>
      <c r="I202" s="2" t="str">
        <f ca="1">IFERROR(__xludf.DUMMYFUNCTION("GOOGLETRANSLATE(C202,""fr"",""en"")"),"Really a shame not to be able to pay monthly.
The annual price is attractive I hope that the services will be up to
Have a good day !!!!")</f>
        <v>Really a shame not to be able to pay monthly.
The annual price is attractive I hope that the services will be up to
Have a good day !!!!</v>
      </c>
    </row>
    <row r="203" spans="2:9" ht="15.75" customHeight="1" x14ac:dyDescent="0.3">
      <c r="B203" s="2" t="s">
        <v>435</v>
      </c>
      <c r="C203" s="2" t="s">
        <v>436</v>
      </c>
      <c r="D203" s="2" t="s">
        <v>13</v>
      </c>
      <c r="E203" s="2" t="s">
        <v>14</v>
      </c>
      <c r="F203" s="2" t="s">
        <v>15</v>
      </c>
      <c r="G203" s="2" t="s">
        <v>404</v>
      </c>
      <c r="H203" s="2" t="s">
        <v>17</v>
      </c>
      <c r="I203" s="2" t="str">
        <f ca="1">IFERROR(__xludf.DUMMYFUNCTION("GOOGLETRANSLATE(C203,""fr"",""en"")"),"I am satisfied with the service offered, how the information is developed. The site is also reliable and payment is facilitated for customers.")</f>
        <v>I am satisfied with the service offered, how the information is developed. The site is also reliable and payment is facilitated for customers.</v>
      </c>
    </row>
    <row r="204" spans="2:9" ht="15.75" customHeight="1" x14ac:dyDescent="0.3">
      <c r="B204" s="2" t="s">
        <v>437</v>
      </c>
      <c r="C204" s="2" t="s">
        <v>438</v>
      </c>
      <c r="D204" s="2" t="s">
        <v>13</v>
      </c>
      <c r="E204" s="2" t="s">
        <v>14</v>
      </c>
      <c r="F204" s="2" t="s">
        <v>15</v>
      </c>
      <c r="G204" s="2" t="s">
        <v>439</v>
      </c>
      <c r="H204" s="2" t="s">
        <v>17</v>
      </c>
      <c r="I204" s="2" t="str">
        <f ca="1">IFERROR(__xludf.DUMMYFUNCTION("GOOGLETRANSLATE(C204,""fr"",""en"")"),"Mega Super Giga satisfied must say we will see in 5 years we have hope
that we don't need it c everything .... thank you in advance for your super service
")</f>
        <v xml:space="preserve">Mega Super Giga satisfied must say we will see in 5 years we have hope
that we don't need it c everything .... thank you in advance for your super service
</v>
      </c>
    </row>
    <row r="205" spans="2:9" ht="15.75" customHeight="1" x14ac:dyDescent="0.3">
      <c r="B205" s="2" t="s">
        <v>440</v>
      </c>
      <c r="C205" s="2" t="s">
        <v>441</v>
      </c>
      <c r="D205" s="2" t="s">
        <v>13</v>
      </c>
      <c r="E205" s="2" t="s">
        <v>14</v>
      </c>
      <c r="F205" s="2" t="s">
        <v>15</v>
      </c>
      <c r="G205" s="2" t="s">
        <v>439</v>
      </c>
      <c r="H205" s="2" t="s">
        <v>17</v>
      </c>
      <c r="I205" s="2" t="str">
        <f ca="1">IFERROR(__xludf.DUMMYFUNCTION("GOOGLETRANSLATE(C205,""fr"",""en"")"),"I am satisfied with the proposed prices and the speed and facilitated to create an online contract.
No need to spend hours online to explain yourself to be understood")</f>
        <v>I am satisfied with the proposed prices and the speed and facilitated to create an online contract.
No need to spend hours online to explain yourself to be understood</v>
      </c>
    </row>
    <row r="206" spans="2:9" ht="15.75" customHeight="1" x14ac:dyDescent="0.3">
      <c r="B206" s="2" t="s">
        <v>442</v>
      </c>
      <c r="C206" s="2" t="s">
        <v>443</v>
      </c>
      <c r="D206" s="2" t="s">
        <v>13</v>
      </c>
      <c r="E206" s="2" t="s">
        <v>14</v>
      </c>
      <c r="F206" s="2" t="s">
        <v>15</v>
      </c>
      <c r="G206" s="2" t="s">
        <v>439</v>
      </c>
      <c r="H206" s="2" t="s">
        <v>17</v>
      </c>
      <c r="I206" s="2" t="str">
        <f ca="1">IFERROR(__xludf.DUMMYFUNCTION("GOOGLETRANSLATE(C206,""fr"",""en"")"),"I am very satisfied with direct insurance I highly recommend this application for your car. I am a young driver and I assure my car with them")</f>
        <v>I am very satisfied with direct insurance I highly recommend this application for your car. I am a young driver and I assure my car with them</v>
      </c>
    </row>
    <row r="207" spans="2:9" ht="15.75" customHeight="1" x14ac:dyDescent="0.3">
      <c r="B207" s="2" t="s">
        <v>444</v>
      </c>
      <c r="C207" s="2" t="s">
        <v>445</v>
      </c>
      <c r="D207" s="2" t="s">
        <v>13</v>
      </c>
      <c r="E207" s="2" t="s">
        <v>14</v>
      </c>
      <c r="F207" s="2" t="s">
        <v>15</v>
      </c>
      <c r="G207" s="2" t="s">
        <v>439</v>
      </c>
      <c r="H207" s="2" t="s">
        <v>17</v>
      </c>
      <c r="I207" s="2" t="str">
        <f ca="1">IFERROR(__xludf.DUMMYFUNCTION("GOOGLETRANSLATE(C207,""fr"",""en"")"),"I was thinking less but being in an emergency…. To see in time! I will say that in a year! But for a car so old… .. after quick to implement")</f>
        <v>I was thinking less but being in an emergency…. To see in time! I will say that in a year! But for a car so old… .. after quick to implement</v>
      </c>
    </row>
    <row r="208" spans="2:9" ht="15.75" customHeight="1" x14ac:dyDescent="0.3">
      <c r="B208" s="2" t="s">
        <v>446</v>
      </c>
      <c r="C208" s="2" t="s">
        <v>447</v>
      </c>
      <c r="D208" s="2" t="s">
        <v>13</v>
      </c>
      <c r="E208" s="2" t="s">
        <v>14</v>
      </c>
      <c r="F208" s="2" t="s">
        <v>15</v>
      </c>
      <c r="G208" s="2" t="s">
        <v>439</v>
      </c>
      <c r="H208" s="2" t="s">
        <v>17</v>
      </c>
      <c r="I208" s="2" t="str">
        <f ca="1">IFERROR(__xludf.DUMMYFUNCTION("GOOGLETRANSLATE(C208,""fr"",""en"")"),"I am satisfied with the price obtained for my new vehicle I am also satisfied for the quality of the service as well as for speed and simplicity")</f>
        <v>I am satisfied with the price obtained for my new vehicle I am also satisfied for the quality of the service as well as for speed and simplicity</v>
      </c>
    </row>
    <row r="209" spans="2:9" ht="15.75" customHeight="1" x14ac:dyDescent="0.3">
      <c r="B209" s="2" t="s">
        <v>448</v>
      </c>
      <c r="C209" s="2" t="s">
        <v>449</v>
      </c>
      <c r="D209" s="2" t="s">
        <v>13</v>
      </c>
      <c r="E209" s="2" t="s">
        <v>14</v>
      </c>
      <c r="F209" s="2" t="s">
        <v>15</v>
      </c>
      <c r="G209" s="2" t="s">
        <v>439</v>
      </c>
      <c r="H209" s="2" t="s">
        <v>17</v>
      </c>
      <c r="I209" s="2" t="str">
        <f ca="1">IFERROR(__xludf.DUMMYFUNCTION("GOOGLETRANSLATE(C209,""fr"",""en"")"),"Satisfied and fast efficient
Serious seriousness in terms of kindness and respectful thank you in any case for what you had accompanied me in my approach")</f>
        <v>Satisfied and fast efficient
Serious seriousness in terms of kindness and respectful thank you in any case for what you had accompanied me in my approach</v>
      </c>
    </row>
    <row r="210" spans="2:9" ht="15.75" customHeight="1" x14ac:dyDescent="0.3">
      <c r="B210" s="2" t="s">
        <v>450</v>
      </c>
      <c r="C210" s="2" t="s">
        <v>451</v>
      </c>
      <c r="D210" s="2" t="s">
        <v>13</v>
      </c>
      <c r="E210" s="2" t="s">
        <v>14</v>
      </c>
      <c r="F210" s="2" t="s">
        <v>15</v>
      </c>
      <c r="G210" s="2" t="s">
        <v>439</v>
      </c>
      <c r="H210" s="2" t="s">
        <v>17</v>
      </c>
      <c r="I210" s="2" t="str">
        <f ca="1">IFERROR(__xludf.DUMMYFUNCTION("GOOGLETRANSLATE(C210,""fr"",""en"")"),"I am very satisfied thank you for the price also I may like to insure my house is school insurance for my son thank you cordially ……… ..")</f>
        <v>I am very satisfied thank you for the price also I may like to insure my house is school insurance for my son thank you cordially ……… ..</v>
      </c>
    </row>
    <row r="211" spans="2:9" ht="15.75" customHeight="1" x14ac:dyDescent="0.3">
      <c r="B211" s="2" t="s">
        <v>452</v>
      </c>
      <c r="C211" s="2" t="s">
        <v>453</v>
      </c>
      <c r="D211" s="2" t="s">
        <v>13</v>
      </c>
      <c r="E211" s="2" t="s">
        <v>14</v>
      </c>
      <c r="F211" s="2" t="s">
        <v>15</v>
      </c>
      <c r="G211" s="2" t="s">
        <v>439</v>
      </c>
      <c r="H211" s="2" t="s">
        <v>17</v>
      </c>
      <c r="I211" s="2" t="str">
        <f ca="1">IFERROR(__xludf.DUMMYFUNCTION("GOOGLETRANSLATE(C211,""fr"",""en"")"),"Fast, simple and reliable!,
Everything we are looking for when you better have to wait half an hour in an agency for in the end the same result to even see even beautiful blow moin well ...,
I advise.")</f>
        <v>Fast, simple and reliable!,
Everything we are looking for when you better have to wait half an hour in an agency for in the end the same result to even see even beautiful blow moin well ...,
I advise.</v>
      </c>
    </row>
    <row r="212" spans="2:9" ht="15.75" customHeight="1" x14ac:dyDescent="0.3">
      <c r="B212" s="2" t="s">
        <v>454</v>
      </c>
      <c r="C212" s="2" t="s">
        <v>455</v>
      </c>
      <c r="D212" s="2" t="s">
        <v>13</v>
      </c>
      <c r="E212" s="2" t="s">
        <v>14</v>
      </c>
      <c r="F212" s="2" t="s">
        <v>15</v>
      </c>
      <c r="G212" s="2" t="s">
        <v>439</v>
      </c>
      <c r="H212" s="2" t="s">
        <v>17</v>
      </c>
      <c r="I212" s="2" t="str">
        <f ca="1">IFERROR(__xludf.DUMMYFUNCTION("GOOGLETRANSLATE(C212,""fr"",""en"")"),"Very satisfied
All that always goes very well
Impeccable House and Auto Insurance, all are well
Delighted to be insured at home
Have a good day
Thanks")</f>
        <v>Very satisfied
All that always goes very well
Impeccable House and Auto Insurance, all are well
Delighted to be insured at home
Have a good day
Thanks</v>
      </c>
    </row>
    <row r="213" spans="2:9" ht="15.75" customHeight="1" x14ac:dyDescent="0.3">
      <c r="B213" s="2" t="s">
        <v>456</v>
      </c>
      <c r="C213" s="2" t="s">
        <v>457</v>
      </c>
      <c r="D213" s="2" t="s">
        <v>13</v>
      </c>
      <c r="E213" s="2" t="s">
        <v>14</v>
      </c>
      <c r="F213" s="2" t="s">
        <v>15</v>
      </c>
      <c r="G213" s="2" t="s">
        <v>439</v>
      </c>
      <c r="H213" s="2" t="s">
        <v>17</v>
      </c>
      <c r="I213" s="2" t="str">
        <f ca="1">IFERROR(__xludf.DUMMYFUNCTION("GOOGLETRANSLATE(C213,""fr"",""en"")"),"Satisfied with the price of the services satisfied with the site I would order your services to family and friends
Please accept my distinguished greetings")</f>
        <v>Satisfied with the price of the services satisfied with the site I would order your services to family and friends
Please accept my distinguished greetings</v>
      </c>
    </row>
    <row r="214" spans="2:9" ht="15.75" customHeight="1" x14ac:dyDescent="0.3">
      <c r="B214" s="2" t="s">
        <v>458</v>
      </c>
      <c r="C214" s="2" t="s">
        <v>459</v>
      </c>
      <c r="D214" s="2" t="s">
        <v>13</v>
      </c>
      <c r="E214" s="2" t="s">
        <v>14</v>
      </c>
      <c r="F214" s="2" t="s">
        <v>15</v>
      </c>
      <c r="G214" s="2" t="s">
        <v>439</v>
      </c>
      <c r="H214" s="2" t="s">
        <v>17</v>
      </c>
      <c r="I214" s="2" t="str">
        <f ca="1">IFERROR(__xludf.DUMMYFUNCTION("GOOGLETRANSLATE(C214,""fr"",""en"")"),"Price still too high for a customer who has three other current contracts at Direct Insurance. Lack of additional discount or advantage for a customer faithful to Direct Insurance.")</f>
        <v>Price still too high for a customer who has three other current contracts at Direct Insurance. Lack of additional discount or advantage for a customer faithful to Direct Insurance.</v>
      </c>
    </row>
    <row r="215" spans="2:9" ht="15.75" customHeight="1" x14ac:dyDescent="0.3">
      <c r="B215" s="2" t="s">
        <v>460</v>
      </c>
      <c r="C215" s="2" t="s">
        <v>461</v>
      </c>
      <c r="D215" s="2" t="s">
        <v>13</v>
      </c>
      <c r="E215" s="2" t="s">
        <v>14</v>
      </c>
      <c r="F215" s="2" t="s">
        <v>15</v>
      </c>
      <c r="G215" s="2" t="s">
        <v>439</v>
      </c>
      <c r="H215" s="2" t="s">
        <v>17</v>
      </c>
      <c r="I215" s="2" t="str">
        <f ca="1">IFERROR(__xludf.DUMMYFUNCTION("GOOGLETRANSLATE(C215,""fr"",""en"")"),"I follow the prices satisfied a good value for money I highly recommend seeing now in terms of the quality of the service and the price offered")</f>
        <v>I follow the prices satisfied a good value for money I highly recommend seeing now in terms of the quality of the service and the price offered</v>
      </c>
    </row>
    <row r="216" spans="2:9" ht="15.75" customHeight="1" x14ac:dyDescent="0.3">
      <c r="B216" s="2" t="s">
        <v>462</v>
      </c>
      <c r="C216" s="2" t="s">
        <v>463</v>
      </c>
      <c r="D216" s="2" t="s">
        <v>13</v>
      </c>
      <c r="E216" s="2" t="s">
        <v>14</v>
      </c>
      <c r="F216" s="2" t="s">
        <v>15</v>
      </c>
      <c r="G216" s="2" t="s">
        <v>464</v>
      </c>
      <c r="H216" s="2" t="s">
        <v>17</v>
      </c>
      <c r="I216" s="2" t="str">
        <f ca="1">IFERROR(__xludf.DUMMYFUNCTION("GOOGLETRANSLATE(C216,""fr"",""en"")"),"Satisfied with the Direct Insurance service for subscription to online car insurance I thank you very much for the information clear;")</f>
        <v>Satisfied with the Direct Insurance service for subscription to online car insurance I thank you very much for the information clear;</v>
      </c>
    </row>
    <row r="217" spans="2:9" ht="15.75" customHeight="1" x14ac:dyDescent="0.3">
      <c r="B217" s="2" t="s">
        <v>465</v>
      </c>
      <c r="C217" s="2" t="s">
        <v>466</v>
      </c>
      <c r="D217" s="2" t="s">
        <v>13</v>
      </c>
      <c r="E217" s="2" t="s">
        <v>14</v>
      </c>
      <c r="F217" s="2" t="s">
        <v>15</v>
      </c>
      <c r="G217" s="2" t="s">
        <v>464</v>
      </c>
      <c r="H217" s="2" t="s">
        <v>17</v>
      </c>
      <c r="I217" s="2" t="str">
        <f ca="1">IFERROR(__xludf.DUMMYFUNCTION("GOOGLETRANSLATE(C217,""fr"",""en"")"),"Quotation very clear and quickly realized, I rediscover direct insurance and hope to continue over time with them, best result levels price level.")</f>
        <v>Quotation very clear and quickly realized, I rediscover direct insurance and hope to continue over time with them, best result levels price level.</v>
      </c>
    </row>
    <row r="218" spans="2:9" ht="15.75" customHeight="1" x14ac:dyDescent="0.3">
      <c r="B218" s="2" t="s">
        <v>467</v>
      </c>
      <c r="C218" s="2" t="s">
        <v>468</v>
      </c>
      <c r="D218" s="2" t="s">
        <v>13</v>
      </c>
      <c r="E218" s="2" t="s">
        <v>14</v>
      </c>
      <c r="F218" s="2" t="s">
        <v>15</v>
      </c>
      <c r="G218" s="2" t="s">
        <v>464</v>
      </c>
      <c r="H218" s="2" t="s">
        <v>17</v>
      </c>
      <c r="I218" s="2" t="str">
        <f ca="1">IFERROR(__xludf.DUMMYFUNCTION("GOOGLETRANSLATE(C218,""fr"",""en"")"),"I am satisfied with the services, but as I am already a direct insurance customer can make a better price. Simplicity to complete all fields of the contract")</f>
        <v>I am satisfied with the services, but as I am already a direct insurance customer can make a better price. Simplicity to complete all fields of the contract</v>
      </c>
    </row>
    <row r="219" spans="2:9" ht="15.75" customHeight="1" x14ac:dyDescent="0.3">
      <c r="B219" s="2" t="s">
        <v>469</v>
      </c>
      <c r="C219" s="2" t="s">
        <v>470</v>
      </c>
      <c r="D219" s="2" t="s">
        <v>13</v>
      </c>
      <c r="E219" s="2" t="s">
        <v>14</v>
      </c>
      <c r="F219" s="2" t="s">
        <v>15</v>
      </c>
      <c r="G219" s="2" t="s">
        <v>464</v>
      </c>
      <c r="H219" s="2" t="s">
        <v>17</v>
      </c>
      <c r="I219" s="2" t="str">
        <f ca="1">IFERROR(__xludf.DUMMYFUNCTION("GOOGLETRANSLATE(C219,""fr"",""en"")"),"I am satisfied with the service. It’s very fast thanks to you. In addition the insurance is not too expensive.
I hope to be able to stay with you very long
Best regards")</f>
        <v>I am satisfied with the service. It’s very fast thanks to you. In addition the insurance is not too expensive.
I hope to be able to stay with you very long
Best regards</v>
      </c>
    </row>
    <row r="220" spans="2:9" ht="15.75" customHeight="1" x14ac:dyDescent="0.3">
      <c r="B220" s="2" t="s">
        <v>471</v>
      </c>
      <c r="C220" s="2" t="s">
        <v>472</v>
      </c>
      <c r="D220" s="2" t="s">
        <v>13</v>
      </c>
      <c r="E220" s="2" t="s">
        <v>14</v>
      </c>
      <c r="F220" s="2" t="s">
        <v>15</v>
      </c>
      <c r="G220" s="2" t="s">
        <v>464</v>
      </c>
      <c r="H220" s="2" t="s">
        <v>17</v>
      </c>
      <c r="I220" s="2" t="str">
        <f ca="1">IFERROR(__xludf.DUMMYFUNCTION("GOOGLETRANSLATE(C220,""fr"",""en"")"),"The price suits me, I was looking for this type of insurance;
To see in the temp for services.
I do not give more reviews because first times at Direct Insurance.")</f>
        <v>The price suits me, I was looking for this type of insurance;
To see in the temp for services.
I do not give more reviews because first times at Direct Insurance.</v>
      </c>
    </row>
    <row r="221" spans="2:9" ht="15.75" customHeight="1" x14ac:dyDescent="0.3">
      <c r="B221" s="2" t="s">
        <v>473</v>
      </c>
      <c r="C221" s="2" t="s">
        <v>474</v>
      </c>
      <c r="D221" s="2" t="s">
        <v>13</v>
      </c>
      <c r="E221" s="2" t="s">
        <v>14</v>
      </c>
      <c r="F221" s="2" t="s">
        <v>15</v>
      </c>
      <c r="G221" s="2" t="s">
        <v>464</v>
      </c>
      <c r="H221" s="2" t="s">
        <v>17</v>
      </c>
      <c r="I221" s="2" t="str">
        <f ca="1">IFERROR(__xludf.DUMMYFUNCTION("GOOGLETRANSLATE(C221,""fr"",""en"")"),"Very easy to understand interface and the prices are unbeatable!
I had the opportunity to chat with someone on the cat for questions that I was asking myself and it was fast and efficient and the person very nice")</f>
        <v>Very easy to understand interface and the prices are unbeatable!
I had the opportunity to chat with someone on the cat for questions that I was asking myself and it was fast and efficient and the person very nice</v>
      </c>
    </row>
    <row r="222" spans="2:9" ht="15.75" customHeight="1" x14ac:dyDescent="0.3">
      <c r="B222" s="2" t="s">
        <v>475</v>
      </c>
      <c r="C222" s="2" t="s">
        <v>476</v>
      </c>
      <c r="D222" s="2" t="s">
        <v>13</v>
      </c>
      <c r="E222" s="2" t="s">
        <v>14</v>
      </c>
      <c r="F222" s="2" t="s">
        <v>15</v>
      </c>
      <c r="G222" s="2" t="s">
        <v>464</v>
      </c>
      <c r="H222" s="2" t="s">
        <v>17</v>
      </c>
      <c r="I222" s="2" t="str">
        <f ca="1">IFERROR(__xludf.DUMMYFUNCTION("GOOGLETRANSLATE(C222,""fr"",""en"")"),"Can do better on the price! I especially want correct protection at low prices but I think your prices can still be improved. For the rest it's correct")</f>
        <v>Can do better on the price! I especially want correct protection at low prices but I think your prices can still be improved. For the rest it's correct</v>
      </c>
    </row>
    <row r="223" spans="2:9" ht="15.75" customHeight="1" x14ac:dyDescent="0.3">
      <c r="B223" s="2" t="s">
        <v>477</v>
      </c>
      <c r="C223" s="2" t="s">
        <v>478</v>
      </c>
      <c r="D223" s="2" t="s">
        <v>13</v>
      </c>
      <c r="E223" s="2" t="s">
        <v>14</v>
      </c>
      <c r="F223" s="2" t="s">
        <v>15</v>
      </c>
      <c r="G223" s="2" t="s">
        <v>464</v>
      </c>
      <c r="H223" s="2" t="s">
        <v>17</v>
      </c>
      <c r="I223" s="2" t="str">
        <f ca="1">IFERROR(__xludf.DUMMYFUNCTION("GOOGLETRANSLATE(C223,""fr"",""en"")"),"Everything is going well for the moment _ Too bad that we can not benefit from the 0km assistance without subscribing to the loan vehicle etc, which inflates the price without a utility ...")</f>
        <v>Everything is going well for the moment _ Too bad that we can not benefit from the 0km assistance without subscribing to the loan vehicle etc, which inflates the price without a utility ...</v>
      </c>
    </row>
    <row r="224" spans="2:9" ht="15.75" customHeight="1" x14ac:dyDescent="0.3">
      <c r="B224" s="2" t="s">
        <v>479</v>
      </c>
      <c r="C224" s="2" t="s">
        <v>480</v>
      </c>
      <c r="D224" s="2" t="s">
        <v>13</v>
      </c>
      <c r="E224" s="2" t="s">
        <v>14</v>
      </c>
      <c r="F224" s="2" t="s">
        <v>15</v>
      </c>
      <c r="G224" s="2" t="s">
        <v>464</v>
      </c>
      <c r="H224" s="2" t="s">
        <v>17</v>
      </c>
      <c r="I224" s="2" t="str">
        <f ca="1">IFERROR(__xludf.DUMMYFUNCTION("GOOGLETRANSLATE(C224,""fr"",""en"")"),"I am satisfied with the service, the price is reasonable, easy to do online, everyone can do it, fast service. I did before another insurance very difficult to do this, very difficult to contact this insurance")</f>
        <v>I am satisfied with the service, the price is reasonable, easy to do online, everyone can do it, fast service. I did before another insurance very difficult to do this, very difficult to contact this insurance</v>
      </c>
    </row>
    <row r="225" spans="2:9" ht="15.75" customHeight="1" x14ac:dyDescent="0.3">
      <c r="B225" s="2" t="s">
        <v>481</v>
      </c>
      <c r="C225" s="2" t="s">
        <v>482</v>
      </c>
      <c r="D225" s="2" t="s">
        <v>13</v>
      </c>
      <c r="E225" s="2" t="s">
        <v>14</v>
      </c>
      <c r="F225" s="2" t="s">
        <v>15</v>
      </c>
      <c r="G225" s="2" t="s">
        <v>464</v>
      </c>
      <c r="H225" s="2" t="s">
        <v>17</v>
      </c>
      <c r="I225" s="2" t="str">
        <f ca="1">IFERROR(__xludf.DUMMYFUNCTION("GOOGLETRANSLATE(C225,""fr"",""en"")"),"The price, for the moment ....... we will see in use. Special mention to deal with the termination of my old contract. We will also see if it is well done.")</f>
        <v>The price, for the moment ....... we will see in use. Special mention to deal with the termination of my old contract. We will also see if it is well done.</v>
      </c>
    </row>
    <row r="226" spans="2:9" ht="15.75" customHeight="1" x14ac:dyDescent="0.3">
      <c r="B226" s="2" t="s">
        <v>483</v>
      </c>
      <c r="C226" s="2" t="s">
        <v>484</v>
      </c>
      <c r="D226" s="2" t="s">
        <v>13</v>
      </c>
      <c r="E226" s="2" t="s">
        <v>14</v>
      </c>
      <c r="F226" s="2" t="s">
        <v>15</v>
      </c>
      <c r="G226" s="2" t="s">
        <v>464</v>
      </c>
      <c r="H226" s="2" t="s">
        <v>17</v>
      </c>
      <c r="I226" s="2" t="str">
        <f ca="1">IFERROR(__xludf.DUMMYFUNCTION("GOOGLETRANSLATE(C226,""fr"",""en"")"),"Simple, practical for registration, and the price suits me.
To see the quality of the service afterwards.
The services offered are particularly detailed.")</f>
        <v>Simple, practical for registration, and the price suits me.
To see the quality of the service afterwards.
The services offered are particularly detailed.</v>
      </c>
    </row>
    <row r="227" spans="2:9" ht="15.75" customHeight="1" x14ac:dyDescent="0.3">
      <c r="B227" s="2" t="s">
        <v>485</v>
      </c>
      <c r="C227" s="2" t="s">
        <v>486</v>
      </c>
      <c r="D227" s="2" t="s">
        <v>13</v>
      </c>
      <c r="E227" s="2" t="s">
        <v>14</v>
      </c>
      <c r="F227" s="2" t="s">
        <v>15</v>
      </c>
      <c r="G227" s="2" t="s">
        <v>464</v>
      </c>
      <c r="H227" s="2" t="s">
        <v>17</v>
      </c>
      <c r="I227" s="2" t="str">
        <f ca="1">IFERROR(__xludf.DUMMYFUNCTION("GOOGLETRANSLATE(C227,""fr"",""en"")"),"Oddly cheaper on the application than when you have an interlocutor on the platform, otherwise everything else is good, a discount for members of several contracts will not be a teop")</f>
        <v>Oddly cheaper on the application than when you have an interlocutor on the platform, otherwise everything else is good, a discount for members of several contracts will not be a teop</v>
      </c>
    </row>
    <row r="228" spans="2:9" ht="15.75" customHeight="1" x14ac:dyDescent="0.3">
      <c r="B228" s="2" t="s">
        <v>487</v>
      </c>
      <c r="C228" s="2" t="s">
        <v>488</v>
      </c>
      <c r="D228" s="2" t="s">
        <v>13</v>
      </c>
      <c r="E228" s="2" t="s">
        <v>14</v>
      </c>
      <c r="F228" s="2" t="s">
        <v>15</v>
      </c>
      <c r="G228" s="2" t="s">
        <v>464</v>
      </c>
      <c r="H228" s="2" t="s">
        <v>17</v>
      </c>
      <c r="I228" s="2" t="str">
        <f ca="1">IFERROR(__xludf.DUMMYFUNCTION("GOOGLETRANSLATE(C228,""fr"",""en"")"),"I am delighted with the offer of this car insurance and the fast online approach to finalize the file. Quick and serious and efficient site.")</f>
        <v>I am delighted with the offer of this car insurance and the fast online approach to finalize the file. Quick and serious and efficient site.</v>
      </c>
    </row>
    <row r="229" spans="2:9" ht="15.75" customHeight="1" x14ac:dyDescent="0.3">
      <c r="B229" s="2" t="s">
        <v>489</v>
      </c>
      <c r="C229" s="2" t="s">
        <v>490</v>
      </c>
      <c r="D229" s="2" t="s">
        <v>13</v>
      </c>
      <c r="E229" s="2" t="s">
        <v>14</v>
      </c>
      <c r="F229" s="2" t="s">
        <v>15</v>
      </c>
      <c r="G229" s="2" t="s">
        <v>464</v>
      </c>
      <c r="H229" s="2" t="s">
        <v>17</v>
      </c>
      <c r="I229" s="2" t="str">
        <f ca="1">IFERROR(__xludf.DUMMYFUNCTION("GOOGLETRANSLATE(C229,""fr"",""en"")"),"I am satisfied with luck to find lassurance that as you wish for others but not in the race for the holidays starts at home")</f>
        <v>I am satisfied with luck to find lassurance that as you wish for others but not in the race for the holidays starts at home</v>
      </c>
    </row>
    <row r="230" spans="2:9" ht="15.75" customHeight="1" x14ac:dyDescent="0.3">
      <c r="B230" s="2" t="s">
        <v>491</v>
      </c>
      <c r="C230" s="2" t="s">
        <v>492</v>
      </c>
      <c r="D230" s="2" t="s">
        <v>13</v>
      </c>
      <c r="E230" s="2" t="s">
        <v>14</v>
      </c>
      <c r="F230" s="2" t="s">
        <v>15</v>
      </c>
      <c r="G230" s="2" t="s">
        <v>464</v>
      </c>
      <c r="H230" s="2" t="s">
        <v>17</v>
      </c>
      <c r="I230" s="2" t="str">
        <f ca="1">IFERROR(__xludf.DUMMYFUNCTION("GOOGLETRANSLATE(C230,""fr"",""en"")"),"The best market prices. Very easy online subscription. I have not tried to contact an advisor because the contract is clear enough and answers all my questions.")</f>
        <v>The best market prices. Very easy online subscription. I have not tried to contact an advisor because the contract is clear enough and answers all my questions.</v>
      </c>
    </row>
    <row r="231" spans="2:9" ht="15.75" customHeight="1" x14ac:dyDescent="0.3">
      <c r="B231" s="2" t="s">
        <v>493</v>
      </c>
      <c r="C231" s="2" t="s">
        <v>494</v>
      </c>
      <c r="D231" s="2" t="s">
        <v>13</v>
      </c>
      <c r="E231" s="2" t="s">
        <v>14</v>
      </c>
      <c r="F231" s="2" t="s">
        <v>15</v>
      </c>
      <c r="G231" s="2" t="s">
        <v>464</v>
      </c>
      <c r="H231" s="2" t="s">
        <v>17</v>
      </c>
      <c r="I231" s="2" t="str">
        <f ca="1">IFERROR(__xludf.DUMMYFUNCTION("GOOGLETRANSLATE(C231,""fr"",""en"")"),"To see over time I only do it now
I would tell you more when I have a problem as with any insurance
I hope not to be disappointed given the ad that you make")</f>
        <v>To see over time I only do it now
I would tell you more when I have a problem as with any insurance
I hope not to be disappointed given the ad that you make</v>
      </c>
    </row>
    <row r="232" spans="2:9" ht="15.75" customHeight="1" x14ac:dyDescent="0.3">
      <c r="B232" s="2" t="s">
        <v>495</v>
      </c>
      <c r="C232" s="2" t="s">
        <v>496</v>
      </c>
      <c r="D232" s="2" t="s">
        <v>13</v>
      </c>
      <c r="E232" s="2" t="s">
        <v>14</v>
      </c>
      <c r="F232" s="2" t="s">
        <v>15</v>
      </c>
      <c r="G232" s="2" t="s">
        <v>464</v>
      </c>
      <c r="H232" s="2" t="s">
        <v>17</v>
      </c>
      <c r="I232" s="2" t="str">
        <f ca="1">IFERROR(__xludf.DUMMYFUNCTION("GOOGLETRANSLATE(C232,""fr"",""en"")"),"I am satisfied with the price for an all risk formula and all options.
Simple, practical and fast to make a quote and take out insurance.")</f>
        <v>I am satisfied with the price for an all risk formula and all options.
Simple, practical and fast to make a quote and take out insurance.</v>
      </c>
    </row>
    <row r="233" spans="2:9" ht="15.75" customHeight="1" x14ac:dyDescent="0.3">
      <c r="B233" s="2" t="s">
        <v>497</v>
      </c>
      <c r="C233" s="2" t="s">
        <v>498</v>
      </c>
      <c r="D233" s="2" t="s">
        <v>13</v>
      </c>
      <c r="E233" s="2" t="s">
        <v>14</v>
      </c>
      <c r="F233" s="2" t="s">
        <v>15</v>
      </c>
      <c r="G233" s="2" t="s">
        <v>464</v>
      </c>
      <c r="H233" s="2" t="s">
        <v>17</v>
      </c>
      <c r="I233" s="2" t="str">
        <f ca="1">IFERROR(__xludf.DUMMYFUNCTION("GOOGLETRANSLATE(C233,""fr"",""en"")"),"I am satisfied, good insurance rate, simple questionnaire to fill out speed of execution everything is clear in the quote, no surprise to be expected.")</f>
        <v>I am satisfied, good insurance rate, simple questionnaire to fill out speed of execution everything is clear in the quote, no surprise to be expected.</v>
      </c>
    </row>
    <row r="234" spans="2:9" ht="15.75" customHeight="1" x14ac:dyDescent="0.3">
      <c r="B234" s="2" t="s">
        <v>499</v>
      </c>
      <c r="C234" s="2" t="s">
        <v>500</v>
      </c>
      <c r="D234" s="2" t="s">
        <v>13</v>
      </c>
      <c r="E234" s="2" t="s">
        <v>14</v>
      </c>
      <c r="F234" s="2" t="s">
        <v>15</v>
      </c>
      <c r="G234" s="2" t="s">
        <v>464</v>
      </c>
      <c r="H234" s="2" t="s">
        <v>17</v>
      </c>
      <c r="I234" s="2" t="str">
        <f ca="1">IFERROR(__xludf.DUMMYFUNCTION("GOOGLETRANSLATE(C234,""fr"",""en"")"),"I am happy to be part of your customers now the prices are affordable it suits me perfectly my brother is insured at home and I have nothing to say about customer service")</f>
        <v>I am happy to be part of your customers now the prices are affordable it suits me perfectly my brother is insured at home and I have nothing to say about customer service</v>
      </c>
    </row>
    <row r="235" spans="2:9" ht="15.75" customHeight="1" x14ac:dyDescent="0.3">
      <c r="B235" s="2" t="s">
        <v>501</v>
      </c>
      <c r="C235" s="2" t="s">
        <v>502</v>
      </c>
      <c r="D235" s="2" t="s">
        <v>13</v>
      </c>
      <c r="E235" s="2" t="s">
        <v>14</v>
      </c>
      <c r="F235" s="2" t="s">
        <v>15</v>
      </c>
      <c r="G235" s="2" t="s">
        <v>464</v>
      </c>
      <c r="H235" s="2" t="s">
        <v>17</v>
      </c>
      <c r="I235" s="2" t="str">
        <f ca="1">IFERROR(__xludf.DUMMYFUNCTION("GOOGLETRANSLATE(C235,""fr"",""en"")"),"
I am a little satisfied
That's all I can say, the price is a bit inflated.
I choose you because I am Direct Energie Customer.
Thanks.")</f>
        <v xml:space="preserve">
I am a little satisfied
That's all I can say, the price is a bit inflated.
I choose you because I am Direct Energie Customer.
Thanks.</v>
      </c>
    </row>
    <row r="236" spans="2:9" ht="15.75" customHeight="1" x14ac:dyDescent="0.3">
      <c r="B236" s="2" t="s">
        <v>503</v>
      </c>
      <c r="C236" s="2" t="s">
        <v>504</v>
      </c>
      <c r="D236" s="2" t="s">
        <v>13</v>
      </c>
      <c r="E236" s="2" t="s">
        <v>14</v>
      </c>
      <c r="F236" s="2" t="s">
        <v>15</v>
      </c>
      <c r="G236" s="2" t="s">
        <v>505</v>
      </c>
      <c r="H236" s="2" t="s">
        <v>17</v>
      </c>
      <c r="I236" s="2" t="str">
        <f ca="1">IFERROR(__xludf.DUMMYFUNCTION("GOOGLETRANSLATE(C236,""fr"",""en"")"),"Very good price bravo good insurance as always
Impeccable service
Thank you very much to Direct Insurance
Pleasant customer service.
Cheer
Cordially")</f>
        <v>Very good price bravo good insurance as always
Impeccable service
Thank you very much to Direct Insurance
Pleasant customer service.
Cheer
Cordially</v>
      </c>
    </row>
    <row r="237" spans="2:9" ht="15.75" customHeight="1" x14ac:dyDescent="0.3">
      <c r="B237" s="2" t="s">
        <v>506</v>
      </c>
      <c r="C237" s="2" t="s">
        <v>507</v>
      </c>
      <c r="D237" s="2" t="s">
        <v>13</v>
      </c>
      <c r="E237" s="2" t="s">
        <v>14</v>
      </c>
      <c r="F237" s="2" t="s">
        <v>15</v>
      </c>
      <c r="G237" s="2" t="s">
        <v>505</v>
      </c>
      <c r="H237" s="2" t="s">
        <v>17</v>
      </c>
      <c r="I237" s="2" t="str">
        <f ca="1">IFERROR(__xludf.DUMMYFUNCTION("GOOGLETRANSLATE(C237,""fr"",""en"")"),"I am generally satisfied with this offer which seems correct I expect to see what it will give to use, in the event of an accident or damage and I do not want to make a speech at all")</f>
        <v>I am generally satisfied with this offer which seems correct I expect to see what it will give to use, in the event of an accident or damage and I do not want to make a speech at all</v>
      </c>
    </row>
    <row r="238" spans="2:9" ht="15.75" customHeight="1" x14ac:dyDescent="0.3">
      <c r="B238" s="2" t="s">
        <v>508</v>
      </c>
      <c r="C238" s="2" t="s">
        <v>509</v>
      </c>
      <c r="D238" s="2" t="s">
        <v>13</v>
      </c>
      <c r="E238" s="2" t="s">
        <v>14</v>
      </c>
      <c r="F238" s="2" t="s">
        <v>15</v>
      </c>
      <c r="G238" s="2" t="s">
        <v>505</v>
      </c>
      <c r="H238" s="2" t="s">
        <v>17</v>
      </c>
      <c r="I238" s="2" t="str">
        <f ca="1">IFERROR(__xludf.DUMMYFUNCTION("GOOGLETRANSLATE(C238,""fr"",""en"")"),"I am satisfied with the service, the prices are attractive and it is simple and practical. The interface is fluid, positive opinions have been highlighted by my relatives.")</f>
        <v>I am satisfied with the service, the prices are attractive and it is simple and practical. The interface is fluid, positive opinions have been highlighted by my relatives.</v>
      </c>
    </row>
    <row r="239" spans="2:9" ht="15.75" customHeight="1" x14ac:dyDescent="0.3">
      <c r="B239" s="2" t="s">
        <v>510</v>
      </c>
      <c r="C239" s="2" t="s">
        <v>511</v>
      </c>
      <c r="D239" s="2" t="s">
        <v>13</v>
      </c>
      <c r="E239" s="2" t="s">
        <v>14</v>
      </c>
      <c r="F239" s="2" t="s">
        <v>15</v>
      </c>
      <c r="G239" s="2" t="s">
        <v>512</v>
      </c>
      <c r="H239" s="2" t="s">
        <v>17</v>
      </c>
      <c r="I239" s="2" t="str">
        <f ca="1">IFERROR(__xludf.DUMMYFUNCTION("GOOGLETRANSLATE(C239,""fr"",""en"")"),"I do not know yet if I have made the right choice to go to your home .. to see over time. It is when there is a problem that we see the quality of the service.")</f>
        <v>I do not know yet if I have made the right choice to go to your home .. to see over time. It is when there is a problem that we see the quality of the service.</v>
      </c>
    </row>
    <row r="240" spans="2:9" ht="15.75" customHeight="1" x14ac:dyDescent="0.3">
      <c r="B240" s="2" t="s">
        <v>513</v>
      </c>
      <c r="C240" s="2" t="s">
        <v>514</v>
      </c>
      <c r="D240" s="2" t="s">
        <v>13</v>
      </c>
      <c r="E240" s="2" t="s">
        <v>14</v>
      </c>
      <c r="F240" s="2" t="s">
        <v>15</v>
      </c>
      <c r="G240" s="2" t="s">
        <v>512</v>
      </c>
      <c r="H240" s="2" t="s">
        <v>17</v>
      </c>
      <c r="I240" s="2" t="str">
        <f ca="1">IFERROR(__xludf.DUMMYFUNCTION("GOOGLETRANSLATE(C240,""fr"",""en"")"),"The prices suit me and the service is fast I was able to insure my vehicle the same day knowing that we are on Saturday evening which would be very complicated in agency")</f>
        <v>The prices suit me and the service is fast I was able to insure my vehicle the same day knowing that we are on Saturday evening which would be very complicated in agency</v>
      </c>
    </row>
    <row r="241" spans="2:9" ht="15.75" customHeight="1" x14ac:dyDescent="0.3">
      <c r="B241" s="2" t="s">
        <v>515</v>
      </c>
      <c r="C241" s="2" t="s">
        <v>516</v>
      </c>
      <c r="D241" s="2" t="s">
        <v>13</v>
      </c>
      <c r="E241" s="2" t="s">
        <v>14</v>
      </c>
      <c r="F241" s="2" t="s">
        <v>15</v>
      </c>
      <c r="G241" s="2" t="s">
        <v>512</v>
      </c>
      <c r="H241" s="2" t="s">
        <v>17</v>
      </c>
      <c r="I241" s="2" t="str">
        <f ca="1">IFERROR(__xludf.DUMMYFUNCTION("GOOGLETRANSLATE(C241,""fr"",""en"")"),"For the year of the vehicle I think it's a bit expensive.
I would like a discount following the engine breaking of my last car as I had to manage on my own after all the monthly payments that you took me to your place at home.")</f>
        <v>For the year of the vehicle I think it's a bit expensive.
I would like a discount following the engine breaking of my last car as I had to manage on my own after all the monthly payments that you took me to your place at home.</v>
      </c>
    </row>
    <row r="242" spans="2:9" ht="15.75" customHeight="1" x14ac:dyDescent="0.3">
      <c r="B242" s="2" t="s">
        <v>517</v>
      </c>
      <c r="C242" s="2" t="s">
        <v>518</v>
      </c>
      <c r="D242" s="2" t="s">
        <v>13</v>
      </c>
      <c r="E242" s="2" t="s">
        <v>14</v>
      </c>
      <c r="F242" s="2" t="s">
        <v>15</v>
      </c>
      <c r="G242" s="2" t="s">
        <v>512</v>
      </c>
      <c r="H242" s="2" t="s">
        <v>17</v>
      </c>
      <c r="I242" s="2" t="str">
        <f ca="1">IFERROR(__xludf.DUMMYFUNCTION("GOOGLETRANSLATE(C242,""fr"",""en"")"),"I am very happy to be at home, the quality price level and the options you offer are reasonable, you are a good insurance, I have my father and my brother who are assured at home and they are very happy too. Cordially")</f>
        <v>I am very happy to be at home, the quality price level and the options you offer are reasonable, you are a good insurance, I have my father and my brother who are assured at home and they are very happy too. Cordially</v>
      </c>
    </row>
    <row r="243" spans="2:9" ht="15.75" customHeight="1" x14ac:dyDescent="0.3">
      <c r="B243" s="2" t="s">
        <v>519</v>
      </c>
      <c r="C243" s="2" t="s">
        <v>520</v>
      </c>
      <c r="D243" s="2" t="s">
        <v>13</v>
      </c>
      <c r="E243" s="2" t="s">
        <v>14</v>
      </c>
      <c r="F243" s="2" t="s">
        <v>15</v>
      </c>
      <c r="G243" s="2" t="s">
        <v>512</v>
      </c>
      <c r="H243" s="2" t="s">
        <v>17</v>
      </c>
      <c r="I243" s="2" t="str">
        <f ca="1">IFERROR(__xludf.DUMMYFUNCTION("GOOGLETRANSLATE(C243,""fr"",""en"")"),"Satisfied by the service, offered and the fact that the car will be provided on Monday 06/09, I find it very effective.
Delighted to start the adventure with Direct Assurance, hoping that this is going well.")</f>
        <v>Satisfied by the service, offered and the fact that the car will be provided on Monday 06/09, I find it very effective.
Delighted to start the adventure with Direct Assurance, hoping that this is going well.</v>
      </c>
    </row>
    <row r="244" spans="2:9" ht="15.75" customHeight="1" x14ac:dyDescent="0.3">
      <c r="B244" s="2" t="s">
        <v>521</v>
      </c>
      <c r="C244" s="2" t="s">
        <v>522</v>
      </c>
      <c r="D244" s="2" t="s">
        <v>13</v>
      </c>
      <c r="E244" s="2" t="s">
        <v>14</v>
      </c>
      <c r="F244" s="2" t="s">
        <v>15</v>
      </c>
      <c r="G244" s="2" t="s">
        <v>512</v>
      </c>
      <c r="H244" s="2" t="s">
        <v>17</v>
      </c>
      <c r="I244" s="2" t="str">
        <f ca="1">IFERROR(__xludf.DUMMYFUNCTION("GOOGLETRANSLATE(C244,""fr"",""en"")"),"I am satisfied with the service, very good value for money, fast and efficient service, of exemplary simplicity. 100% computerized. I recommend")</f>
        <v>I am satisfied with the service, very good value for money, fast and efficient service, of exemplary simplicity. 100% computerized. I recommend</v>
      </c>
    </row>
    <row r="245" spans="2:9" ht="15.75" customHeight="1" x14ac:dyDescent="0.3">
      <c r="B245" s="2" t="s">
        <v>523</v>
      </c>
      <c r="C245" s="2" t="s">
        <v>524</v>
      </c>
      <c r="D245" s="2" t="s">
        <v>13</v>
      </c>
      <c r="E245" s="2" t="s">
        <v>14</v>
      </c>
      <c r="F245" s="2" t="s">
        <v>15</v>
      </c>
      <c r="G245" s="2" t="s">
        <v>512</v>
      </c>
      <c r="H245" s="2" t="s">
        <v>17</v>
      </c>
      <c r="I245" s="2" t="str">
        <f ca="1">IFERROR(__xludf.DUMMYFUNCTION("GOOGLETRANSLATE(C245,""fr"",""en"")"),"I am satisfied with the service. The prices suit me, I recommend this assistant for the value for money. Very warm welcome no one listening with impressive and patience for the time")</f>
        <v>I am satisfied with the service. The prices suit me, I recommend this assistant for the value for money. Very warm welcome no one listening with impressive and patience for the time</v>
      </c>
    </row>
    <row r="246" spans="2:9" ht="15.75" customHeight="1" x14ac:dyDescent="0.3">
      <c r="B246" s="2" t="s">
        <v>525</v>
      </c>
      <c r="C246" s="2" t="s">
        <v>526</v>
      </c>
      <c r="D246" s="2" t="s">
        <v>13</v>
      </c>
      <c r="E246" s="2" t="s">
        <v>14</v>
      </c>
      <c r="F246" s="2" t="s">
        <v>15</v>
      </c>
      <c r="G246" s="2" t="s">
        <v>512</v>
      </c>
      <c r="H246" s="2" t="s">
        <v>17</v>
      </c>
      <c r="I246" s="2" t="str">
        <f ca="1">IFERROR(__xludf.DUMMYFUNCTION("GOOGLETRANSLATE(C246,""fr"",""en"")"),"I am satisfied with your very competitive price.
Speed ​​and simplicity of subscription.
In the very close future I would come back to you for other products.
")</f>
        <v xml:space="preserve">I am satisfied with your very competitive price.
Speed ​​and simplicity of subscription.
In the very close future I would come back to you for other products.
</v>
      </c>
    </row>
    <row r="247" spans="2:9" ht="15.75" customHeight="1" x14ac:dyDescent="0.3">
      <c r="B247" s="2" t="s">
        <v>527</v>
      </c>
      <c r="C247" s="2" t="s">
        <v>528</v>
      </c>
      <c r="D247" s="2" t="s">
        <v>13</v>
      </c>
      <c r="E247" s="2" t="s">
        <v>14</v>
      </c>
      <c r="F247" s="2" t="s">
        <v>15</v>
      </c>
      <c r="G247" s="2" t="s">
        <v>512</v>
      </c>
      <c r="H247" s="2" t="s">
        <v>17</v>
      </c>
      <c r="I247" s="2" t="str">
        <f ca="1">IFERROR(__xludf.DUMMYFUNCTION("GOOGLETRANSLATE(C247,""fr"",""en"")"),"I am happy with the insurance and I want to stay with you and be possible I am beyond anyone to your insurance pasque is good insurance at good price")</f>
        <v>I am happy with the insurance and I want to stay with you and be possible I am beyond anyone to your insurance pasque is good insurance at good price</v>
      </c>
    </row>
    <row r="248" spans="2:9" ht="15.75" customHeight="1" x14ac:dyDescent="0.3">
      <c r="B248" s="2" t="s">
        <v>529</v>
      </c>
      <c r="C248" s="2" t="s">
        <v>530</v>
      </c>
      <c r="D248" s="2" t="s">
        <v>13</v>
      </c>
      <c r="E248" s="2" t="s">
        <v>14</v>
      </c>
      <c r="F248" s="2" t="s">
        <v>15</v>
      </c>
      <c r="G248" s="2" t="s">
        <v>512</v>
      </c>
      <c r="H248" s="2" t="s">
        <v>17</v>
      </c>
      <c r="I248" s="2" t="str">
        <f ca="1">IFERROR(__xludf.DUMMYFUNCTION("GOOGLETRANSLATE(C248,""fr"",""en"")"),"Fast and efficient, nothing complicated. It's really good. All the steps are going very quickly. The Internet page is very clear, it's really good.")</f>
        <v>Fast and efficient, nothing complicated. It's really good. All the steps are going very quickly. The Internet page is very clear, it's really good.</v>
      </c>
    </row>
    <row r="249" spans="2:9" ht="15.75" customHeight="1" x14ac:dyDescent="0.3">
      <c r="B249" s="2" t="s">
        <v>531</v>
      </c>
      <c r="C249" s="2" t="s">
        <v>532</v>
      </c>
      <c r="D249" s="2" t="s">
        <v>13</v>
      </c>
      <c r="E249" s="2" t="s">
        <v>14</v>
      </c>
      <c r="F249" s="2" t="s">
        <v>15</v>
      </c>
      <c r="G249" s="2" t="s">
        <v>533</v>
      </c>
      <c r="H249" s="2" t="s">
        <v>17</v>
      </c>
      <c r="I249" s="2" t="str">
        <f ca="1">IFERROR(__xludf.DUMMYFUNCTION("GOOGLETRANSLATE(C249,""fr"",""en"")"),"I am very satisfied with the service. The price is very competitive. The subscription is perfect. And I hope the service will be up to it.
The writing of the opinion is too long.")</f>
        <v>I am very satisfied with the service. The price is very competitive. The subscription is perfect. And I hope the service will be up to it.
The writing of the opinion is too long.</v>
      </c>
    </row>
    <row r="250" spans="2:9" ht="15.75" customHeight="1" x14ac:dyDescent="0.3">
      <c r="B250" s="2" t="s">
        <v>534</v>
      </c>
      <c r="C250" s="2" t="s">
        <v>535</v>
      </c>
      <c r="D250" s="2" t="s">
        <v>13</v>
      </c>
      <c r="E250" s="2" t="s">
        <v>14</v>
      </c>
      <c r="F250" s="2" t="s">
        <v>15</v>
      </c>
      <c r="G250" s="2" t="s">
        <v>533</v>
      </c>
      <c r="H250" s="2" t="s">
        <v>17</v>
      </c>
      <c r="I250" s="2" t="str">
        <f ca="1">IFERROR(__xludf.DUMMYFUNCTION("GOOGLETRANSLATE(C250,""fr"",""en"")"),"Very satisfied with the telephone service The guarantees are perfectly identical to those of most of the competition for much cheaper the only question that is why I have not changed before cordially")</f>
        <v>Very satisfied with the telephone service The guarantees are perfectly identical to those of most of the competition for much cheaper the only question that is why I have not changed before cordially</v>
      </c>
    </row>
    <row r="251" spans="2:9" ht="15.75" customHeight="1" x14ac:dyDescent="0.3">
      <c r="B251" s="2" t="s">
        <v>536</v>
      </c>
      <c r="C251" s="2" t="s">
        <v>537</v>
      </c>
      <c r="D251" s="2" t="s">
        <v>13</v>
      </c>
      <c r="E251" s="2" t="s">
        <v>14</v>
      </c>
      <c r="F251" s="2" t="s">
        <v>15</v>
      </c>
      <c r="G251" s="2" t="s">
        <v>533</v>
      </c>
      <c r="H251" s="2" t="s">
        <v>17</v>
      </c>
      <c r="I251" s="2" t="str">
        <f ca="1">IFERROR(__xludf.DUMMYFUNCTION("GOOGLETRANSLATE(C251,""fr"",""en"")"),"Satisfied prices and simplicity of the site, practical, clear site, satisfactory price and choice of more options and several levels of interesting guarantee I will recommend.")</f>
        <v>Satisfied prices and simplicity of the site, practical, clear site, satisfactory price and choice of more options and several levels of interesting guarantee I will recommend.</v>
      </c>
    </row>
    <row r="252" spans="2:9" ht="15.75" customHeight="1" x14ac:dyDescent="0.3">
      <c r="B252" s="2" t="s">
        <v>538</v>
      </c>
      <c r="C252" s="2" t="s">
        <v>539</v>
      </c>
      <c r="D252" s="2" t="s">
        <v>13</v>
      </c>
      <c r="E252" s="2" t="s">
        <v>14</v>
      </c>
      <c r="F252" s="2" t="s">
        <v>15</v>
      </c>
      <c r="G252" s="2" t="s">
        <v>533</v>
      </c>
      <c r="H252" s="2" t="s">
        <v>17</v>
      </c>
      <c r="I252" s="2" t="str">
        <f ca="1">IFERROR(__xludf.DUMMYFUNCTION("GOOGLETRANSLATE(C252,""fr"",""en"")"),"The prices are competitive, the configurator efficient and intuitive, and the sending of quotes is done quickly.
The subscription procedure is simple
Hoping that after -sales service is just as needed! ;)")</f>
        <v>The prices are competitive, the configurator efficient and intuitive, and the sending of quotes is done quickly.
The subscription procedure is simple
Hoping that after -sales service is just as needed! ;)</v>
      </c>
    </row>
    <row r="253" spans="2:9" ht="15.75" customHeight="1" x14ac:dyDescent="0.3">
      <c r="B253" s="2" t="s">
        <v>540</v>
      </c>
      <c r="C253" s="2" t="s">
        <v>541</v>
      </c>
      <c r="D253" s="2" t="s">
        <v>13</v>
      </c>
      <c r="E253" s="2" t="s">
        <v>14</v>
      </c>
      <c r="F253" s="2" t="s">
        <v>15</v>
      </c>
      <c r="G253" s="2" t="s">
        <v>533</v>
      </c>
      <c r="H253" s="2" t="s">
        <v>17</v>
      </c>
      <c r="I253" s="2" t="str">
        <f ca="1">IFERROR(__xludf.DUMMYFUNCTION("GOOGLETRANSLATE(C253,""fr"",""en"")"),"To see later all new assures! Hoping that everything is correct and everything will be clear in the future between my insurance and me… .. hoping that my continuous confidence")</f>
        <v>To see later all new assures! Hoping that everything is correct and everything will be clear in the future between my insurance and me… .. hoping that my continuous confidence</v>
      </c>
    </row>
    <row r="254" spans="2:9" ht="15.75" customHeight="1" x14ac:dyDescent="0.3">
      <c r="B254" s="2" t="s">
        <v>542</v>
      </c>
      <c r="C254" s="2" t="s">
        <v>543</v>
      </c>
      <c r="D254" s="2" t="s">
        <v>13</v>
      </c>
      <c r="E254" s="2" t="s">
        <v>14</v>
      </c>
      <c r="F254" s="2" t="s">
        <v>15</v>
      </c>
      <c r="G254" s="2" t="s">
        <v>533</v>
      </c>
      <c r="H254" s="2" t="s">
        <v>17</v>
      </c>
      <c r="I254" s="2" t="str">
        <f ca="1">IFERROR(__xludf.DUMMYFUNCTION("GOOGLETRANSLATE(C254,""fr"",""en"")"),"perfectly happy
really quick niquel I recommend
Strongly the maximum bonus and price reduction, it will be long but I will be patient")</f>
        <v>perfectly happy
really quick niquel I recommend
Strongly the maximum bonus and price reduction, it will be long but I will be patient</v>
      </c>
    </row>
    <row r="255" spans="2:9" ht="15.75" customHeight="1" x14ac:dyDescent="0.3">
      <c r="B255" s="2" t="s">
        <v>544</v>
      </c>
      <c r="C255" s="2" t="s">
        <v>545</v>
      </c>
      <c r="D255" s="2" t="s">
        <v>13</v>
      </c>
      <c r="E255" s="2" t="s">
        <v>14</v>
      </c>
      <c r="F255" s="2" t="s">
        <v>15</v>
      </c>
      <c r="G255" s="2" t="s">
        <v>533</v>
      </c>
      <c r="H255" s="2" t="s">
        <v>17</v>
      </c>
      <c r="I255" s="2" t="str">
        <f ca="1">IFERROR(__xludf.DUMMYFUNCTION("GOOGLETRANSLATE(C255,""fr"",""en"")"),"Satisfied with prices, proposals, description and your responsiveness. Only downside, I asked to be called and you never called me. I still recommend your insurance")</f>
        <v>Satisfied with prices, proposals, description and your responsiveness. Only downside, I asked to be called and you never called me. I still recommend your insurance</v>
      </c>
    </row>
    <row r="256" spans="2:9" ht="15.75" customHeight="1" x14ac:dyDescent="0.3">
      <c r="B256" s="2" t="s">
        <v>546</v>
      </c>
      <c r="C256" s="2" t="s">
        <v>547</v>
      </c>
      <c r="D256" s="2" t="s">
        <v>13</v>
      </c>
      <c r="E256" s="2" t="s">
        <v>14</v>
      </c>
      <c r="F256" s="2" t="s">
        <v>15</v>
      </c>
      <c r="G256" s="2" t="s">
        <v>533</v>
      </c>
      <c r="H256" s="2" t="s">
        <v>17</v>
      </c>
      <c r="I256" s="2" t="str">
        <f ca="1">IFERROR(__xludf.DUMMYFUNCTION("GOOGLETRANSLATE(C256,""fr"",""en"")"),"Very easy to use, I like flexibility and have the possibility of subscribing or not for certain options. I recommend direct insurance online.")</f>
        <v>Very easy to use, I like flexibility and have the possibility of subscribing or not for certain options. I recommend direct insurance online.</v>
      </c>
    </row>
    <row r="257" spans="2:9" ht="15.75" customHeight="1" x14ac:dyDescent="0.3">
      <c r="B257" s="2" t="s">
        <v>548</v>
      </c>
      <c r="C257" s="2" t="s">
        <v>549</v>
      </c>
      <c r="D257" s="2" t="s">
        <v>13</v>
      </c>
      <c r="E257" s="2" t="s">
        <v>14</v>
      </c>
      <c r="F257" s="2" t="s">
        <v>15</v>
      </c>
      <c r="G257" s="2" t="s">
        <v>533</v>
      </c>
      <c r="H257" s="2" t="s">
        <v>17</v>
      </c>
      <c r="I257" s="2" t="str">
        <f ca="1">IFERROR(__xludf.DUMMYFUNCTION("GOOGLETRANSLATE(C257,""fr"",""en"")"),"Hello I am very satisfied and happy with your professionalism thank you for your responsiveness I will not fail to recommend you to those around me
Regards Mr Michelot")</f>
        <v>Hello I am very satisfied and happy with your professionalism thank you for your responsiveness I will not fail to recommend you to those around me
Regards Mr Michelot</v>
      </c>
    </row>
    <row r="258" spans="2:9" ht="15.75" customHeight="1" x14ac:dyDescent="0.3">
      <c r="B258" s="2" t="s">
        <v>550</v>
      </c>
      <c r="C258" s="2" t="s">
        <v>551</v>
      </c>
      <c r="D258" s="2" t="s">
        <v>13</v>
      </c>
      <c r="E258" s="2" t="s">
        <v>14</v>
      </c>
      <c r="F258" s="2" t="s">
        <v>15</v>
      </c>
      <c r="G258" s="2" t="s">
        <v>533</v>
      </c>
      <c r="H258" s="2" t="s">
        <v>17</v>
      </c>
      <c r="I258" s="2" t="str">
        <f ca="1">IFERROR(__xludf.DUMMYFUNCTION("GOOGLETRANSLATE(C258,""fr"",""en"")"),"I am satisfied with the service.
Insured on September 6 at midnight means September 6 at 12:00 a.m.?
I collect the car on 6 at 10:00 am.
Thank you for answering me by email.")</f>
        <v>I am satisfied with the service.
Insured on September 6 at midnight means September 6 at 12:00 a.m.?
I collect the car on 6 at 10:00 am.
Thank you for answering me by email.</v>
      </c>
    </row>
    <row r="259" spans="2:9" ht="15.75" customHeight="1" x14ac:dyDescent="0.3">
      <c r="B259" s="2" t="s">
        <v>552</v>
      </c>
      <c r="C259" s="2" t="s">
        <v>553</v>
      </c>
      <c r="D259" s="2" t="s">
        <v>13</v>
      </c>
      <c r="E259" s="2" t="s">
        <v>14</v>
      </c>
      <c r="F259" s="2" t="s">
        <v>15</v>
      </c>
      <c r="G259" s="2" t="s">
        <v>533</v>
      </c>
      <c r="H259" s="2" t="s">
        <v>17</v>
      </c>
      <c r="I259" s="2" t="str">
        <f ca="1">IFERROR(__xludf.DUMMYFUNCTION("GOOGLETRANSLATE(C259,""fr"",""en"")"),"Frankly it seems very good to me, the prices are very affordable. It remains to be seen what it will give later in the event of a disaster and need for troubleshooting. If everything is ok I will recommend direct insurance to those around me.")</f>
        <v>Frankly it seems very good to me, the prices are very affordable. It remains to be seen what it will give later in the event of a disaster and need for troubleshooting. If everything is ok I will recommend direct insurance to those around me.</v>
      </c>
    </row>
    <row r="260" spans="2:9" ht="15.75" customHeight="1" x14ac:dyDescent="0.3">
      <c r="B260" s="2" t="s">
        <v>554</v>
      </c>
      <c r="C260" s="2" t="s">
        <v>555</v>
      </c>
      <c r="D260" s="2" t="s">
        <v>13</v>
      </c>
      <c r="E260" s="2" t="s">
        <v>14</v>
      </c>
      <c r="F260" s="2" t="s">
        <v>15</v>
      </c>
      <c r="G260" s="2" t="s">
        <v>533</v>
      </c>
      <c r="H260" s="2" t="s">
        <v>17</v>
      </c>
      <c r="I260" s="2" t="str">
        <f ca="1">IFERROR(__xludf.DUMMYFUNCTION("GOOGLETRANSLATE(C260,""fr"",""en"")"),"Very satisfied, I would like to get a scale, but lack of information. Please contact me as soon as possible! Sincerely, Mr. Jerome Bourgeais")</f>
        <v>Very satisfied, I would like to get a scale, but lack of information. Please contact me as soon as possible! Sincerely, Mr. Jerome Bourgeais</v>
      </c>
    </row>
    <row r="261" spans="2:9" ht="15.75" customHeight="1" x14ac:dyDescent="0.3">
      <c r="B261" s="2" t="s">
        <v>556</v>
      </c>
      <c r="C261" s="2" t="s">
        <v>557</v>
      </c>
      <c r="D261" s="2" t="s">
        <v>13</v>
      </c>
      <c r="E261" s="2" t="s">
        <v>14</v>
      </c>
      <c r="F261" s="2" t="s">
        <v>15</v>
      </c>
      <c r="G261" s="2" t="s">
        <v>558</v>
      </c>
      <c r="H261" s="2" t="s">
        <v>17</v>
      </c>
      <c r="I261" s="2" t="str">
        <f ca="1">IFERROR(__xludf.DUMMYFUNCTION("GOOGLETRANSLATE(C261,""fr"",""en"")"),"Very well done and very practical to fill the information, we assure all our vehicles at home and are very happy, responsiveness, service.")</f>
        <v>Very well done and very practical to fill the information, we assure all our vehicles at home and are very happy, responsiveness, service.</v>
      </c>
    </row>
    <row r="262" spans="2:9" ht="15.75" customHeight="1" x14ac:dyDescent="0.3">
      <c r="B262" s="2" t="s">
        <v>559</v>
      </c>
      <c r="C262" s="2" t="s">
        <v>560</v>
      </c>
      <c r="D262" s="2" t="s">
        <v>13</v>
      </c>
      <c r="E262" s="2" t="s">
        <v>14</v>
      </c>
      <c r="F262" s="2" t="s">
        <v>15</v>
      </c>
      <c r="G262" s="2" t="s">
        <v>558</v>
      </c>
      <c r="H262" s="2" t="s">
        <v>17</v>
      </c>
      <c r="I262" s="2" t="str">
        <f ca="1">IFERROR(__xludf.DUMMYFUNCTION("GOOGLETRANSLATE(C262,""fr"",""en"")"),"I am satisfied with the efficient and very fast service The simplicity of the site allows you to fill the information quickly and the options is the prices offered are affordable")</f>
        <v>I am satisfied with the efficient and very fast service The simplicity of the site allows you to fill the information quickly and the options is the prices offered are affordable</v>
      </c>
    </row>
    <row r="263" spans="2:9" ht="15.75" customHeight="1" x14ac:dyDescent="0.3">
      <c r="B263" s="2" t="s">
        <v>561</v>
      </c>
      <c r="C263" s="2" t="s">
        <v>562</v>
      </c>
      <c r="D263" s="2" t="s">
        <v>13</v>
      </c>
      <c r="E263" s="2" t="s">
        <v>14</v>
      </c>
      <c r="F263" s="2" t="s">
        <v>15</v>
      </c>
      <c r="G263" s="2" t="s">
        <v>558</v>
      </c>
      <c r="H263" s="2" t="s">
        <v>17</v>
      </c>
      <c r="I263" s="2" t="str">
        <f ca="1">IFERROR(__xludf.DUMMYFUNCTION("GOOGLETRANSLATE(C263,""fr"",""en"")"),"I am very satisfied with the price and the registration site which is simple to use for the first vehicle and even simpler for the second. In PLU we can modify the first quote if we buy another vehicle simply takes up the initial quote.")</f>
        <v>I am very satisfied with the price and the registration site which is simple to use for the first vehicle and even simpler for the second. In PLU we can modify the first quote if we buy another vehicle simply takes up the initial quote.</v>
      </c>
    </row>
    <row r="264" spans="2:9" ht="15.75" customHeight="1" x14ac:dyDescent="0.3">
      <c r="B264" s="2" t="s">
        <v>563</v>
      </c>
      <c r="C264" s="2" t="s">
        <v>564</v>
      </c>
      <c r="D264" s="2" t="s">
        <v>13</v>
      </c>
      <c r="E264" s="2" t="s">
        <v>14</v>
      </c>
      <c r="F264" s="2" t="s">
        <v>15</v>
      </c>
      <c r="G264" s="2" t="s">
        <v>558</v>
      </c>
      <c r="H264" s="2" t="s">
        <v>17</v>
      </c>
      <c r="I264" s="2" t="str">
        <f ca="1">IFERROR(__xludf.DUMMYFUNCTION("GOOGLETRANSLATE(C264,""fr"",""en"")"),"I am satisfied with the service, use of the really practical website
Reasonable service price
I recommend all students direct insurance!")</f>
        <v>I am satisfied with the service, use of the really practical website
Reasonable service price
I recommend all students direct insurance!</v>
      </c>
    </row>
    <row r="265" spans="2:9" ht="15.75" customHeight="1" x14ac:dyDescent="0.3">
      <c r="B265" s="2" t="s">
        <v>565</v>
      </c>
      <c r="C265" s="2" t="s">
        <v>566</v>
      </c>
      <c r="D265" s="2" t="s">
        <v>13</v>
      </c>
      <c r="E265" s="2" t="s">
        <v>14</v>
      </c>
      <c r="F265" s="2" t="s">
        <v>15</v>
      </c>
      <c r="G265" s="2" t="s">
        <v>558</v>
      </c>
      <c r="H265" s="2" t="s">
        <v>17</v>
      </c>
      <c r="I265" s="2" t="str">
        <f ca="1">IFERROR(__xludf.DUMMYFUNCTION("GOOGLETRANSLATE(C265,""fr"",""en"")"),"I am satisfied
I am happy the can be correct but must contain the broken ice. That's all and 150 it's too long. Thank you for everything thank you for everything")</f>
        <v>I am satisfied
I am happy the can be correct but must contain the broken ice. That's all and 150 it's too long. Thank you for everything thank you for everything</v>
      </c>
    </row>
    <row r="266" spans="2:9" ht="15.75" customHeight="1" x14ac:dyDescent="0.3">
      <c r="B266" s="2" t="s">
        <v>567</v>
      </c>
      <c r="C266" s="2" t="s">
        <v>568</v>
      </c>
      <c r="D266" s="2" t="s">
        <v>13</v>
      </c>
      <c r="E266" s="2" t="s">
        <v>14</v>
      </c>
      <c r="F266" s="2" t="s">
        <v>15</v>
      </c>
      <c r="G266" s="2" t="s">
        <v>558</v>
      </c>
      <c r="H266" s="2" t="s">
        <v>17</v>
      </c>
      <c r="I266" s="2" t="str">
        <f ca="1">IFERROR(__xludf.DUMMYFUNCTION("GOOGLETRANSLATE(C266,""fr"",""en"")"),"Effective would be the main word.
Thank you Direct Assurance, not easy to make sure when you have always been a good driver but a company vehicle!")</f>
        <v>Effective would be the main word.
Thank you Direct Assurance, not easy to make sure when you have always been a good driver but a company vehicle!</v>
      </c>
    </row>
    <row r="267" spans="2:9" ht="15.75" customHeight="1" x14ac:dyDescent="0.3">
      <c r="B267" s="2" t="s">
        <v>569</v>
      </c>
      <c r="C267" s="2" t="s">
        <v>570</v>
      </c>
      <c r="D267" s="2" t="s">
        <v>13</v>
      </c>
      <c r="E267" s="2" t="s">
        <v>14</v>
      </c>
      <c r="F267" s="2" t="s">
        <v>15</v>
      </c>
      <c r="G267" s="2" t="s">
        <v>558</v>
      </c>
      <c r="H267" s="2" t="s">
        <v>17</v>
      </c>
      <c r="I267" s="2" t="str">
        <f ca="1">IFERROR(__xludf.DUMMYFUNCTION("GOOGLETRANSLATE(C267,""fr"",""en"")"),"Yes very satisfied with the prices and the simplicity of the application, very readable, very good website, I hope that in the event of a problem you will be reactive and efficient.")</f>
        <v>Yes very satisfied with the prices and the simplicity of the application, very readable, very good website, I hope that in the event of a problem you will be reactive and efficient.</v>
      </c>
    </row>
    <row r="268" spans="2:9" ht="15.75" customHeight="1" x14ac:dyDescent="0.3">
      <c r="B268" s="2" t="s">
        <v>571</v>
      </c>
      <c r="C268" s="2" t="s">
        <v>572</v>
      </c>
      <c r="D268" s="2" t="s">
        <v>13</v>
      </c>
      <c r="E268" s="2" t="s">
        <v>14</v>
      </c>
      <c r="F268" s="2" t="s">
        <v>15</v>
      </c>
      <c r="G268" s="2" t="s">
        <v>558</v>
      </c>
      <c r="H268" s="2" t="s">
        <v>17</v>
      </c>
      <c r="I268" s="2" t="str">
        <f ca="1">IFERROR(__xludf.DUMMYFUNCTION("GOOGLETRANSLATE(C268,""fr"",""en"")"),"Too bad the franchises are high. But overall the prices are reasonable.
I hope you will be up to your reputation.
Thanks.")</f>
        <v>Too bad the franchises are high. But overall the prices are reasonable.
I hope you will be up to your reputation.
Thanks.</v>
      </c>
    </row>
    <row r="269" spans="2:9" ht="15.75" customHeight="1" x14ac:dyDescent="0.3">
      <c r="B269" s="2" t="s">
        <v>573</v>
      </c>
      <c r="C269" s="2" t="s">
        <v>574</v>
      </c>
      <c r="D269" s="2" t="s">
        <v>13</v>
      </c>
      <c r="E269" s="2" t="s">
        <v>14</v>
      </c>
      <c r="F269" s="2" t="s">
        <v>15</v>
      </c>
      <c r="G269" s="2" t="s">
        <v>558</v>
      </c>
      <c r="H269" s="2" t="s">
        <v>17</v>
      </c>
      <c r="I269" s="2" t="str">
        <f ca="1">IFERROR(__xludf.DUMMYFUNCTION("GOOGLETRANSLATE(C269,""fr"",""en"")"),"Hello,
I would have liked to have a little cheaper or a commercial gesture on the price of my insurance!
Thanks,
Regards,
Hanen Rekik
0623712057")</f>
        <v>Hello,
I would have liked to have a little cheaper or a commercial gesture on the price of my insurance!
Thanks,
Regards,
Hanen Rekik
0623712057</v>
      </c>
    </row>
    <row r="270" spans="2:9" ht="15.75" customHeight="1" x14ac:dyDescent="0.3">
      <c r="B270" s="2" t="s">
        <v>575</v>
      </c>
      <c r="C270" s="2" t="s">
        <v>576</v>
      </c>
      <c r="D270" s="2" t="s">
        <v>13</v>
      </c>
      <c r="E270" s="2" t="s">
        <v>14</v>
      </c>
      <c r="F270" s="2" t="s">
        <v>15</v>
      </c>
      <c r="G270" s="2" t="s">
        <v>558</v>
      </c>
      <c r="H270" s="2" t="s">
        <v>17</v>
      </c>
      <c r="I270" s="2" t="str">
        <f ca="1">IFERROR(__xludf.DUMMYFUNCTION("GOOGLETRANSLATE(C270,""fr"",""en"")"),"I am happy with your site and direct insurance I advise everyone to connect
Fast, very good site easy to use
Cheap thank you to you c practical and easy use
")</f>
        <v xml:space="preserve">I am happy with your site and direct insurance I advise everyone to connect
Fast, very good site easy to use
Cheap thank you to you c practical and easy use
</v>
      </c>
    </row>
    <row r="271" spans="2:9" ht="15.75" customHeight="1" x14ac:dyDescent="0.3">
      <c r="B271" s="2" t="s">
        <v>577</v>
      </c>
      <c r="C271" s="2" t="s">
        <v>578</v>
      </c>
      <c r="D271" s="2" t="s">
        <v>13</v>
      </c>
      <c r="E271" s="2" t="s">
        <v>14</v>
      </c>
      <c r="F271" s="2" t="s">
        <v>15</v>
      </c>
      <c r="G271" s="2" t="s">
        <v>558</v>
      </c>
      <c r="H271" s="2" t="s">
        <v>17</v>
      </c>
      <c r="I271" s="2" t="str">
        <f ca="1">IFERROR(__xludf.DUMMYFUNCTION("GOOGLETRANSLATE(C271,""fr"",""en"")"),"Perfect, question price you beat the competition flat sewing. The interface is intuitive and easy to handle. And the options are interesting.
")</f>
        <v xml:space="preserve">Perfect, question price you beat the competition flat sewing. The interface is intuitive and easy to handle. And the options are interesting.
</v>
      </c>
    </row>
    <row r="272" spans="2:9" ht="15.75" customHeight="1" x14ac:dyDescent="0.3">
      <c r="B272" s="2" t="s">
        <v>579</v>
      </c>
      <c r="C272" s="2" t="s">
        <v>580</v>
      </c>
      <c r="D272" s="2" t="s">
        <v>13</v>
      </c>
      <c r="E272" s="2" t="s">
        <v>14</v>
      </c>
      <c r="F272" s="2" t="s">
        <v>15</v>
      </c>
      <c r="G272" s="2" t="s">
        <v>558</v>
      </c>
      <c r="H272" s="2" t="s">
        <v>17</v>
      </c>
      <c r="I272" s="2" t="str">
        <f ca="1">IFERROR(__xludf.DUMMYFUNCTION("GOOGLETRANSLATE(C272,""fr"",""en"")"),"Simple and quick the price is attractive. Too bad we have to pay two months of entry contribution even before the start of the contract but this is still correct")</f>
        <v>Simple and quick the price is attractive. Too bad we have to pay two months of entry contribution even before the start of the contract but this is still correct</v>
      </c>
    </row>
    <row r="273" spans="2:9" ht="15.75" customHeight="1" x14ac:dyDescent="0.3">
      <c r="B273" s="2" t="s">
        <v>581</v>
      </c>
      <c r="C273" s="2" t="s">
        <v>582</v>
      </c>
      <c r="D273" s="2" t="s">
        <v>13</v>
      </c>
      <c r="E273" s="2" t="s">
        <v>14</v>
      </c>
      <c r="F273" s="2" t="s">
        <v>15</v>
      </c>
      <c r="G273" s="2" t="s">
        <v>558</v>
      </c>
      <c r="H273" s="2" t="s">
        <v>17</v>
      </c>
      <c r="I273" s="2" t="str">
        <f ca="1">IFERROR(__xludf.DUMMYFUNCTION("GOOGLETRANSLATE(C273,""fr"",""en"")"),"Very good insurance satisfied with the service for quotes for prices defying any other insurance thank you in advance for your service all risks cordially")</f>
        <v>Very good insurance satisfied with the service for quotes for prices defying any other insurance thank you in advance for your service all risks cordially</v>
      </c>
    </row>
    <row r="274" spans="2:9" ht="15.75" customHeight="1" x14ac:dyDescent="0.3">
      <c r="B274" s="2" t="s">
        <v>583</v>
      </c>
      <c r="C274" s="2" t="s">
        <v>584</v>
      </c>
      <c r="D274" s="2" t="s">
        <v>13</v>
      </c>
      <c r="E274" s="2" t="s">
        <v>14</v>
      </c>
      <c r="F274" s="2" t="s">
        <v>15</v>
      </c>
      <c r="G274" s="2" t="s">
        <v>558</v>
      </c>
      <c r="H274" s="2" t="s">
        <v>17</v>
      </c>
      <c r="I274" s="2" t="str">
        <f ca="1">IFERROR(__xludf.DUMMYFUNCTION("GOOGLETRANSLATE(C274,""fr"",""en"")"),"Satisfied, to see now PUUR the possible care but the prices are competitive and it is very easy to obtain a price suitable for his request")</f>
        <v>Satisfied, to see now PUUR the possible care but the prices are competitive and it is very easy to obtain a price suitable for his request</v>
      </c>
    </row>
    <row r="275" spans="2:9" ht="15.75" customHeight="1" x14ac:dyDescent="0.3">
      <c r="B275" s="2" t="s">
        <v>585</v>
      </c>
      <c r="C275" s="2" t="s">
        <v>586</v>
      </c>
      <c r="D275" s="2" t="s">
        <v>13</v>
      </c>
      <c r="E275" s="2" t="s">
        <v>14</v>
      </c>
      <c r="F275" s="2" t="s">
        <v>15</v>
      </c>
      <c r="G275" s="2" t="s">
        <v>558</v>
      </c>
      <c r="H275" s="2" t="s">
        <v>17</v>
      </c>
      <c r="I275" s="2" t="str">
        <f ca="1">IFERROR(__xludf.DUMMYFUNCTION("GOOGLETRANSLATE(C275,""fr"",""en"")"),"Too bad it could not have an advisor before finalizing the quote to be on our choices
The number refers us to a standard that gives no info")</f>
        <v>Too bad it could not have an advisor before finalizing the quote to be on our choices
The number refers us to a standard that gives no info</v>
      </c>
    </row>
    <row r="276" spans="2:9" ht="15.75" customHeight="1" x14ac:dyDescent="0.3">
      <c r="B276" s="2" t="s">
        <v>587</v>
      </c>
      <c r="C276" s="2" t="s">
        <v>588</v>
      </c>
      <c r="D276" s="2" t="s">
        <v>13</v>
      </c>
      <c r="E276" s="2" t="s">
        <v>14</v>
      </c>
      <c r="F276" s="2" t="s">
        <v>15</v>
      </c>
      <c r="G276" s="2" t="s">
        <v>558</v>
      </c>
      <c r="H276" s="2" t="s">
        <v>17</v>
      </c>
      <c r="I276" s="2" t="str">
        <f ca="1">IFERROR(__xludf.DUMMYFUNCTION("GOOGLETRANSLATE(C276,""fr"",""en"")"),"I am satisfied because the procedures are fast and simplified but I regret having had to fill the whole file again because I had already done it")</f>
        <v>I am satisfied because the procedures are fast and simplified but I regret having had to fill the whole file again because I had already done it</v>
      </c>
    </row>
    <row r="277" spans="2:9" ht="15.75" customHeight="1" x14ac:dyDescent="0.3">
      <c r="B277" s="2" t="s">
        <v>589</v>
      </c>
      <c r="C277" s="2" t="s">
        <v>590</v>
      </c>
      <c r="D277" s="2" t="s">
        <v>13</v>
      </c>
      <c r="E277" s="2" t="s">
        <v>14</v>
      </c>
      <c r="F277" s="2" t="s">
        <v>15</v>
      </c>
      <c r="G277" s="2" t="s">
        <v>558</v>
      </c>
      <c r="H277" s="2" t="s">
        <v>17</v>
      </c>
      <c r="I277" s="2" t="str">
        <f ca="1">IFERROR(__xludf.DUMMYFUNCTION("GOOGLETRANSLATE(C277,""fr"",""en"")"),"I am satisfied with the fast service and well now remains to be seen if all will be fine to finalize my file by internet .......")</f>
        <v>I am satisfied with the fast service and well now remains to be seen if all will be fine to finalize my file by internet .......</v>
      </c>
    </row>
    <row r="278" spans="2:9" ht="15.75" customHeight="1" x14ac:dyDescent="0.3">
      <c r="B278" s="2" t="s">
        <v>591</v>
      </c>
      <c r="C278" s="2" t="s">
        <v>592</v>
      </c>
      <c r="D278" s="2" t="s">
        <v>13</v>
      </c>
      <c r="E278" s="2" t="s">
        <v>14</v>
      </c>
      <c r="F278" s="2" t="s">
        <v>15</v>
      </c>
      <c r="G278" s="2" t="s">
        <v>558</v>
      </c>
      <c r="H278" s="2" t="s">
        <v>17</v>
      </c>
      <c r="I278" s="2" t="str">
        <f ca="1">IFERROR(__xludf.DUMMYFUNCTION("GOOGLETRANSLATE(C278,""fr"",""en"")"),"Satisfied ! We will see later, I don't know you and when I don't know I don't invent. For the moment instead of asking me, we talk about it later. Thanks")</f>
        <v>Satisfied ! We will see later, I don't know you and when I don't know I don't invent. For the moment instead of asking me, we talk about it later. Thanks</v>
      </c>
    </row>
    <row r="279" spans="2:9" ht="15.75" customHeight="1" x14ac:dyDescent="0.3">
      <c r="B279" s="2" t="s">
        <v>593</v>
      </c>
      <c r="C279" s="2" t="s">
        <v>594</v>
      </c>
      <c r="D279" s="2" t="s">
        <v>13</v>
      </c>
      <c r="E279" s="2" t="s">
        <v>14</v>
      </c>
      <c r="F279" s="2" t="s">
        <v>15</v>
      </c>
      <c r="G279" s="2" t="s">
        <v>558</v>
      </c>
      <c r="H279" s="2" t="s">
        <v>17</v>
      </c>
      <c r="I279" s="2" t="str">
        <f ca="1">IFERROR(__xludf.DUMMYFUNCTION("GOOGLETRANSLATE(C279,""fr"",""en"")"),"Simple and quick, a form to fill out and it is done.
Not yet tested the assistance service of the insurer, so no full review for the moment")</f>
        <v>Simple and quick, a form to fill out and it is done.
Not yet tested the assistance service of the insurer, so no full review for the moment</v>
      </c>
    </row>
    <row r="280" spans="2:9" ht="15.75" customHeight="1" x14ac:dyDescent="0.3">
      <c r="B280" s="2" t="s">
        <v>595</v>
      </c>
      <c r="C280" s="2" t="s">
        <v>596</v>
      </c>
      <c r="D280" s="2" t="s">
        <v>13</v>
      </c>
      <c r="E280" s="2" t="s">
        <v>14</v>
      </c>
      <c r="F280" s="2" t="s">
        <v>15</v>
      </c>
      <c r="G280" s="2" t="s">
        <v>17</v>
      </c>
      <c r="H280" s="2" t="s">
        <v>17</v>
      </c>
      <c r="I280" s="2" t="str">
        <f ca="1">IFERROR(__xludf.DUMMYFUNCTION("GOOGLETRANSLATE(C280,""fr"",""en"")"),"I find that the site is accessible and the prices are attractive.
On the other hand, the different options deserve to be more explained.
Likewise, site ergonomics could be optimized.")</f>
        <v>I find that the site is accessible and the prices are attractive.
On the other hand, the different options deserve to be more explained.
Likewise, site ergonomics could be optimized.</v>
      </c>
    </row>
    <row r="281" spans="2:9" ht="15.75" customHeight="1" x14ac:dyDescent="0.3">
      <c r="B281" s="2" t="s">
        <v>597</v>
      </c>
      <c r="C281" s="2" t="s">
        <v>598</v>
      </c>
      <c r="D281" s="2" t="s">
        <v>13</v>
      </c>
      <c r="E281" s="2" t="s">
        <v>14</v>
      </c>
      <c r="F281" s="2" t="s">
        <v>15</v>
      </c>
      <c r="G281" s="2" t="s">
        <v>17</v>
      </c>
      <c r="H281" s="2" t="s">
        <v>17</v>
      </c>
      <c r="I281" s="2" t="str">
        <f ca="1">IFERROR(__xludf.DUMMYFUNCTION("GOOGLETRANSLATE(C281,""fr"",""en"")"),"Amazing top, more bats would be even better.
Having a reduction if qlq ´ one of. Our family is with this insurers for - 23 years old is great")</f>
        <v>Amazing top, more bats would be even better.
Having a reduction if qlq ´ one of. Our family is with this insurers for - 23 years old is great</v>
      </c>
    </row>
    <row r="282" spans="2:9" ht="15.75" customHeight="1" x14ac:dyDescent="0.3">
      <c r="B282" s="2" t="s">
        <v>599</v>
      </c>
      <c r="C282" s="2" t="s">
        <v>600</v>
      </c>
      <c r="D282" s="2" t="s">
        <v>13</v>
      </c>
      <c r="E282" s="2" t="s">
        <v>14</v>
      </c>
      <c r="F282" s="2" t="s">
        <v>15</v>
      </c>
      <c r="G282" s="2" t="s">
        <v>17</v>
      </c>
      <c r="H282" s="2" t="s">
        <v>17</v>
      </c>
      <c r="I282" s="2" t="str">
        <f ca="1">IFERROR(__xludf.DUMMYFUNCTION("GOOGLETRANSLATE(C282,""fr"",""en"")"),"I am satisfied with the process to have a quick quote. The most is to be able to terminate my old insurance with you directly.
The price are very affordable.")</f>
        <v>I am satisfied with the process to have a quick quote. The most is to be able to terminate my old insurance with you directly.
The price are very affordable.</v>
      </c>
    </row>
    <row r="283" spans="2:9" ht="15.75" customHeight="1" x14ac:dyDescent="0.3">
      <c r="B283" s="2" t="s">
        <v>601</v>
      </c>
      <c r="C283" s="2" t="s">
        <v>602</v>
      </c>
      <c r="D283" s="2" t="s">
        <v>13</v>
      </c>
      <c r="E283" s="2" t="s">
        <v>14</v>
      </c>
      <c r="F283" s="2" t="s">
        <v>15</v>
      </c>
      <c r="G283" s="2" t="s">
        <v>17</v>
      </c>
      <c r="H283" s="2" t="s">
        <v>17</v>
      </c>
      <c r="I283" s="2" t="str">
        <f ca="1">IFERROR(__xludf.DUMMYFUNCTION("GOOGLETRANSLATE(C283,""fr"",""en"")"),"Simple and quick! The subscription was fast and very clear. The Placr bet is almost immediate which greatly facilitates the steps. Thank you.")</f>
        <v>Simple and quick! The subscription was fast and very clear. The Placr bet is almost immediate which greatly facilitates the steps. Thank you.</v>
      </c>
    </row>
    <row r="284" spans="2:9" ht="15.75" customHeight="1" x14ac:dyDescent="0.3">
      <c r="B284" s="2" t="s">
        <v>603</v>
      </c>
      <c r="C284" s="2" t="s">
        <v>604</v>
      </c>
      <c r="D284" s="2" t="s">
        <v>13</v>
      </c>
      <c r="E284" s="2" t="s">
        <v>14</v>
      </c>
      <c r="F284" s="2" t="s">
        <v>15</v>
      </c>
      <c r="G284" s="2" t="s">
        <v>17</v>
      </c>
      <c r="H284" s="2" t="s">
        <v>17</v>
      </c>
      <c r="I284" s="2" t="str">
        <f ca="1">IFERROR(__xludf.DUMMYFUNCTION("GOOGLETRANSLATE(C284,""fr"",""en"")"),"hello I found your site very easy to use and your attractive prices to see when a statement will be made if everything is as simple thank you")</f>
        <v>hello I found your site very easy to use and your attractive prices to see when a statement will be made if everything is as simple thank you</v>
      </c>
    </row>
    <row r="285" spans="2:9" ht="15.75" customHeight="1" x14ac:dyDescent="0.3">
      <c r="B285" s="2" t="s">
        <v>605</v>
      </c>
      <c r="C285" s="2" t="s">
        <v>606</v>
      </c>
      <c r="D285" s="2" t="s">
        <v>13</v>
      </c>
      <c r="E285" s="2" t="s">
        <v>14</v>
      </c>
      <c r="F285" s="2" t="s">
        <v>15</v>
      </c>
      <c r="G285" s="2" t="s">
        <v>17</v>
      </c>
      <c r="H285" s="2" t="s">
        <v>17</v>
      </c>
      <c r="I285" s="2" t="str">
        <f ca="1">IFERROR(__xludf.DUMMYFUNCTION("GOOGLETRANSLATE(C285,""fr"",""en"")"),"Very simple and intuitive to subscribe. For now nothing to say. I had the opportunity to speak with one of the advisers via Messenger with very clear and very fast answers to love me. It's nice.")</f>
        <v>Very simple and intuitive to subscribe. For now nothing to say. I had the opportunity to speak with one of the advisers via Messenger with very clear and very fast answers to love me. It's nice.</v>
      </c>
    </row>
    <row r="286" spans="2:9" ht="15.75" customHeight="1" x14ac:dyDescent="0.3">
      <c r="B286" s="2" t="s">
        <v>607</v>
      </c>
      <c r="C286" s="2" t="s">
        <v>608</v>
      </c>
      <c r="D286" s="2" t="s">
        <v>13</v>
      </c>
      <c r="E286" s="2" t="s">
        <v>14</v>
      </c>
      <c r="F286" s="2" t="s">
        <v>15</v>
      </c>
      <c r="G286" s="2" t="s">
        <v>17</v>
      </c>
      <c r="H286" s="2" t="s">
        <v>17</v>
      </c>
      <c r="I286" s="2" t="str">
        <f ca="1">IFERROR(__xludf.DUMMYFUNCTION("GOOGLETRANSLATE(C286,""fr"",""en"")"),"Fast simple, accessible, recommended to those around me I am satisfied with the speed of the creation of my new car insurance.")</f>
        <v>Fast simple, accessible, recommended to those around me I am satisfied with the speed of the creation of my new car insurance.</v>
      </c>
    </row>
    <row r="287" spans="2:9" ht="15.75" customHeight="1" x14ac:dyDescent="0.3">
      <c r="B287" s="2" t="s">
        <v>609</v>
      </c>
      <c r="C287" s="2" t="s">
        <v>610</v>
      </c>
      <c r="D287" s="2" t="s">
        <v>13</v>
      </c>
      <c r="E287" s="2" t="s">
        <v>14</v>
      </c>
      <c r="F287" s="2" t="s">
        <v>15</v>
      </c>
      <c r="G287" s="2" t="s">
        <v>17</v>
      </c>
      <c r="H287" s="2" t="s">
        <v>17</v>
      </c>
      <c r="I287" s="2" t="str">
        <f ca="1">IFERROR(__xludf.DUMMYFUNCTION("GOOGLETRANSLATE(C287,""fr"",""en"")"),"Super cheap and quick, easy efficient. I recommend those around me. I will run safely. Thank you, thank you very much. Good day to you")</f>
        <v>Super cheap and quick, easy efficient. I recommend those around me. I will run safely. Thank you, thank you very much. Good day to you</v>
      </c>
    </row>
    <row r="288" spans="2:9" ht="15.75" customHeight="1" x14ac:dyDescent="0.3">
      <c r="B288" s="2" t="s">
        <v>611</v>
      </c>
      <c r="C288" s="2" t="s">
        <v>612</v>
      </c>
      <c r="D288" s="2" t="s">
        <v>13</v>
      </c>
      <c r="E288" s="2" t="s">
        <v>14</v>
      </c>
      <c r="F288" s="2" t="s">
        <v>15</v>
      </c>
      <c r="G288" s="2" t="s">
        <v>17</v>
      </c>
      <c r="H288" s="2" t="s">
        <v>17</v>
      </c>
      <c r="I288" s="2" t="str">
        <f ca="1">IFERROR(__xludf.DUMMYFUNCTION("GOOGLETRANSLATE(C288,""fr"",""en"")"),"Simple and practical, the prices are minimal and the subscription is fast and feasible by internet. I recommend direct insurance to people around me.")</f>
        <v>Simple and practical, the prices are minimal and the subscription is fast and feasible by internet. I recommend direct insurance to people around me.</v>
      </c>
    </row>
    <row r="289" spans="2:9" ht="15.75" customHeight="1" x14ac:dyDescent="0.3">
      <c r="B289" s="2" t="s">
        <v>613</v>
      </c>
      <c r="C289" s="2" t="s">
        <v>614</v>
      </c>
      <c r="D289" s="2" t="s">
        <v>13</v>
      </c>
      <c r="E289" s="2" t="s">
        <v>14</v>
      </c>
      <c r="F289" s="2" t="s">
        <v>15</v>
      </c>
      <c r="G289" s="2" t="s">
        <v>17</v>
      </c>
      <c r="H289" s="2" t="s">
        <v>17</v>
      </c>
      <c r="I289" s="2" t="str">
        <f ca="1">IFERROR(__xludf.DUMMYFUNCTION("GOOGLETRANSLATE(C289,""fr"",""en"")"),"The service is simple and quick. I was able to get my car insurance during the day. It’s very effective and fast. The price is also correct.")</f>
        <v>The service is simple and quick. I was able to get my car insurance during the day. It’s very effective and fast. The price is also correct.</v>
      </c>
    </row>
    <row r="290" spans="2:9" ht="15.75" customHeight="1" x14ac:dyDescent="0.3">
      <c r="B290" s="2" t="s">
        <v>615</v>
      </c>
      <c r="C290" s="2" t="s">
        <v>616</v>
      </c>
      <c r="D290" s="2" t="s">
        <v>13</v>
      </c>
      <c r="E290" s="2" t="s">
        <v>14</v>
      </c>
      <c r="F290" s="2" t="s">
        <v>15</v>
      </c>
      <c r="G290" s="2" t="s">
        <v>17</v>
      </c>
      <c r="H290" s="2" t="s">
        <v>17</v>
      </c>
      <c r="I290" s="2" t="str">
        <f ca="1">IFERROR(__xludf.DUMMYFUNCTION("GOOGLETRANSLATE(C290,""fr"",""en"")"),"Satisfied with this case. Thank you for your quick reply
Delighted with the speed of your response. I have no other questions to ask you. See you soon. Thanks.")</f>
        <v>Satisfied with this case. Thank you for your quick reply
Delighted with the speed of your response. I have no other questions to ask you. See you soon. Thanks.</v>
      </c>
    </row>
    <row r="291" spans="2:9" ht="15.75" customHeight="1" x14ac:dyDescent="0.3">
      <c r="B291" s="2" t="s">
        <v>617</v>
      </c>
      <c r="C291" s="2" t="s">
        <v>618</v>
      </c>
      <c r="D291" s="2" t="s">
        <v>13</v>
      </c>
      <c r="E291" s="2" t="s">
        <v>14</v>
      </c>
      <c r="F291" s="2" t="s">
        <v>15</v>
      </c>
      <c r="G291" s="2" t="s">
        <v>17</v>
      </c>
      <c r="H291" s="2" t="s">
        <v>17</v>
      </c>
      <c r="I291" s="2" t="str">
        <f ca="1">IFERROR(__xludf.DUMMYFUNCTION("GOOGLETRANSLATE(C291,""fr"",""en"")"),"Thank you for this satisfactory experience on your site.
The site and fluid and intuitive (I am an engineer so I speak as a connoisseur)
The price is excellent and the guarantees are interesting.
I would recommend my colleagues")</f>
        <v>Thank you for this satisfactory experience on your site.
The site and fluid and intuitive (I am an engineer so I speak as a connoisseur)
The price is excellent and the guarantees are interesting.
I would recommend my colleagues</v>
      </c>
    </row>
    <row r="292" spans="2:9" ht="15.75" customHeight="1" x14ac:dyDescent="0.3">
      <c r="B292" s="2" t="s">
        <v>619</v>
      </c>
      <c r="C292" s="2" t="s">
        <v>620</v>
      </c>
      <c r="D292" s="2" t="s">
        <v>13</v>
      </c>
      <c r="E292" s="2" t="s">
        <v>14</v>
      </c>
      <c r="F292" s="2" t="s">
        <v>15</v>
      </c>
      <c r="G292" s="2" t="s">
        <v>17</v>
      </c>
      <c r="H292" s="2" t="s">
        <v>17</v>
      </c>
      <c r="I292" s="2" t="str">
        <f ca="1">IFERROR(__xludf.DUMMYFUNCTION("GOOGLETRANSLATE(C292,""fr"",""en"")"),"I am satisfied with the service and prices at the moment. To see later good day good appetite good evening good weekend happy birthday happy birthday")</f>
        <v>I am satisfied with the service and prices at the moment. To see later good day good appetite good evening good weekend happy birthday happy birthday</v>
      </c>
    </row>
    <row r="293" spans="2:9" ht="15.75" customHeight="1" x14ac:dyDescent="0.3">
      <c r="B293" s="2" t="s">
        <v>621</v>
      </c>
      <c r="C293" s="2" t="s">
        <v>622</v>
      </c>
      <c r="D293" s="2" t="s">
        <v>13</v>
      </c>
      <c r="E293" s="2" t="s">
        <v>14</v>
      </c>
      <c r="F293" s="2" t="s">
        <v>15</v>
      </c>
      <c r="G293" s="2" t="s">
        <v>17</v>
      </c>
      <c r="H293" s="2" t="s">
        <v>17</v>
      </c>
      <c r="I293" s="2" t="str">
        <f ca="1">IFERROR(__xludf.DUMMYFUNCTION("GOOGLETRANSLATE(C293,""fr"",""en"")"),"Speed, ease, clear information, attractive prices and among the cheapest on the market.
It's perfect ????
From receipt of the quote to the subscription we can secure in 5 minutes")</f>
        <v>Speed, ease, clear information, attractive prices and among the cheapest on the market.
It's perfect ????
From receipt of the quote to the subscription we can secure in 5 minutes</v>
      </c>
    </row>
    <row r="294" spans="2:9" ht="15.75" customHeight="1" x14ac:dyDescent="0.3">
      <c r="B294" s="2" t="s">
        <v>623</v>
      </c>
      <c r="C294" s="2" t="s">
        <v>624</v>
      </c>
      <c r="D294" s="2" t="s">
        <v>13</v>
      </c>
      <c r="E294" s="2" t="s">
        <v>14</v>
      </c>
      <c r="F294" s="2" t="s">
        <v>15</v>
      </c>
      <c r="G294" s="2" t="s">
        <v>17</v>
      </c>
      <c r="H294" s="2" t="s">
        <v>17</v>
      </c>
      <c r="I294" s="2" t="str">
        <f ca="1">IFERROR(__xludf.DUMMYFUNCTION("GOOGLETRANSLATE(C294,""fr"",""en"")"),"The prices are a bit expensive especially a young driver.
Despite my second contract via direct insurance, I would have thought of, fizn aid")</f>
        <v>The prices are a bit expensive especially a young driver.
Despite my second contract via direct insurance, I would have thought of, fizn aid</v>
      </c>
    </row>
    <row r="295" spans="2:9" ht="15.75" customHeight="1" x14ac:dyDescent="0.3">
      <c r="B295" s="2" t="s">
        <v>625</v>
      </c>
      <c r="C295" s="2" t="s">
        <v>626</v>
      </c>
      <c r="D295" s="2" t="s">
        <v>13</v>
      </c>
      <c r="E295" s="2" t="s">
        <v>14</v>
      </c>
      <c r="F295" s="2" t="s">
        <v>15</v>
      </c>
      <c r="G295" s="2" t="s">
        <v>627</v>
      </c>
      <c r="H295" s="2" t="s">
        <v>628</v>
      </c>
      <c r="I295" s="2" t="str">
        <f ca="1">IFERROR(__xludf.DUMMYFUNCTION("GOOGLETRANSLATE(C295,""fr"",""en"")"),"Satisfied on the price and online service easy to use
Parained by a friend I will see at wear for the moment no problem ..........")</f>
        <v>Satisfied on the price and online service easy to use
Parained by a friend I will see at wear for the moment no problem ..........</v>
      </c>
    </row>
    <row r="296" spans="2:9" ht="15.75" customHeight="1" x14ac:dyDescent="0.3">
      <c r="B296" s="2" t="s">
        <v>629</v>
      </c>
      <c r="C296" s="2" t="s">
        <v>630</v>
      </c>
      <c r="D296" s="2" t="s">
        <v>13</v>
      </c>
      <c r="E296" s="2" t="s">
        <v>14</v>
      </c>
      <c r="F296" s="2" t="s">
        <v>15</v>
      </c>
      <c r="G296" s="2" t="s">
        <v>627</v>
      </c>
      <c r="H296" s="2" t="s">
        <v>628</v>
      </c>
      <c r="I296" s="2" t="str">
        <f ca="1">IFERROR(__xludf.DUMMYFUNCTION("GOOGLETRANSLATE(C296,""fr"",""en"")"),"Fast and good price compared to competition concerning my car insurance
I hope that the follow -up will also be of quality
Pending an official confirmation
")</f>
        <v xml:space="preserve">Fast and good price compared to competition concerning my car insurance
I hope that the follow -up will also be of quality
Pending an official confirmation
</v>
      </c>
    </row>
    <row r="297" spans="2:9" ht="15.75" customHeight="1" x14ac:dyDescent="0.3">
      <c r="B297" s="2" t="s">
        <v>631</v>
      </c>
      <c r="C297" s="2" t="s">
        <v>632</v>
      </c>
      <c r="D297" s="2" t="s">
        <v>13</v>
      </c>
      <c r="E297" s="2" t="s">
        <v>14</v>
      </c>
      <c r="F297" s="2" t="s">
        <v>15</v>
      </c>
      <c r="G297" s="2" t="s">
        <v>627</v>
      </c>
      <c r="H297" s="2" t="s">
        <v>628</v>
      </c>
      <c r="I297" s="2" t="str">
        <f ca="1">IFERROR(__xludf.DUMMYFUNCTION("GOOGLETRANSLATE(C297,""fr"",""en"")"),"I am satisfied with the prices, I am waiting to see if everything will be fine concerning the change of insurance .... I also hope that customer service will be up to it ...")</f>
        <v>I am satisfied with the prices, I am waiting to see if everything will be fine concerning the change of insurance .... I also hope that customer service will be up to it ...</v>
      </c>
    </row>
    <row r="298" spans="2:9" ht="15.75" customHeight="1" x14ac:dyDescent="0.3">
      <c r="B298" s="2" t="s">
        <v>633</v>
      </c>
      <c r="C298" s="2" t="s">
        <v>634</v>
      </c>
      <c r="D298" s="2" t="s">
        <v>13</v>
      </c>
      <c r="E298" s="2" t="s">
        <v>14</v>
      </c>
      <c r="F298" s="2" t="s">
        <v>15</v>
      </c>
      <c r="G298" s="2" t="s">
        <v>627</v>
      </c>
      <c r="H298" s="2" t="s">
        <v>628</v>
      </c>
      <c r="I298" s="2" t="str">
        <f ca="1">IFERROR(__xludf.DUMMYFUNCTION("GOOGLETRANSLATE(C298,""fr"",""en"")"),"Simple change and attractive price, to see later.
The information is clear and the guarantees and options well detailed.
For the moment, I recommend to change insurance.")</f>
        <v>Simple change and attractive price, to see later.
The information is clear and the guarantees and options well detailed.
For the moment, I recommend to change insurance.</v>
      </c>
    </row>
    <row r="299" spans="2:9" ht="15.75" customHeight="1" x14ac:dyDescent="0.3">
      <c r="B299" s="2" t="s">
        <v>635</v>
      </c>
      <c r="C299" s="2" t="s">
        <v>636</v>
      </c>
      <c r="D299" s="2" t="s">
        <v>13</v>
      </c>
      <c r="E299" s="2" t="s">
        <v>14</v>
      </c>
      <c r="F299" s="2" t="s">
        <v>15</v>
      </c>
      <c r="G299" s="2" t="s">
        <v>627</v>
      </c>
      <c r="H299" s="2" t="s">
        <v>628</v>
      </c>
      <c r="I299" s="2" t="str">
        <f ca="1">IFERROR(__xludf.DUMMYFUNCTION("GOOGLETRANSLATE(C299,""fr"",""en"")"),"Well, good service and very attractive price qualities.
Satisfied for the moment ... I advise it. Do not hesitate.
Insurance is very good and interesting ...
Favorable opinion !!!!!!!!!!")</f>
        <v>Well, good service and very attractive price qualities.
Satisfied for the moment ... I advise it. Do not hesitate.
Insurance is very good and interesting ...
Favorable opinion !!!!!!!!!!</v>
      </c>
    </row>
    <row r="300" spans="2:9" ht="15.75" customHeight="1" x14ac:dyDescent="0.3">
      <c r="B300" s="2" t="s">
        <v>637</v>
      </c>
      <c r="C300" s="2" t="s">
        <v>638</v>
      </c>
      <c r="D300" s="2" t="s">
        <v>13</v>
      </c>
      <c r="E300" s="2" t="s">
        <v>14</v>
      </c>
      <c r="F300" s="2" t="s">
        <v>15</v>
      </c>
      <c r="G300" s="2" t="s">
        <v>627</v>
      </c>
      <c r="H300" s="2" t="s">
        <v>628</v>
      </c>
      <c r="I300" s="2" t="str">
        <f ca="1">IFERROR(__xludf.DUMMYFUNCTION("GOOGLETRANSLATE(C300,""fr"",""en"")"),"Competitive price, I am delighted. I did not think I could save as much by changing insurance, and I am very pleasantly surprised by the service offered.")</f>
        <v>Competitive price, I am delighted. I did not think I could save as much by changing insurance, and I am very pleasantly surprised by the service offered.</v>
      </c>
    </row>
    <row r="301" spans="2:9" ht="15.75" customHeight="1" x14ac:dyDescent="0.3">
      <c r="B301" s="2" t="s">
        <v>639</v>
      </c>
      <c r="C301" s="2" t="s">
        <v>640</v>
      </c>
      <c r="D301" s="2" t="s">
        <v>13</v>
      </c>
      <c r="E301" s="2" t="s">
        <v>14</v>
      </c>
      <c r="F301" s="2" t="s">
        <v>15</v>
      </c>
      <c r="G301" s="2" t="s">
        <v>627</v>
      </c>
      <c r="H301" s="2" t="s">
        <v>628</v>
      </c>
      <c r="I301" s="2" t="str">
        <f ca="1">IFERROR(__xludf.DUMMYFUNCTION("GOOGLETRANSLATE(C301,""fr"",""en"")"),"I am satisfied with the price and the service, and the speed of obtaining the contract, the responsiveness of the Effective AI team, Soucre online saves a lot of time")</f>
        <v>I am satisfied with the price and the service, and the speed of obtaining the contract, the responsiveness of the Effective AI team, Soucre online saves a lot of time</v>
      </c>
    </row>
    <row r="302" spans="2:9" ht="15.75" customHeight="1" x14ac:dyDescent="0.3">
      <c r="B302" s="2" t="s">
        <v>641</v>
      </c>
      <c r="C302" s="2" t="s">
        <v>642</v>
      </c>
      <c r="D302" s="2" t="s">
        <v>13</v>
      </c>
      <c r="E302" s="2" t="s">
        <v>14</v>
      </c>
      <c r="F302" s="2" t="s">
        <v>15</v>
      </c>
      <c r="G302" s="2" t="s">
        <v>627</v>
      </c>
      <c r="H302" s="2" t="s">
        <v>628</v>
      </c>
      <c r="I302" s="2" t="str">
        <f ca="1">IFERROR(__xludf.DUMMYFUNCTION("GOOGLETRANSLATE(C302,""fr"",""en"")"),"I am satisfied the price is corect and simple for a registration I recommend the site to the person around me and to my friends I thanked you in advance")</f>
        <v>I am satisfied the price is corect and simple for a registration I recommend the site to the person around me and to my friends I thanked you in advance</v>
      </c>
    </row>
    <row r="303" spans="2:9" ht="15.75" customHeight="1" x14ac:dyDescent="0.3">
      <c r="B303" s="2" t="s">
        <v>643</v>
      </c>
      <c r="C303" s="2" t="s">
        <v>644</v>
      </c>
      <c r="D303" s="2" t="s">
        <v>13</v>
      </c>
      <c r="E303" s="2" t="s">
        <v>14</v>
      </c>
      <c r="F303" s="2" t="s">
        <v>15</v>
      </c>
      <c r="G303" s="2" t="s">
        <v>627</v>
      </c>
      <c r="H303" s="2" t="s">
        <v>628</v>
      </c>
      <c r="I303" s="2" t="str">
        <f ca="1">IFERROR(__xludf.DUMMYFUNCTION("GOOGLETRANSLATE(C303,""fr"",""en"")"),"I am satisfied with the Internet service, the price price as well as the options
It remains to be seen how it goes now
Insurance find on the ferret.com
")</f>
        <v xml:space="preserve">I am satisfied with the Internet service, the price price as well as the options
It remains to be seen how it goes now
Insurance find on the ferret.com
</v>
      </c>
    </row>
    <row r="304" spans="2:9" ht="15.75" customHeight="1" x14ac:dyDescent="0.3">
      <c r="B304" s="2" t="s">
        <v>645</v>
      </c>
      <c r="C304" s="2" t="s">
        <v>646</v>
      </c>
      <c r="D304" s="2" t="s">
        <v>13</v>
      </c>
      <c r="E304" s="2" t="s">
        <v>14</v>
      </c>
      <c r="F304" s="2" t="s">
        <v>15</v>
      </c>
      <c r="G304" s="2" t="s">
        <v>627</v>
      </c>
      <c r="H304" s="2" t="s">
        <v>628</v>
      </c>
      <c r="I304" s="2" t="str">
        <f ca="1">IFERROR(__xludf.DUMMYFUNCTION("GOOGLETRANSLATE(C304,""fr"",""en"")"),"I am satisfied, the answer is to the devote is fast and affordable.
Glad to be part of the group for my car insurance.
I advise direct insurance.
")</f>
        <v xml:space="preserve">I am satisfied, the answer is to the devote is fast and affordable.
Glad to be part of the group for my car insurance.
I advise direct insurance.
</v>
      </c>
    </row>
    <row r="305" spans="2:9" ht="15.75" customHeight="1" x14ac:dyDescent="0.3">
      <c r="B305" s="2" t="s">
        <v>647</v>
      </c>
      <c r="C305" s="2" t="s">
        <v>648</v>
      </c>
      <c r="D305" s="2" t="s">
        <v>13</v>
      </c>
      <c r="E305" s="2" t="s">
        <v>14</v>
      </c>
      <c r="F305" s="2" t="s">
        <v>15</v>
      </c>
      <c r="G305" s="2" t="s">
        <v>627</v>
      </c>
      <c r="H305" s="2" t="s">
        <v>628</v>
      </c>
      <c r="I305" s="2" t="str">
        <f ca="1">IFERROR(__xludf.DUMMYFUNCTION("GOOGLETRANSLATE(C305,""fr"",""en"")"),"Good value for money. ,,
I discover this company, we will see in use.
The site is rather user -friendly and easy to use. The processing time seems rapid.
")</f>
        <v xml:space="preserve">Good value for money. ,,
I discover this company, we will see in use.
The site is rather user -friendly and easy to use. The processing time seems rapid.
</v>
      </c>
    </row>
    <row r="306" spans="2:9" ht="15.75" customHeight="1" x14ac:dyDescent="0.3">
      <c r="B306" s="2" t="s">
        <v>649</v>
      </c>
      <c r="C306" s="2" t="s">
        <v>650</v>
      </c>
      <c r="D306" s="2" t="s">
        <v>13</v>
      </c>
      <c r="E306" s="2" t="s">
        <v>14</v>
      </c>
      <c r="F306" s="2" t="s">
        <v>15</v>
      </c>
      <c r="G306" s="2" t="s">
        <v>627</v>
      </c>
      <c r="H306" s="2" t="s">
        <v>628</v>
      </c>
      <c r="I306" s="2" t="str">
        <f ca="1">IFERROR(__xludf.DUMMYFUNCTION("GOOGLETRANSLATE(C306,""fr"",""en"")"),"Particularly effective online subscription! Fluid and fast, it's perfect for subscription via smartphone. The choice of options is simple and clear.")</f>
        <v>Particularly effective online subscription! Fluid and fast, it's perfect for subscription via smartphone. The choice of options is simple and clear.</v>
      </c>
    </row>
    <row r="307" spans="2:9" ht="15.75" customHeight="1" x14ac:dyDescent="0.3">
      <c r="B307" s="2" t="s">
        <v>651</v>
      </c>
      <c r="C307" s="2" t="s">
        <v>652</v>
      </c>
      <c r="D307" s="2" t="s">
        <v>13</v>
      </c>
      <c r="E307" s="2" t="s">
        <v>14</v>
      </c>
      <c r="F307" s="2" t="s">
        <v>15</v>
      </c>
      <c r="G307" s="2" t="s">
        <v>627</v>
      </c>
      <c r="H307" s="2" t="s">
        <v>628</v>
      </c>
      <c r="I307" s="2" t="str">
        <f ca="1">IFERROR(__xludf.DUMMYFUNCTION("GOOGLETRANSLATE(C307,""fr"",""en"")"),"I am satisfied with prices and I hope it will be the same for the quality of service in the event of the problems on my car thank you to facilitate it for subscribing to insurance")</f>
        <v>I am satisfied with prices and I hope it will be the same for the quality of service in the event of the problems on my car thank you to facilitate it for subscribing to insurance</v>
      </c>
    </row>
    <row r="308" spans="2:9" ht="15.75" customHeight="1" x14ac:dyDescent="0.3">
      <c r="B308" s="2" t="s">
        <v>653</v>
      </c>
      <c r="C308" s="2" t="s">
        <v>654</v>
      </c>
      <c r="D308" s="2" t="s">
        <v>13</v>
      </c>
      <c r="E308" s="2" t="s">
        <v>14</v>
      </c>
      <c r="F308" s="2" t="s">
        <v>15</v>
      </c>
      <c r="G308" s="2" t="s">
        <v>627</v>
      </c>
      <c r="H308" s="2" t="s">
        <v>628</v>
      </c>
      <c r="I308" s="2" t="str">
        <f ca="1">IFERROR(__xludf.DUMMYFUNCTION("GOOGLETRANSLATE(C308,""fr"",""en"")"),"I am satisfied with the ease of the site, as well as the adaptable price according to the needs of each person. I recommend direct insurance without worries.")</f>
        <v>I am satisfied with the ease of the site, as well as the adaptable price according to the needs of each person. I recommend direct insurance without worries.</v>
      </c>
    </row>
    <row r="309" spans="2:9" ht="15.75" customHeight="1" x14ac:dyDescent="0.3">
      <c r="B309" s="2" t="s">
        <v>655</v>
      </c>
      <c r="C309" s="2" t="s">
        <v>656</v>
      </c>
      <c r="D309" s="2" t="s">
        <v>13</v>
      </c>
      <c r="E309" s="2" t="s">
        <v>14</v>
      </c>
      <c r="F309" s="2" t="s">
        <v>15</v>
      </c>
      <c r="G309" s="2" t="s">
        <v>627</v>
      </c>
      <c r="H309" s="2" t="s">
        <v>628</v>
      </c>
      <c r="I309" s="2" t="str">
        <f ca="1">IFERROR(__xludf.DUMMYFUNCTION("GOOGLETRANSLATE(C309,""fr"",""en"")"),"I am satisfied with the services
The prices are very correct
The registration procedure is clear, simple and efficient
I hope the services will be up to the task")</f>
        <v>I am satisfied with the services
The prices are very correct
The registration procedure is clear, simple and efficient
I hope the services will be up to the task</v>
      </c>
    </row>
    <row r="310" spans="2:9" ht="15.75" customHeight="1" x14ac:dyDescent="0.3">
      <c r="B310" s="2" t="s">
        <v>657</v>
      </c>
      <c r="C310" s="2" t="s">
        <v>658</v>
      </c>
      <c r="D310" s="2" t="s">
        <v>13</v>
      </c>
      <c r="E310" s="2" t="s">
        <v>14</v>
      </c>
      <c r="F310" s="2" t="s">
        <v>15</v>
      </c>
      <c r="G310" s="2" t="s">
        <v>659</v>
      </c>
      <c r="H310" s="2" t="s">
        <v>628</v>
      </c>
      <c r="I310" s="2" t="str">
        <f ca="1">IFERROR(__xludf.DUMMYFUNCTION("GOOGLETRANSLATE(C310,""fr"",""en"")"),"I am satisfied with the price which is very competent, the service has been fast
I am ready to change insurance for my other vehicles and recommend direct insurance to those around me")</f>
        <v>I am satisfied with the price which is very competent, the service has been fast
I am ready to change insurance for my other vehicles and recommend direct insurance to those around me</v>
      </c>
    </row>
    <row r="311" spans="2:9" ht="15.75" customHeight="1" x14ac:dyDescent="0.3">
      <c r="B311" s="2" t="s">
        <v>660</v>
      </c>
      <c r="C311" s="2" t="s">
        <v>661</v>
      </c>
      <c r="D311" s="2" t="s">
        <v>13</v>
      </c>
      <c r="E311" s="2" t="s">
        <v>14</v>
      </c>
      <c r="F311" s="2" t="s">
        <v>15</v>
      </c>
      <c r="G311" s="2" t="s">
        <v>659</v>
      </c>
      <c r="H311" s="2" t="s">
        <v>628</v>
      </c>
      <c r="I311" s="2" t="str">
        <f ca="1">IFERROR(__xludf.DUMMYFUNCTION("GOOGLETRANSLATE(C311,""fr"",""en"")"),"Thank you while waiting for the green card
Thank you while waiting for the green card
Thank you while waiting for the green card
Thank you while waiting for the green card
Thank you while waiting for the green card
")</f>
        <v xml:space="preserve">Thank you while waiting for the green card
Thank you while waiting for the green card
Thank you while waiting for the green card
Thank you while waiting for the green card
Thank you while waiting for the green card
</v>
      </c>
    </row>
    <row r="312" spans="2:9" ht="15.75" customHeight="1" x14ac:dyDescent="0.3">
      <c r="B312" s="2" t="s">
        <v>662</v>
      </c>
      <c r="C312" s="2" t="s">
        <v>663</v>
      </c>
      <c r="D312" s="2" t="s">
        <v>13</v>
      </c>
      <c r="E312" s="2" t="s">
        <v>14</v>
      </c>
      <c r="F312" s="2" t="s">
        <v>15</v>
      </c>
      <c r="G312" s="2" t="s">
        <v>659</v>
      </c>
      <c r="H312" s="2" t="s">
        <v>628</v>
      </c>
      <c r="I312" s="2" t="str">
        <f ca="1">IFERROR(__xludf.DUMMYFUNCTION("GOOGLETRANSLATE(C312,""fr"",""en"")"),"I am satisfied with the care of my request thank you very much, it is very kind on your part I am delighted to be part of your customers again thank you very much ??.")</f>
        <v>I am satisfied with the care of my request thank you very much, it is very kind on your part I am delighted to be part of your customers again thank you very much ??.</v>
      </c>
    </row>
    <row r="313" spans="2:9" ht="15.75" customHeight="1" x14ac:dyDescent="0.3">
      <c r="B313" s="2" t="s">
        <v>664</v>
      </c>
      <c r="C313" s="2" t="s">
        <v>665</v>
      </c>
      <c r="D313" s="2" t="s">
        <v>13</v>
      </c>
      <c r="E313" s="2" t="s">
        <v>14</v>
      </c>
      <c r="F313" s="2" t="s">
        <v>15</v>
      </c>
      <c r="G313" s="2" t="s">
        <v>659</v>
      </c>
      <c r="H313" s="2" t="s">
        <v>628</v>
      </c>
      <c r="I313" s="2" t="str">
        <f ca="1">IFERROR(__xludf.DUMMYFUNCTION("GOOGLETRANSLATE(C313,""fr"",""en"")"),"Hello, by contribution to the price I find a little expensive. I hope she service direct insurance either at our disposal each time or thank you")</f>
        <v>Hello, by contribution to the price I find a little expensive. I hope she service direct insurance either at our disposal each time or thank you</v>
      </c>
    </row>
    <row r="314" spans="2:9" ht="15.75" customHeight="1" x14ac:dyDescent="0.3">
      <c r="B314" s="2" t="s">
        <v>666</v>
      </c>
      <c r="C314" s="2" t="s">
        <v>667</v>
      </c>
      <c r="D314" s="2" t="s">
        <v>13</v>
      </c>
      <c r="E314" s="2" t="s">
        <v>14</v>
      </c>
      <c r="F314" s="2" t="s">
        <v>15</v>
      </c>
      <c r="G314" s="2" t="s">
        <v>659</v>
      </c>
      <c r="H314" s="2" t="s">
        <v>628</v>
      </c>
      <c r="I314" s="2" t="str">
        <f ca="1">IFERROR(__xludf.DUMMYFUNCTION("GOOGLETRANSLATE(C314,""fr"",""en"")"),"The prices suit me perfectly, I am very satisfied. Registration has been very fast and efficient. Thank you for your efficiency and for your rapidity.")</f>
        <v>The prices suit me perfectly, I am very satisfied. Registration has been very fast and efficient. Thank you for your efficiency and for your rapidity.</v>
      </c>
    </row>
    <row r="315" spans="2:9" ht="15.75" customHeight="1" x14ac:dyDescent="0.3">
      <c r="B315" s="2" t="s">
        <v>668</v>
      </c>
      <c r="C315" s="2" t="s">
        <v>669</v>
      </c>
      <c r="D315" s="2" t="s">
        <v>13</v>
      </c>
      <c r="E315" s="2" t="s">
        <v>14</v>
      </c>
      <c r="F315" s="2" t="s">
        <v>15</v>
      </c>
      <c r="G315" s="2" t="s">
        <v>659</v>
      </c>
      <c r="H315" s="2" t="s">
        <v>628</v>
      </c>
      <c r="I315" s="2" t="str">
        <f ca="1">IFERROR(__xludf.DUMMYFUNCTION("GOOGLETRANSLATE(C315,""fr"",""en"")"),"Quite simple internet approach, fast, clear, interesting price, it remains to be hoped that the offer and the service are up to my expectations. and promises.")</f>
        <v>Quite simple internet approach, fast, clear, interesting price, it remains to be hoped that the offer and the service are up to my expectations. and promises.</v>
      </c>
    </row>
    <row r="316" spans="2:9" ht="15.75" customHeight="1" x14ac:dyDescent="0.3">
      <c r="B316" s="2" t="s">
        <v>670</v>
      </c>
      <c r="C316" s="2" t="s">
        <v>671</v>
      </c>
      <c r="D316" s="2" t="s">
        <v>13</v>
      </c>
      <c r="E316" s="2" t="s">
        <v>14</v>
      </c>
      <c r="F316" s="2" t="s">
        <v>15</v>
      </c>
      <c r="G316" s="2" t="s">
        <v>659</v>
      </c>
      <c r="H316" s="2" t="s">
        <v>628</v>
      </c>
      <c r="I316" s="2" t="str">
        <f ca="1">IFERROR(__xludf.DUMMYFUNCTION("GOOGLETRANSLATE(C316,""fr"",""en"")"),"Good price .... fast ... Service and very correct options ... or even real but has been recommended by many people so I trust my loved ones ...")</f>
        <v>Good price .... fast ... Service and very correct options ... or even real but has been recommended by many people so I trust my loved ones ...</v>
      </c>
    </row>
    <row r="317" spans="2:9" ht="15.75" customHeight="1" x14ac:dyDescent="0.3">
      <c r="B317" s="2" t="s">
        <v>672</v>
      </c>
      <c r="C317" s="2" t="s">
        <v>673</v>
      </c>
      <c r="D317" s="2" t="s">
        <v>13</v>
      </c>
      <c r="E317" s="2" t="s">
        <v>14</v>
      </c>
      <c r="F317" s="2" t="s">
        <v>15</v>
      </c>
      <c r="G317" s="2" t="s">
        <v>659</v>
      </c>
      <c r="H317" s="2" t="s">
        <v>628</v>
      </c>
      <c r="I317" s="2" t="str">
        <f ca="1">IFERROR(__xludf.DUMMYFUNCTION("GOOGLETRANSLATE(C317,""fr"",""en"")"),"Direct Insurance offers a quick and efficient service. Preventing and reactive teleoperators. The prices offered are contained. I am very satisfied.")</f>
        <v>Direct Insurance offers a quick and efficient service. Preventing and reactive teleoperators. The prices offered are contained. I am very satisfied.</v>
      </c>
    </row>
    <row r="318" spans="2:9" ht="15.75" customHeight="1" x14ac:dyDescent="0.3">
      <c r="B318" s="2" t="s">
        <v>674</v>
      </c>
      <c r="C318" s="2" t="s">
        <v>675</v>
      </c>
      <c r="D318" s="2" t="s">
        <v>13</v>
      </c>
      <c r="E318" s="2" t="s">
        <v>14</v>
      </c>
      <c r="F318" s="2" t="s">
        <v>15</v>
      </c>
      <c r="G318" s="2" t="s">
        <v>659</v>
      </c>
      <c r="H318" s="2" t="s">
        <v>628</v>
      </c>
      <c r="I318" s="2" t="str">
        <f ca="1">IFERROR(__xludf.DUMMYFUNCTION("GOOGLETRANSLATE(C318,""fr"",""en"")"),"I have been satisfied for years, competitive price, service, on the phone I have been satisfied for years, competitive price, service, on the phone I have been satisfied for years, competitive price, service, on the phone")</f>
        <v>I have been satisfied for years, competitive price, service, on the phone I have been satisfied for years, competitive price, service, on the phone I have been satisfied for years, competitive price, service, on the phone</v>
      </c>
    </row>
    <row r="319" spans="2:9" ht="15.75" customHeight="1" x14ac:dyDescent="0.3">
      <c r="B319" s="2" t="s">
        <v>676</v>
      </c>
      <c r="C319" s="2" t="s">
        <v>677</v>
      </c>
      <c r="D319" s="2" t="s">
        <v>13</v>
      </c>
      <c r="E319" s="2" t="s">
        <v>14</v>
      </c>
      <c r="F319" s="2" t="s">
        <v>15</v>
      </c>
      <c r="G319" s="2" t="s">
        <v>659</v>
      </c>
      <c r="H319" s="2" t="s">
        <v>628</v>
      </c>
      <c r="I319" s="2" t="str">
        <f ca="1">IFERROR(__xludf.DUMMYFUNCTION("GOOGLETRANSLATE(C319,""fr"",""en"")"),"I am satisfied with the prices, and the conditions of the contract.
Good value for money.
Speed ​​to take out a contract, and the ease to do it online")</f>
        <v>I am satisfied with the prices, and the conditions of the contract.
Good value for money.
Speed ​​to take out a contract, and the ease to do it online</v>
      </c>
    </row>
    <row r="320" spans="2:9" ht="15.75" customHeight="1" x14ac:dyDescent="0.3">
      <c r="B320" s="2" t="s">
        <v>678</v>
      </c>
      <c r="C320" s="2" t="s">
        <v>679</v>
      </c>
      <c r="D320" s="2" t="s">
        <v>13</v>
      </c>
      <c r="E320" s="2" t="s">
        <v>14</v>
      </c>
      <c r="F320" s="2" t="s">
        <v>15</v>
      </c>
      <c r="G320" s="2" t="s">
        <v>659</v>
      </c>
      <c r="H320" s="2" t="s">
        <v>628</v>
      </c>
      <c r="I320" s="2" t="str">
        <f ca="1">IFERROR(__xludf.DUMMYFUNCTION("GOOGLETRANSLATE(C320,""fr"",""en"")"),"VERY GOOD VALUE FOR MONEY.
I saved 130 euros compared to my former insurance.
Quick and fluid site, direct response in case of hesitation")</f>
        <v>VERY GOOD VALUE FOR MONEY.
I saved 130 euros compared to my former insurance.
Quick and fluid site, direct response in case of hesitation</v>
      </c>
    </row>
    <row r="321" spans="2:9" ht="15.75" customHeight="1" x14ac:dyDescent="0.3">
      <c r="B321" s="2" t="s">
        <v>680</v>
      </c>
      <c r="C321" s="2" t="s">
        <v>681</v>
      </c>
      <c r="D321" s="2" t="s">
        <v>13</v>
      </c>
      <c r="E321" s="2" t="s">
        <v>14</v>
      </c>
      <c r="F321" s="2" t="s">
        <v>15</v>
      </c>
      <c r="G321" s="2" t="s">
        <v>659</v>
      </c>
      <c r="H321" s="2" t="s">
        <v>628</v>
      </c>
      <c r="I321" s="2" t="str">
        <f ca="1">IFERROR(__xludf.DUMMYFUNCTION("GOOGLETRANSLATE(C321,""fr"",""en"")"),"I am delighted with the speed and ease of access to your services. Your prices are very attractive compared to those in agency. I hope to be able to continue like this.")</f>
        <v>I am delighted with the speed and ease of access to your services. Your prices are very attractive compared to those in agency. I hope to be able to continue like this.</v>
      </c>
    </row>
    <row r="322" spans="2:9" ht="15.75" customHeight="1" x14ac:dyDescent="0.3">
      <c r="B322" s="2" t="s">
        <v>682</v>
      </c>
      <c r="C322" s="2" t="s">
        <v>683</v>
      </c>
      <c r="D322" s="2" t="s">
        <v>13</v>
      </c>
      <c r="E322" s="2" t="s">
        <v>14</v>
      </c>
      <c r="F322" s="2" t="s">
        <v>15</v>
      </c>
      <c r="G322" s="2" t="s">
        <v>659</v>
      </c>
      <c r="H322" s="2" t="s">
        <v>628</v>
      </c>
      <c r="I322" s="2" t="str">
        <f ca="1">IFERROR(__xludf.DUMMYFUNCTION("GOOGLETRANSLATE(C322,""fr"",""en"")"),"I was surprised to receive this offer after the refusal without reason in February 2020.
I was insured A DA for over 1 to years, and I was very disappointed with the response of your advisers (we do not assure this vehicle! That's all.)
Now I'm waiting "&amp;"for the written contract to be on this change
Thank you Best regards")</f>
        <v>I was surprised to receive this offer after the refusal without reason in February 2020.
I was insured A DA for over 1 to years, and I was very disappointed with the response of your advisers (we do not assure this vehicle! That's all.)
Now I'm waiting for the written contract to be on this change
Thank you Best regards</v>
      </c>
    </row>
    <row r="323" spans="2:9" ht="15.75" customHeight="1" x14ac:dyDescent="0.3">
      <c r="B323" s="2" t="s">
        <v>684</v>
      </c>
      <c r="C323" s="2" t="s">
        <v>685</v>
      </c>
      <c r="D323" s="2" t="s">
        <v>13</v>
      </c>
      <c r="E323" s="2" t="s">
        <v>14</v>
      </c>
      <c r="F323" s="2" t="s">
        <v>15</v>
      </c>
      <c r="G323" s="2" t="s">
        <v>659</v>
      </c>
      <c r="H323" s="2" t="s">
        <v>628</v>
      </c>
      <c r="I323" s="2" t="str">
        <f ca="1">IFERROR(__xludf.DUMMYFUNCTION("GOOGLETRANSLATE(C323,""fr"",""en"")")," I find the formalities fairly fast and efficient, the prices are reasonable. It is my second vehicle insured at home. However, I find the deductible high to guarantee one of my children.")</f>
        <v xml:space="preserve"> I find the formalities fairly fast and efficient, the prices are reasonable. It is my second vehicle insured at home. However, I find the deductible high to guarantee one of my children.</v>
      </c>
    </row>
    <row r="324" spans="2:9" ht="15.75" customHeight="1" x14ac:dyDescent="0.3">
      <c r="B324" s="2" t="s">
        <v>686</v>
      </c>
      <c r="C324" s="2" t="s">
        <v>687</v>
      </c>
      <c r="D324" s="2" t="s">
        <v>13</v>
      </c>
      <c r="E324" s="2" t="s">
        <v>14</v>
      </c>
      <c r="F324" s="2" t="s">
        <v>15</v>
      </c>
      <c r="G324" s="2" t="s">
        <v>659</v>
      </c>
      <c r="H324" s="2" t="s">
        <v>628</v>
      </c>
      <c r="I324" s="2" t="str">
        <f ca="1">IFERROR(__xludf.DUMMYFUNCTION("GOOGLETRANSLATE(C324,""fr"",""en"")"),"I am happy with the quality/price and simplicity to be assured. Finally big savings will be made while being better guaranteed. What is important.")</f>
        <v>I am happy with the quality/price and simplicity to be assured. Finally big savings will be made while being better guaranteed. What is important.</v>
      </c>
    </row>
    <row r="325" spans="2:9" ht="15.75" customHeight="1" x14ac:dyDescent="0.3">
      <c r="B325" s="2" t="s">
        <v>688</v>
      </c>
      <c r="C325" s="2" t="s">
        <v>689</v>
      </c>
      <c r="D325" s="2" t="s">
        <v>13</v>
      </c>
      <c r="E325" s="2" t="s">
        <v>14</v>
      </c>
      <c r="F325" s="2" t="s">
        <v>15</v>
      </c>
      <c r="G325" s="2" t="s">
        <v>659</v>
      </c>
      <c r="H325" s="2" t="s">
        <v>628</v>
      </c>
      <c r="I325" s="2" t="str">
        <f ca="1">IFERROR(__xludf.DUMMYFUNCTION("GOOGLETRANSLATE(C325,""fr"",""en"")"),"Very satisfied, my interlocutor was very nice and very explicit in this case I highly recommend direct life insurance especially the prices thus the service")</f>
        <v>Very satisfied, my interlocutor was very nice and very explicit in this case I highly recommend direct life insurance especially the prices thus the service</v>
      </c>
    </row>
    <row r="326" spans="2:9" ht="15.75" customHeight="1" x14ac:dyDescent="0.3">
      <c r="B326" s="2" t="s">
        <v>690</v>
      </c>
      <c r="C326" s="2" t="s">
        <v>691</v>
      </c>
      <c r="D326" s="2" t="s">
        <v>13</v>
      </c>
      <c r="E326" s="2" t="s">
        <v>14</v>
      </c>
      <c r="F326" s="2" t="s">
        <v>15</v>
      </c>
      <c r="G326" s="2" t="s">
        <v>659</v>
      </c>
      <c r="H326" s="2" t="s">
        <v>628</v>
      </c>
      <c r="I326" s="2" t="str">
        <f ca="1">IFERROR(__xludf.DUMMYFUNCTION("GOOGLETRANSLATE(C326,""fr"",""en"")"),"Simple and quick service.
Prices are more than competitive for minimum or optimal coverage.
No maximum mileage like many insurance companies with a storefront
")</f>
        <v xml:space="preserve">Simple and quick service.
Prices are more than competitive for minimum or optimal coverage.
No maximum mileage like many insurance companies with a storefront
</v>
      </c>
    </row>
    <row r="327" spans="2:9" ht="15.75" customHeight="1" x14ac:dyDescent="0.3">
      <c r="B327" s="2" t="s">
        <v>692</v>
      </c>
      <c r="C327" s="2" t="s">
        <v>693</v>
      </c>
      <c r="D327" s="2" t="s">
        <v>13</v>
      </c>
      <c r="E327" s="2" t="s">
        <v>14</v>
      </c>
      <c r="F327" s="2" t="s">
        <v>15</v>
      </c>
      <c r="G327" s="2" t="s">
        <v>659</v>
      </c>
      <c r="H327" s="2" t="s">
        <v>628</v>
      </c>
      <c r="I327" s="2" t="str">
        <f ca="1">IFERROR(__xludf.DUMMYFUNCTION("GOOGLETRANSLATE(C327,""fr"",""en"")"),"A little too much at I would have put at 87 € / month.
The approach is good, it is very well explained.
I had no problem to fill out the form.
Cordially")</f>
        <v>A little too much at I would have put at 87 € / month.
The approach is good, it is very well explained.
I had no problem to fill out the form.
Cordially</v>
      </c>
    </row>
    <row r="328" spans="2:9" ht="15.75" customHeight="1" x14ac:dyDescent="0.3">
      <c r="B328" s="2" t="s">
        <v>694</v>
      </c>
      <c r="C328" s="2" t="s">
        <v>695</v>
      </c>
      <c r="D328" s="2" t="s">
        <v>13</v>
      </c>
      <c r="E328" s="2" t="s">
        <v>14</v>
      </c>
      <c r="F328" s="2" t="s">
        <v>15</v>
      </c>
      <c r="G328" s="2" t="s">
        <v>659</v>
      </c>
      <c r="H328" s="2" t="s">
        <v>628</v>
      </c>
      <c r="I328" s="2" t="str">
        <f ca="1">IFERROR(__xludf.DUMMYFUNCTION("GOOGLETRANSLATE(C328,""fr"",""en"")"),"I am very satisfied with the price and the quality of what I hear from direct insurance from where my subscription to you by thanking you for your customer commitment")</f>
        <v>I am very satisfied with the price and the quality of what I hear from direct insurance from where my subscription to you by thanking you for your customer commitment</v>
      </c>
    </row>
    <row r="329" spans="2:9" ht="15.75" customHeight="1" x14ac:dyDescent="0.3">
      <c r="B329" s="2" t="s">
        <v>696</v>
      </c>
      <c r="C329" s="2" t="s">
        <v>697</v>
      </c>
      <c r="D329" s="2" t="s">
        <v>13</v>
      </c>
      <c r="E329" s="2" t="s">
        <v>14</v>
      </c>
      <c r="F329" s="2" t="s">
        <v>15</v>
      </c>
      <c r="G329" s="2" t="s">
        <v>659</v>
      </c>
      <c r="H329" s="2" t="s">
        <v>628</v>
      </c>
      <c r="I329" s="2" t="str">
        <f ca="1">IFERROR(__xludf.DUMMYFUNCTION("GOOGLETRANSLATE(C329,""fr"",""en"")"),"I am quite satisfied but the ptix is ​​a little expensive ........ for my part I leave my opinion I hope it will be beneficial to you! Because I see that this opinion is of great importance")</f>
        <v>I am quite satisfied but the ptix is ​​a little expensive ........ for my part I leave my opinion I hope it will be beneficial to you! Because I see that this opinion is of great importance</v>
      </c>
    </row>
    <row r="330" spans="2:9" ht="15.75" customHeight="1" x14ac:dyDescent="0.3">
      <c r="B330" s="2" t="s">
        <v>698</v>
      </c>
      <c r="C330" s="2" t="s">
        <v>699</v>
      </c>
      <c r="D330" s="2" t="s">
        <v>13</v>
      </c>
      <c r="E330" s="2" t="s">
        <v>14</v>
      </c>
      <c r="F330" s="2" t="s">
        <v>15</v>
      </c>
      <c r="G330" s="2" t="s">
        <v>659</v>
      </c>
      <c r="H330" s="2" t="s">
        <v>628</v>
      </c>
      <c r="I330" s="2" t="str">
        <f ca="1">IFERROR(__xludf.DUMMYFUNCTION("GOOGLETRANSLATE(C330,""fr"",""en"")"),"I'm satisfied
Prices suit me. I have already been client before and was not disappointed.
I recommend direct insurance
The website is intuitive")</f>
        <v>I'm satisfied
Prices suit me. I have already been client before and was not disappointed.
I recommend direct insurance
The website is intuitive</v>
      </c>
    </row>
    <row r="331" spans="2:9" ht="15.75" customHeight="1" x14ac:dyDescent="0.3">
      <c r="B331" s="2" t="s">
        <v>700</v>
      </c>
      <c r="C331" s="2" t="s">
        <v>701</v>
      </c>
      <c r="D331" s="2" t="s">
        <v>13</v>
      </c>
      <c r="E331" s="2" t="s">
        <v>14</v>
      </c>
      <c r="F331" s="2" t="s">
        <v>15</v>
      </c>
      <c r="G331" s="2" t="s">
        <v>702</v>
      </c>
      <c r="H331" s="2" t="s">
        <v>628</v>
      </c>
      <c r="I331" s="2" t="str">
        <f ca="1">IFERROR(__xludf.DUMMYFUNCTION("GOOGLETRANSLATE(C331,""fr"",""en"")"),"I am satisfied with the simple practical service The formulas and prices suit me I am delighted with choice that I took with this insurance I highly recommend")</f>
        <v>I am satisfied with the simple practical service The formulas and prices suit me I am delighted with choice that I took with this insurance I highly recommend</v>
      </c>
    </row>
    <row r="332" spans="2:9" ht="15.75" customHeight="1" x14ac:dyDescent="0.3">
      <c r="B332" s="2" t="s">
        <v>703</v>
      </c>
      <c r="C332" s="2" t="s">
        <v>704</v>
      </c>
      <c r="D332" s="2" t="s">
        <v>13</v>
      </c>
      <c r="E332" s="2" t="s">
        <v>14</v>
      </c>
      <c r="F332" s="2" t="s">
        <v>15</v>
      </c>
      <c r="G332" s="2" t="s">
        <v>702</v>
      </c>
      <c r="H332" s="2" t="s">
        <v>628</v>
      </c>
      <c r="I332" s="2" t="str">
        <f ca="1">IFERROR(__xludf.DUMMYFUNCTION("GOOGLETRANSLATE(C332,""fr"",""en"")"),"Fast
Simple
Efficient
Simple explanation easy steps
Support for very fast demand and return of the fast file also
Thanks a lot")</f>
        <v>Fast
Simple
Efficient
Simple explanation easy steps
Support for very fast demand and return of the fast file also
Thanks a lot</v>
      </c>
    </row>
    <row r="333" spans="2:9" ht="15.75" customHeight="1" x14ac:dyDescent="0.3">
      <c r="B333" s="2" t="s">
        <v>705</v>
      </c>
      <c r="C333" s="2" t="s">
        <v>706</v>
      </c>
      <c r="D333" s="2" t="s">
        <v>13</v>
      </c>
      <c r="E333" s="2" t="s">
        <v>14</v>
      </c>
      <c r="F333" s="2" t="s">
        <v>15</v>
      </c>
      <c r="G333" s="2" t="s">
        <v>702</v>
      </c>
      <c r="H333" s="2" t="s">
        <v>628</v>
      </c>
      <c r="I333" s="2" t="str">
        <f ca="1">IFERROR(__xludf.DUMMYFUNCTION("GOOGLETRANSLATE(C333,""fr"",""en"")"),"The price is interesting but a little expensive. I will later refine my guarantees concerning my insurance. I hope to get a better price later later.")</f>
        <v>The price is interesting but a little expensive. I will later refine my guarantees concerning my insurance. I hope to get a better price later later.</v>
      </c>
    </row>
    <row r="334" spans="2:9" ht="15.75" customHeight="1" x14ac:dyDescent="0.3">
      <c r="B334" s="2" t="s">
        <v>707</v>
      </c>
      <c r="C334" s="2" t="s">
        <v>708</v>
      </c>
      <c r="D334" s="2" t="s">
        <v>13</v>
      </c>
      <c r="E334" s="2" t="s">
        <v>14</v>
      </c>
      <c r="F334" s="2" t="s">
        <v>15</v>
      </c>
      <c r="G334" s="2" t="s">
        <v>702</v>
      </c>
      <c r="H334" s="2" t="s">
        <v>628</v>
      </c>
      <c r="I334" s="2" t="str">
        <f ca="1">IFERROR(__xludf.DUMMYFUNCTION("GOOGLETRANSLATE(C334,""fr"",""en"")"),"I already have a contract with you which suits me perfectly there is no reason why I am not satisfied with this one. I will judge your services at the first claim that could happen to me.")</f>
        <v>I already have a contract with you which suits me perfectly there is no reason why I am not satisfied with this one. I will judge your services at the first claim that could happen to me.</v>
      </c>
    </row>
    <row r="335" spans="2:9" ht="15.75" customHeight="1" x14ac:dyDescent="0.3">
      <c r="B335" s="2" t="s">
        <v>709</v>
      </c>
      <c r="C335" s="2" t="s">
        <v>710</v>
      </c>
      <c r="D335" s="2" t="s">
        <v>13</v>
      </c>
      <c r="E335" s="2" t="s">
        <v>14</v>
      </c>
      <c r="F335" s="2" t="s">
        <v>15</v>
      </c>
      <c r="G335" s="2" t="s">
        <v>702</v>
      </c>
      <c r="H335" s="2" t="s">
        <v>628</v>
      </c>
      <c r="I335" s="2" t="str">
        <f ca="1">IFERROR(__xludf.DUMMYFUNCTION("GOOGLETRANSLATE(C335,""fr"",""en"")"),"Excellent website and good price. Raised to all! Very simple to use and with assistance if you want. I like! I tried other insurers and Direct Insurance is always the best.")</f>
        <v>Excellent website and good price. Raised to all! Very simple to use and with assistance if you want. I like! I tried other insurers and Direct Insurance is always the best.</v>
      </c>
    </row>
    <row r="336" spans="2:9" ht="15.75" customHeight="1" x14ac:dyDescent="0.3">
      <c r="B336" s="2" t="s">
        <v>711</v>
      </c>
      <c r="C336" s="2" t="s">
        <v>712</v>
      </c>
      <c r="D336" s="2" t="s">
        <v>13</v>
      </c>
      <c r="E336" s="2" t="s">
        <v>14</v>
      </c>
      <c r="F336" s="2" t="s">
        <v>15</v>
      </c>
      <c r="G336" s="2" t="s">
        <v>702</v>
      </c>
      <c r="H336" s="2" t="s">
        <v>628</v>
      </c>
      <c r="I336" s="2" t="str">
        <f ca="1">IFERROR(__xludf.DUMMYFUNCTION("GOOGLETRANSLATE(C336,""fr"",""en"")"),"Modern and functional clear website, facilitated information The information is easily understandable, I was able to easily find a contract for my taste")</f>
        <v>Modern and functional clear website, facilitated information The information is easily understandable, I was able to easily find a contract for my taste</v>
      </c>
    </row>
    <row r="337" spans="2:9" ht="15.75" customHeight="1" x14ac:dyDescent="0.3">
      <c r="B337" s="2" t="s">
        <v>713</v>
      </c>
      <c r="C337" s="2" t="s">
        <v>714</v>
      </c>
      <c r="D337" s="2" t="s">
        <v>13</v>
      </c>
      <c r="E337" s="2" t="s">
        <v>14</v>
      </c>
      <c r="F337" s="2" t="s">
        <v>15</v>
      </c>
      <c r="G337" s="2" t="s">
        <v>702</v>
      </c>
      <c r="H337" s="2" t="s">
        <v>628</v>
      </c>
      <c r="I337" s="2" t="str">
        <f ca="1">IFERROR(__xludf.DUMMYFUNCTION("GOOGLETRANSLATE(C337,""fr"",""en"")"),"The price suits me compared to the age of the vehicle which is 28 years old. Good value for money compare to the offers of other insurers. To see in time?")</f>
        <v>The price suits me compared to the age of the vehicle which is 28 years old. Good value for money compare to the offers of other insurers. To see in time?</v>
      </c>
    </row>
    <row r="338" spans="2:9" ht="15.75" customHeight="1" x14ac:dyDescent="0.3">
      <c r="B338" s="2" t="s">
        <v>715</v>
      </c>
      <c r="C338" s="2" t="s">
        <v>716</v>
      </c>
      <c r="D338" s="2" t="s">
        <v>13</v>
      </c>
      <c r="E338" s="2" t="s">
        <v>14</v>
      </c>
      <c r="F338" s="2" t="s">
        <v>15</v>
      </c>
      <c r="G338" s="2" t="s">
        <v>702</v>
      </c>
      <c r="H338" s="2" t="s">
        <v>628</v>
      </c>
      <c r="I338" s="2" t="str">
        <f ca="1">IFERROR(__xludf.DUMMYFUNCTION("GOOGLETRANSLATE(C338,""fr"",""en"")"),"Fast effective, very practical to quickly secure at a very reasonable price. This is why I recommend Direct Insurance.
Fast effective, very practical to quickly secure at a very reasonable price. This is why I recommend direct insurance
Fast effective, "&amp;"very practical to quickly secure at a very reasonable price. This is why I recommend direct insurance")</f>
        <v>Fast effective, very practical to quickly secure at a very reasonable price. This is why I recommend Direct Insurance.
Fast effective, very practical to quickly secure at a very reasonable price. This is why I recommend direct insurance
Fast effective, very practical to quickly secure at a very reasonable price. This is why I recommend direct insurance</v>
      </c>
    </row>
    <row r="339" spans="2:9" ht="15.75" customHeight="1" x14ac:dyDescent="0.3">
      <c r="B339" s="2" t="s">
        <v>717</v>
      </c>
      <c r="C339" s="2" t="s">
        <v>718</v>
      </c>
      <c r="D339" s="2" t="s">
        <v>13</v>
      </c>
      <c r="E339" s="2" t="s">
        <v>14</v>
      </c>
      <c r="F339" s="2" t="s">
        <v>15</v>
      </c>
      <c r="G339" s="2" t="s">
        <v>702</v>
      </c>
      <c r="H339" s="2" t="s">
        <v>628</v>
      </c>
      <c r="I339" s="2" t="str">
        <f ca="1">IFERROR(__xludf.DUMMYFUNCTION("GOOGLETRANSLATE(C339,""fr"",""en"")"),"The prices suit me I am satisfied with the rapidite I hope that the guarantees will be very real.
Thank you to the team for the facilitity of making the registrations")</f>
        <v>The prices suit me I am satisfied with the rapidite I hope that the guarantees will be very real.
Thank you to the team for the facilitity of making the registrations</v>
      </c>
    </row>
    <row r="340" spans="2:9" ht="15.75" customHeight="1" x14ac:dyDescent="0.3">
      <c r="B340" s="2" t="s">
        <v>719</v>
      </c>
      <c r="C340" s="2" t="s">
        <v>720</v>
      </c>
      <c r="D340" s="2" t="s">
        <v>13</v>
      </c>
      <c r="E340" s="2" t="s">
        <v>14</v>
      </c>
      <c r="F340" s="2" t="s">
        <v>15</v>
      </c>
      <c r="G340" s="2" t="s">
        <v>721</v>
      </c>
      <c r="H340" s="2" t="s">
        <v>628</v>
      </c>
      <c r="I340" s="2" t="str">
        <f ca="1">IFERROR(__xludf.DUMMYFUNCTION("GOOGLETRANSLATE(C340,""fr"",""en"")"),"Simple, practical and inexpensive
I am satisfied with the online service, the application is easy to handle and the responsiveness of customer service is very good")</f>
        <v>Simple, practical and inexpensive
I am satisfied with the online service, the application is easy to handle and the responsiveness of customer service is very good</v>
      </c>
    </row>
    <row r="341" spans="2:9" ht="15.75" customHeight="1" x14ac:dyDescent="0.3">
      <c r="B341" s="2" t="s">
        <v>722</v>
      </c>
      <c r="C341" s="2" t="s">
        <v>723</v>
      </c>
      <c r="D341" s="2" t="s">
        <v>13</v>
      </c>
      <c r="E341" s="2" t="s">
        <v>14</v>
      </c>
      <c r="F341" s="2" t="s">
        <v>15</v>
      </c>
      <c r="G341" s="2" t="s">
        <v>721</v>
      </c>
      <c r="H341" s="2" t="s">
        <v>628</v>
      </c>
      <c r="I341" s="2" t="str">
        <f ca="1">IFERROR(__xludf.DUMMYFUNCTION("GOOGLETRANSLATE(C341,""fr"",""en"")"),"Impeccable value for money, agency listening and good advice. I can't wait to start our collaboration. I'm sure I will not be disappointed.")</f>
        <v>Impeccable value for money, agency listening and good advice. I can't wait to start our collaboration. I'm sure I will not be disappointed.</v>
      </c>
    </row>
    <row r="342" spans="2:9" ht="15.75" customHeight="1" x14ac:dyDescent="0.3">
      <c r="B342" s="2" t="s">
        <v>724</v>
      </c>
      <c r="C342" s="2" t="s">
        <v>725</v>
      </c>
      <c r="D342" s="2" t="s">
        <v>13</v>
      </c>
      <c r="E342" s="2" t="s">
        <v>14</v>
      </c>
      <c r="F342" s="2" t="s">
        <v>15</v>
      </c>
      <c r="G342" s="2" t="s">
        <v>721</v>
      </c>
      <c r="H342" s="2" t="s">
        <v>628</v>
      </c>
      <c r="I342" s="2" t="str">
        <f ca="1">IFERROR(__xludf.DUMMYFUNCTION("GOOGLETRANSLATE(C342,""fr"",""en"")"),"Very well, fast and very clear service, the advisers are attentive, the prices are affordable, the management is fast, good insurance I recommend")</f>
        <v>Very well, fast and very clear service, the advisers are attentive, the prices are affordable, the management is fast, good insurance I recommend</v>
      </c>
    </row>
    <row r="343" spans="2:9" ht="15.75" customHeight="1" x14ac:dyDescent="0.3">
      <c r="B343" s="2" t="s">
        <v>726</v>
      </c>
      <c r="C343" s="2" t="s">
        <v>727</v>
      </c>
      <c r="D343" s="2" t="s">
        <v>13</v>
      </c>
      <c r="E343" s="2" t="s">
        <v>14</v>
      </c>
      <c r="F343" s="2" t="s">
        <v>15</v>
      </c>
      <c r="G343" s="2" t="s">
        <v>721</v>
      </c>
      <c r="H343" s="2" t="s">
        <v>628</v>
      </c>
      <c r="I343" s="2" t="str">
        <f ca="1">IFERROR(__xludf.DUMMYFUNCTION("GOOGLETRANSLATE(C343,""fr"",""en"")"),"Very satisfied with the rates and guarantees that Direct Insurance offer
We already had an insured vehicle at home, that is why we called on them for the second")</f>
        <v>Very satisfied with the rates and guarantees that Direct Insurance offer
We already had an insured vehicle at home, that is why we called on them for the second</v>
      </c>
    </row>
    <row r="344" spans="2:9" ht="15.75" customHeight="1" x14ac:dyDescent="0.3">
      <c r="B344" s="2" t="s">
        <v>728</v>
      </c>
      <c r="C344" s="2" t="s">
        <v>729</v>
      </c>
      <c r="D344" s="2" t="s">
        <v>13</v>
      </c>
      <c r="E344" s="2" t="s">
        <v>14</v>
      </c>
      <c r="F344" s="2" t="s">
        <v>15</v>
      </c>
      <c r="G344" s="2" t="s">
        <v>721</v>
      </c>
      <c r="H344" s="2" t="s">
        <v>628</v>
      </c>
      <c r="I344" s="2" t="str">
        <f ca="1">IFERROR(__xludf.DUMMYFUNCTION("GOOGLETRANSLATE(C344,""fr"",""en"")"),"The system is really well done and I recommend everyone who wants to ensure a car to go through Direct Insurance. The price is really affordable")</f>
        <v>The system is really well done and I recommend everyone who wants to ensure a car to go through Direct Insurance. The price is really affordable</v>
      </c>
    </row>
    <row r="345" spans="2:9" ht="15.75" customHeight="1" x14ac:dyDescent="0.3">
      <c r="B345" s="2" t="s">
        <v>730</v>
      </c>
      <c r="C345" s="2" t="s">
        <v>731</v>
      </c>
      <c r="D345" s="2" t="s">
        <v>13</v>
      </c>
      <c r="E345" s="2" t="s">
        <v>14</v>
      </c>
      <c r="F345" s="2" t="s">
        <v>15</v>
      </c>
      <c r="G345" s="2" t="s">
        <v>721</v>
      </c>
      <c r="H345" s="2" t="s">
        <v>628</v>
      </c>
      <c r="I345" s="2" t="str">
        <f ca="1">IFERROR(__xludf.DUMMYFUNCTION("GOOGLETRANSLATE(C345,""fr"",""en"")"),"Ok transaction finalized with success.
Attention card payment can be refused ??? Bank to contact. Otherwise fast and practical. Hot a Saturday.
2 Thank you.
")</f>
        <v xml:space="preserve">Ok transaction finalized with success.
Attention card payment can be refused ??? Bank to contact. Otherwise fast and practical. Hot a Saturday.
2 Thank you.
</v>
      </c>
    </row>
    <row r="346" spans="2:9" ht="15.75" customHeight="1" x14ac:dyDescent="0.3">
      <c r="B346" s="2" t="s">
        <v>732</v>
      </c>
      <c r="C346" s="2" t="s">
        <v>733</v>
      </c>
      <c r="D346" s="2" t="s">
        <v>13</v>
      </c>
      <c r="E346" s="2" t="s">
        <v>14</v>
      </c>
      <c r="F346" s="2" t="s">
        <v>15</v>
      </c>
      <c r="G346" s="2" t="s">
        <v>721</v>
      </c>
      <c r="H346" s="2" t="s">
        <v>628</v>
      </c>
      <c r="I346" s="2" t="str">
        <f ca="1">IFERROR(__xludf.DUMMYFUNCTION("GOOGLETRANSLATE(C346,""fr"",""en"")"),"I am satisfied with the service and the help brings by your Imane advisor. She answered all my questions.
A fairly substantial price. Quick subscription and secure payment.")</f>
        <v>I am satisfied with the service and the help brings by your Imane advisor. She answered all my questions.
A fairly substantial price. Quick subscription and secure payment.</v>
      </c>
    </row>
    <row r="347" spans="2:9" ht="15.75" customHeight="1" x14ac:dyDescent="0.3">
      <c r="B347" s="2" t="s">
        <v>734</v>
      </c>
      <c r="C347" s="2" t="s">
        <v>735</v>
      </c>
      <c r="D347" s="2" t="s">
        <v>13</v>
      </c>
      <c r="E347" s="2" t="s">
        <v>14</v>
      </c>
      <c r="F347" s="2" t="s">
        <v>15</v>
      </c>
      <c r="G347" s="2" t="s">
        <v>721</v>
      </c>
      <c r="H347" s="2" t="s">
        <v>628</v>
      </c>
      <c r="I347" s="2" t="str">
        <f ca="1">IFERROR(__xludf.DUMMYFUNCTION("GOOGLETRANSLATE(C347,""fr"",""en"")"),"Speed ​​of subscription
Hoping that in the event of a disaster it is so fast
First online subscription, the service seems very correct. Just")</f>
        <v>Speed ​​of subscription
Hoping that in the event of a disaster it is so fast
First online subscription, the service seems very correct. Just</v>
      </c>
    </row>
    <row r="348" spans="2:9" ht="15.75" customHeight="1" x14ac:dyDescent="0.3">
      <c r="B348" s="2" t="s">
        <v>736</v>
      </c>
      <c r="C348" s="2" t="s">
        <v>737</v>
      </c>
      <c r="D348" s="2" t="s">
        <v>13</v>
      </c>
      <c r="E348" s="2" t="s">
        <v>14</v>
      </c>
      <c r="F348" s="2" t="s">
        <v>15</v>
      </c>
      <c r="G348" s="2" t="s">
        <v>721</v>
      </c>
      <c r="H348" s="2" t="s">
        <v>628</v>
      </c>
      <c r="I348" s="2" t="str">
        <f ca="1">IFERROR(__xludf.DUMMYFUNCTION("GOOGLETRANSLATE(C348,""fr"",""en"")"),"Easy and quick, simple to make the quote I recommend direct insurance super satisfied prices excellent I thank you cordially Mr. Moock Alexandre")</f>
        <v>Easy and quick, simple to make the quote I recommend direct insurance super satisfied prices excellent I thank you cordially Mr. Moock Alexandre</v>
      </c>
    </row>
    <row r="349" spans="2:9" ht="15.75" customHeight="1" x14ac:dyDescent="0.3">
      <c r="B349" s="2" t="s">
        <v>738</v>
      </c>
      <c r="C349" s="2" t="s">
        <v>739</v>
      </c>
      <c r="D349" s="2" t="s">
        <v>13</v>
      </c>
      <c r="E349" s="2" t="s">
        <v>14</v>
      </c>
      <c r="F349" s="2" t="s">
        <v>15</v>
      </c>
      <c r="G349" s="2" t="s">
        <v>721</v>
      </c>
      <c r="H349" s="2" t="s">
        <v>628</v>
      </c>
      <c r="I349" s="2" t="str">
        <f ca="1">IFERROR(__xludf.DUMMYFUNCTION("GOOGLETRANSLATE(C349,""fr"",""en"")"),"Difficult to judge without having tested the contract
Certainly we have just subscribed to Direct Assurances but have no decline on guarantees and therefore the price ratio price")</f>
        <v>Difficult to judge without having tested the contract
Certainly we have just subscribed to Direct Assurances but have no decline on guarantees and therefore the price ratio price</v>
      </c>
    </row>
    <row r="350" spans="2:9" ht="15.75" customHeight="1" x14ac:dyDescent="0.3">
      <c r="B350" s="2" t="s">
        <v>740</v>
      </c>
      <c r="C350" s="2" t="s">
        <v>741</v>
      </c>
      <c r="D350" s="2" t="s">
        <v>13</v>
      </c>
      <c r="E350" s="2" t="s">
        <v>14</v>
      </c>
      <c r="F350" s="2" t="s">
        <v>15</v>
      </c>
      <c r="G350" s="2" t="s">
        <v>721</v>
      </c>
      <c r="H350" s="2" t="s">
        <v>628</v>
      </c>
      <c r="I350" s="2" t="str">
        <f ca="1">IFERROR(__xludf.DUMMYFUNCTION("GOOGLETRANSLATE(C350,""fr"",""en"")"),"I have just subscribed not time to see if everything is correct I will do a slightly more personalized opinion with the temp something is very fast for a start of subscription.")</f>
        <v>I have just subscribed not time to see if everything is correct I will do a slightly more personalized opinion with the temp something is very fast for a start of subscription.</v>
      </c>
    </row>
    <row r="351" spans="2:9" ht="15.75" customHeight="1" x14ac:dyDescent="0.3">
      <c r="B351" s="2" t="s">
        <v>742</v>
      </c>
      <c r="C351" s="2" t="s">
        <v>743</v>
      </c>
      <c r="D351" s="2" t="s">
        <v>13</v>
      </c>
      <c r="E351" s="2" t="s">
        <v>14</v>
      </c>
      <c r="F351" s="2" t="s">
        <v>15</v>
      </c>
      <c r="G351" s="2" t="s">
        <v>721</v>
      </c>
      <c r="H351" s="2" t="s">
        <v>628</v>
      </c>
      <c r="I351" s="2" t="str">
        <f ca="1">IFERROR(__xludf.DUMMYFUNCTION("GOOGLETRANSLATE(C351,""fr"",""en"")"),"To see during the year that will pass ... I find the option broke of ice a little excessive. The fact of being able to contact you by Messenger is practical but the answers are a little long")</f>
        <v>To see during the year that will pass ... I find the option broke of ice a little excessive. The fact of being able to contact you by Messenger is practical but the answers are a little long</v>
      </c>
    </row>
    <row r="352" spans="2:9" ht="15.75" customHeight="1" x14ac:dyDescent="0.3">
      <c r="B352" s="2" t="s">
        <v>744</v>
      </c>
      <c r="C352" s="2" t="s">
        <v>745</v>
      </c>
      <c r="D352" s="2" t="s">
        <v>13</v>
      </c>
      <c r="E352" s="2" t="s">
        <v>14</v>
      </c>
      <c r="F352" s="2" t="s">
        <v>15</v>
      </c>
      <c r="G352" s="2" t="s">
        <v>721</v>
      </c>
      <c r="H352" s="2" t="s">
        <v>628</v>
      </c>
      <c r="I352" s="2" t="str">
        <f ca="1">IFERROR(__xludf.DUMMYFUNCTION("GOOGLETRANSLATE(C352,""fr"",""en"")"),"I am satisfied with your offer The prices are good and is simple and quick to be able to have your insurance The questionnaire is well done and complete thank you")</f>
        <v>I am satisfied with your offer The prices are good and is simple and quick to be able to have your insurance The questionnaire is well done and complete thank you</v>
      </c>
    </row>
    <row r="353" spans="2:9" ht="15.75" customHeight="1" x14ac:dyDescent="0.3">
      <c r="B353" s="2" t="s">
        <v>746</v>
      </c>
      <c r="C353" s="2" t="s">
        <v>747</v>
      </c>
      <c r="D353" s="2" t="s">
        <v>13</v>
      </c>
      <c r="E353" s="2" t="s">
        <v>14</v>
      </c>
      <c r="F353" s="2" t="s">
        <v>15</v>
      </c>
      <c r="G353" s="2" t="s">
        <v>748</v>
      </c>
      <c r="H353" s="2" t="s">
        <v>628</v>
      </c>
      <c r="I353" s="2" t="str">
        <f ca="1">IFERROR(__xludf.DUMMYFUNCTION("GOOGLETRANSLATE(C353,""fr"",""en"")"),"I am satisfied at the moment ... The price of the annual subscription also suits me because it is much cheaper than competition.
Customer service is very responsive.")</f>
        <v>I am satisfied at the moment ... The price of the annual subscription also suits me because it is much cheaper than competition.
Customer service is very responsive.</v>
      </c>
    </row>
    <row r="354" spans="2:9" ht="15.75" customHeight="1" x14ac:dyDescent="0.3">
      <c r="B354" s="2" t="s">
        <v>749</v>
      </c>
      <c r="C354" s="2" t="s">
        <v>750</v>
      </c>
      <c r="D354" s="2" t="s">
        <v>13</v>
      </c>
      <c r="E354" s="2" t="s">
        <v>14</v>
      </c>
      <c r="F354" s="2" t="s">
        <v>15</v>
      </c>
      <c r="G354" s="2" t="s">
        <v>748</v>
      </c>
      <c r="H354" s="2" t="s">
        <v>628</v>
      </c>
      <c r="I354" s="2" t="str">
        <f ca="1">IFERROR(__xludf.DUMMYFUNCTION("GOOGLETRANSLATE(C354,""fr"",""en"")"),"Simple and fast
Clear offer and the options are personalizable according to the desired level of guarantee thanks to the many packs offered
Very attractive price")</f>
        <v>Simple and fast
Clear offer and the options are personalizable according to the desired level of guarantee thanks to the many packs offered
Very attractive price</v>
      </c>
    </row>
    <row r="355" spans="2:9" ht="15.75" customHeight="1" x14ac:dyDescent="0.3">
      <c r="B355" s="2" t="s">
        <v>751</v>
      </c>
      <c r="C355" s="2" t="s">
        <v>752</v>
      </c>
      <c r="D355" s="2" t="s">
        <v>13</v>
      </c>
      <c r="E355" s="2" t="s">
        <v>14</v>
      </c>
      <c r="F355" s="2" t="s">
        <v>15</v>
      </c>
      <c r="G355" s="2" t="s">
        <v>748</v>
      </c>
      <c r="H355" s="2" t="s">
        <v>628</v>
      </c>
      <c r="I355" s="2" t="str">
        <f ca="1">IFERROR(__xludf.DUMMYFUNCTION("GOOGLETRANSLATE(C355,""fr"",""en"")"),"I am very satisfied with the price, 400 euros less than Sogessur, the services offered and the online service.
I'm waiting to see how the continuation will go")</f>
        <v>I am very satisfied with the price, 400 euros less than Sogessur, the services offered and the online service.
I'm waiting to see how the continuation will go</v>
      </c>
    </row>
    <row r="356" spans="2:9" ht="15.75" customHeight="1" x14ac:dyDescent="0.3">
      <c r="B356" s="2" t="s">
        <v>753</v>
      </c>
      <c r="C356" s="2" t="s">
        <v>754</v>
      </c>
      <c r="D356" s="2" t="s">
        <v>13</v>
      </c>
      <c r="E356" s="2" t="s">
        <v>14</v>
      </c>
      <c r="F356" s="2" t="s">
        <v>15</v>
      </c>
      <c r="G356" s="2" t="s">
        <v>748</v>
      </c>
      <c r="H356" s="2" t="s">
        <v>628</v>
      </c>
      <c r="I356" s="2" t="str">
        <f ca="1">IFERROR(__xludf.DUMMYFUNCTION("GOOGLETRANSLATE(C356,""fr"",""en"")"),"Very good very effective idea
Good company with this insurance thank you for all notification for this insurance I will keep you posted thank you Boudjemline Abdallah")</f>
        <v>Very good very effective idea
Good company with this insurance thank you for all notification for this insurance I will keep you posted thank you Boudjemline Abdallah</v>
      </c>
    </row>
    <row r="357" spans="2:9" ht="15.75" customHeight="1" x14ac:dyDescent="0.3">
      <c r="B357" s="2" t="s">
        <v>755</v>
      </c>
      <c r="C357" s="2" t="s">
        <v>756</v>
      </c>
      <c r="D357" s="2" t="s">
        <v>13</v>
      </c>
      <c r="E357" s="2" t="s">
        <v>14</v>
      </c>
      <c r="F357" s="2" t="s">
        <v>15</v>
      </c>
      <c r="G357" s="2" t="s">
        <v>748</v>
      </c>
      <c r="H357" s="2" t="s">
        <v>628</v>
      </c>
      <c r="I357" s="2" t="str">
        <f ca="1">IFERROR(__xludf.DUMMYFUNCTION("GOOGLETRANSLATE(C357,""fr"",""en"")"),"I am satisfied with services and guarantees. The prices are reasonable and in accordance with my expectations. The procedures are fast and effective. Thanks")</f>
        <v>I am satisfied with services and guarantees. The prices are reasonable and in accordance with my expectations. The procedures are fast and effective. Thanks</v>
      </c>
    </row>
    <row r="358" spans="2:9" ht="15.75" customHeight="1" x14ac:dyDescent="0.3">
      <c r="B358" s="2" t="s">
        <v>757</v>
      </c>
      <c r="C358" s="2" t="s">
        <v>758</v>
      </c>
      <c r="D358" s="2" t="s">
        <v>13</v>
      </c>
      <c r="E358" s="2" t="s">
        <v>14</v>
      </c>
      <c r="F358" s="2" t="s">
        <v>15</v>
      </c>
      <c r="G358" s="2" t="s">
        <v>748</v>
      </c>
      <c r="H358" s="2" t="s">
        <v>628</v>
      </c>
      <c r="I358" s="2" t="str">
        <f ca="1">IFERROR(__xludf.DUMMYFUNCTION("GOOGLETRANSLATE(C358,""fr"",""en"")"),"Speed ​​of registration, too bad that we must refour all the documents when you are in progress customer on several vehicles and for a long time.")</f>
        <v>Speed ​​of registration, too bad that we must refour all the documents when you are in progress customer on several vehicles and for a long time.</v>
      </c>
    </row>
    <row r="359" spans="2:9" ht="15.75" customHeight="1" x14ac:dyDescent="0.3">
      <c r="B359" s="2" t="s">
        <v>759</v>
      </c>
      <c r="C359" s="2" t="s">
        <v>760</v>
      </c>
      <c r="D359" s="2" t="s">
        <v>13</v>
      </c>
      <c r="E359" s="2" t="s">
        <v>14</v>
      </c>
      <c r="F359" s="2" t="s">
        <v>15</v>
      </c>
      <c r="G359" s="2" t="s">
        <v>748</v>
      </c>
      <c r="H359" s="2" t="s">
        <v>628</v>
      </c>
      <c r="I359" s="2" t="str">
        <f ca="1">IFERROR(__xludf.DUMMYFUNCTION("GOOGLETRANSLATE(C359,""fr"",""en"")"),"Too bad some options are so expensive like the 0 km or the freeze -breeze de franchise. This kind of option has 2 or 3 euros per month would be welcome rather than 8.50 and 9.80 ...")</f>
        <v>Too bad some options are so expensive like the 0 km or the freeze -breeze de franchise. This kind of option has 2 or 3 euros per month would be welcome rather than 8.50 and 9.80 ...</v>
      </c>
    </row>
    <row r="360" spans="2:9" ht="15.75" customHeight="1" x14ac:dyDescent="0.3">
      <c r="B360" s="2" t="s">
        <v>761</v>
      </c>
      <c r="C360" s="2" t="s">
        <v>762</v>
      </c>
      <c r="D360" s="2" t="s">
        <v>13</v>
      </c>
      <c r="E360" s="2" t="s">
        <v>14</v>
      </c>
      <c r="F360" s="2" t="s">
        <v>15</v>
      </c>
      <c r="G360" s="2" t="s">
        <v>748</v>
      </c>
      <c r="H360" s="2" t="s">
        <v>628</v>
      </c>
      <c r="I360" s="2" t="str">
        <f ca="1">IFERROR(__xludf.DUMMYFUNCTION("GOOGLETRANSLATE(C360,""fr"",""en"")"),"Would have been perfect if my CB Visa Crypto.com had been accepted!
You should check for a point and see why this was not the case.
Thanks in advance.")</f>
        <v>Would have been perfect if my CB Visa Crypto.com had been accepted!
You should check for a point and see why this was not the case.
Thanks in advance.</v>
      </c>
    </row>
    <row r="361" spans="2:9" ht="15.75" customHeight="1" x14ac:dyDescent="0.3">
      <c r="B361" s="2" t="s">
        <v>763</v>
      </c>
      <c r="C361" s="2" t="s">
        <v>764</v>
      </c>
      <c r="D361" s="2" t="s">
        <v>13</v>
      </c>
      <c r="E361" s="2" t="s">
        <v>14</v>
      </c>
      <c r="F361" s="2" t="s">
        <v>15</v>
      </c>
      <c r="G361" s="2" t="s">
        <v>748</v>
      </c>
      <c r="H361" s="2" t="s">
        <v>628</v>
      </c>
      <c r="I361" s="2" t="str">
        <f ca="1">IFERROR(__xludf.DUMMYFUNCTION("GOOGLETRANSLATE(C361,""fr"",""en"")"),"We are very well informed with customer service.
A little expensive price for a C3 Mes to see later.
The service answers our questions well. So I am quite satisfied.
")</f>
        <v xml:space="preserve">We are very well informed with customer service.
A little expensive price for a C3 Mes to see later.
The service answers our questions well. So I am quite satisfied.
</v>
      </c>
    </row>
    <row r="362" spans="2:9" ht="15.75" customHeight="1" x14ac:dyDescent="0.3">
      <c r="B362" s="2" t="s">
        <v>765</v>
      </c>
      <c r="C362" s="2" t="s">
        <v>766</v>
      </c>
      <c r="D362" s="2" t="s">
        <v>13</v>
      </c>
      <c r="E362" s="2" t="s">
        <v>14</v>
      </c>
      <c r="F362" s="2" t="s">
        <v>15</v>
      </c>
      <c r="G362" s="2" t="s">
        <v>748</v>
      </c>
      <c r="H362" s="2" t="s">
        <v>628</v>
      </c>
      <c r="I362" s="2" t="str">
        <f ca="1">IFERROR(__xludf.DUMMYFUNCTION("GOOGLETRANSLATE(C362,""fr"",""en"")"),"Cheaper for the same guarantees.
I recommend! In addition, the use of the site is simple and easy.
The quote is quickly.
Delighted to save money!")</f>
        <v>Cheaper for the same guarantees.
I recommend! In addition, the use of the site is simple and easy.
The quote is quickly.
Delighted to save money!</v>
      </c>
    </row>
    <row r="363" spans="2:9" ht="15.75" customHeight="1" x14ac:dyDescent="0.3">
      <c r="B363" s="2" t="s">
        <v>767</v>
      </c>
      <c r="C363" s="2" t="s">
        <v>768</v>
      </c>
      <c r="D363" s="2" t="s">
        <v>13</v>
      </c>
      <c r="E363" s="2" t="s">
        <v>14</v>
      </c>
      <c r="F363" s="2" t="s">
        <v>15</v>
      </c>
      <c r="G363" s="2" t="s">
        <v>748</v>
      </c>
      <c r="H363" s="2" t="s">
        <v>628</v>
      </c>
      <c r="I363" s="2" t="str">
        <f ca="1">IFERROR(__xludf.DUMMYFUNCTION("GOOGLETRANSLATE(C363,""fr"",""en"")"),"Interesting price fast site and clarity of explanations and broken ice now to see when I have to do insurance directly and thus obtain compensation")</f>
        <v>Interesting price fast site and clarity of explanations and broken ice now to see when I have to do insurance directly and thus obtain compensation</v>
      </c>
    </row>
    <row r="364" spans="2:9" ht="15.75" customHeight="1" x14ac:dyDescent="0.3">
      <c r="B364" s="2" t="s">
        <v>769</v>
      </c>
      <c r="C364" s="2" t="s">
        <v>770</v>
      </c>
      <c r="D364" s="2" t="s">
        <v>13</v>
      </c>
      <c r="E364" s="2" t="s">
        <v>14</v>
      </c>
      <c r="F364" s="2" t="s">
        <v>15</v>
      </c>
      <c r="G364" s="2" t="s">
        <v>748</v>
      </c>
      <c r="H364" s="2" t="s">
        <v>628</v>
      </c>
      <c r="I364" s="2" t="str">
        <f ca="1">IFERROR(__xludf.DUMMYFUNCTION("GOOGLETRANSLATE(C364,""fr"",""en"")"),"Suitable price and support for the secondary driver at no supplement. To see if the prices do not increase unreasonably after the second year, as with many insurers ...")</f>
        <v>Suitable price and support for the secondary driver at no supplement. To see if the prices do not increase unreasonably after the second year, as with many insurers ...</v>
      </c>
    </row>
    <row r="365" spans="2:9" ht="15.75" customHeight="1" x14ac:dyDescent="0.3">
      <c r="B365" s="2" t="s">
        <v>771</v>
      </c>
      <c r="C365" s="2" t="s">
        <v>772</v>
      </c>
      <c r="D365" s="2" t="s">
        <v>13</v>
      </c>
      <c r="E365" s="2" t="s">
        <v>14</v>
      </c>
      <c r="F365" s="2" t="s">
        <v>15</v>
      </c>
      <c r="G365" s="2" t="s">
        <v>748</v>
      </c>
      <c r="H365" s="2" t="s">
        <v>628</v>
      </c>
      <c r="I365" s="2" t="str">
        <f ca="1">IFERROR(__xludf.DUMMYFUNCTION("GOOGLETRANSLATE(C365,""fr"",""en"")"),"For all -risk insurance that prices are correct, registration is simple, really easy to be provided at Direct Insurance. I am really satisfied")</f>
        <v>For all -risk insurance that prices are correct, registration is simple, really easy to be provided at Direct Insurance. I am really satisfied</v>
      </c>
    </row>
    <row r="366" spans="2:9" ht="15.75" customHeight="1" x14ac:dyDescent="0.3">
      <c r="B366" s="2" t="s">
        <v>773</v>
      </c>
      <c r="C366" s="2" t="s">
        <v>774</v>
      </c>
      <c r="D366" s="2" t="s">
        <v>13</v>
      </c>
      <c r="E366" s="2" t="s">
        <v>14</v>
      </c>
      <c r="F366" s="2" t="s">
        <v>15</v>
      </c>
      <c r="G366" s="2" t="s">
        <v>748</v>
      </c>
      <c r="H366" s="2" t="s">
        <v>628</v>
      </c>
      <c r="I366" s="2" t="str">
        <f ca="1">IFERROR(__xludf.DUMMYFUNCTION("GOOGLETRANSLATE(C366,""fr"",""en"")"),"Satisfactory service. Simple and practical. suitable price. I have insured my vehicle for 5 years and I am satisfied. I add a second vehicle.")</f>
        <v>Satisfactory service. Simple and practical. suitable price. I have insured my vehicle for 5 years and I am satisfied. I add a second vehicle.</v>
      </c>
    </row>
    <row r="367" spans="2:9" ht="15.75" customHeight="1" x14ac:dyDescent="0.3">
      <c r="B367" s="2" t="s">
        <v>775</v>
      </c>
      <c r="C367" s="2" t="s">
        <v>776</v>
      </c>
      <c r="D367" s="2" t="s">
        <v>13</v>
      </c>
      <c r="E367" s="2" t="s">
        <v>14</v>
      </c>
      <c r="F367" s="2" t="s">
        <v>15</v>
      </c>
      <c r="G367" s="2" t="s">
        <v>748</v>
      </c>
      <c r="H367" s="2" t="s">
        <v>628</v>
      </c>
      <c r="I367" s="2" t="str">
        <f ca="1">IFERROR(__xludf.DUMMYFUNCTION("GOOGLETRANSLATE(C367,""fr"",""en"")"),"It looks good. You look competitive. But I do not have the necessary perspective to write a complete dissertation. Time will tell us more. Well to you.")</f>
        <v>It looks good. You look competitive. But I do not have the necessary perspective to write a complete dissertation. Time will tell us more. Well to you.</v>
      </c>
    </row>
    <row r="368" spans="2:9" ht="15.75" customHeight="1" x14ac:dyDescent="0.3">
      <c r="B368" s="2" t="s">
        <v>777</v>
      </c>
      <c r="C368" s="2" t="s">
        <v>778</v>
      </c>
      <c r="D368" s="2" t="s">
        <v>13</v>
      </c>
      <c r="E368" s="2" t="s">
        <v>14</v>
      </c>
      <c r="F368" s="2" t="s">
        <v>15</v>
      </c>
      <c r="G368" s="2" t="s">
        <v>748</v>
      </c>
      <c r="H368" s="2" t="s">
        <v>628</v>
      </c>
      <c r="I368" s="2" t="str">
        <f ca="1">IFERROR(__xludf.DUMMYFUNCTION("GOOGLETRANSLATE(C368,""fr"",""en"")"),"Clear, precise, fast DIN nothing more complaints the prices are very attractive and guaranteed views offered by your services. Thank you very much for this pleasant experience.")</f>
        <v>Clear, precise, fast DIN nothing more complaints the prices are very attractive and guaranteed views offered by your services. Thank you very much for this pleasant experience.</v>
      </c>
    </row>
    <row r="369" spans="2:9" ht="15.75" customHeight="1" x14ac:dyDescent="0.3">
      <c r="B369" s="2" t="s">
        <v>779</v>
      </c>
      <c r="C369" s="2" t="s">
        <v>780</v>
      </c>
      <c r="D369" s="2" t="s">
        <v>13</v>
      </c>
      <c r="E369" s="2" t="s">
        <v>14</v>
      </c>
      <c r="F369" s="2" t="s">
        <v>15</v>
      </c>
      <c r="G369" s="2" t="s">
        <v>748</v>
      </c>
      <c r="H369" s="2" t="s">
        <v>628</v>
      </c>
      <c r="I369" s="2" t="str">
        <f ca="1">IFERROR(__xludf.DUMMYFUNCTION("GOOGLETRANSLATE(C369,""fr"",""en"")"),"I am satisfied with the service,
The price suits me.
I pay 2 times cheaper than my old insurance for more options.
Simple and effective handling")</f>
        <v>I am satisfied with the service,
The price suits me.
I pay 2 times cheaper than my old insurance for more options.
Simple and effective handling</v>
      </c>
    </row>
    <row r="370" spans="2:9" ht="15.75" customHeight="1" x14ac:dyDescent="0.3">
      <c r="B370" s="2" t="s">
        <v>781</v>
      </c>
      <c r="C370" s="2" t="s">
        <v>782</v>
      </c>
      <c r="D370" s="2" t="s">
        <v>13</v>
      </c>
      <c r="E370" s="2" t="s">
        <v>14</v>
      </c>
      <c r="F370" s="2" t="s">
        <v>15</v>
      </c>
      <c r="G370" s="2" t="s">
        <v>783</v>
      </c>
      <c r="H370" s="2" t="s">
        <v>628</v>
      </c>
      <c r="I370" s="2" t="str">
        <f ca="1">IFERROR(__xludf.DUMMYFUNCTION("GOOGLETRANSLATE(C370,""fr"",""en"")"),"I am fully satisfied with your services, speed, efficiency, quality, and good value for money, I absolutely recommend!")</f>
        <v>I am fully satisfied with your services, speed, efficiency, quality, and good value for money, I absolutely recommend!</v>
      </c>
    </row>
    <row r="371" spans="2:9" ht="15.75" customHeight="1" x14ac:dyDescent="0.3">
      <c r="B371" s="2" t="s">
        <v>784</v>
      </c>
      <c r="C371" s="2" t="s">
        <v>785</v>
      </c>
      <c r="D371" s="2" t="s">
        <v>13</v>
      </c>
      <c r="E371" s="2" t="s">
        <v>14</v>
      </c>
      <c r="F371" s="2" t="s">
        <v>15</v>
      </c>
      <c r="G371" s="2" t="s">
        <v>783</v>
      </c>
      <c r="H371" s="2" t="s">
        <v>628</v>
      </c>
      <c r="I371" s="2" t="str">
        <f ca="1">IFERROR(__xludf.DUMMYFUNCTION("GOOGLETRANSLATE(C371,""fr"",""en"")"),"I am satisfied with the service. Prices look coherent
We will see in use after. My entourage advised me your insurance, that's why I turned to you")</f>
        <v>I am satisfied with the service. Prices look coherent
We will see in use after. My entourage advised me your insurance, that's why I turned to you</v>
      </c>
    </row>
    <row r="372" spans="2:9" ht="15.75" customHeight="1" x14ac:dyDescent="0.3">
      <c r="B372" s="2" t="s">
        <v>786</v>
      </c>
      <c r="C372" s="2" t="s">
        <v>787</v>
      </c>
      <c r="D372" s="2" t="s">
        <v>13</v>
      </c>
      <c r="E372" s="2" t="s">
        <v>14</v>
      </c>
      <c r="F372" s="2" t="s">
        <v>15</v>
      </c>
      <c r="G372" s="2" t="s">
        <v>783</v>
      </c>
      <c r="H372" s="2" t="s">
        <v>628</v>
      </c>
      <c r="I372" s="2" t="str">
        <f ca="1">IFERROR(__xludf.DUMMYFUNCTION("GOOGLETRANSLATE(C372,""fr"",""en"")"),"Great price I hope that the service will be of quality and in formula any risk I have not had unpleasant surprises. Fast subscription service
 Thanks
Clem")</f>
        <v>Great price I hope that the service will be of quality and in formula any risk I have not had unpleasant surprises. Fast subscription service
 Thanks
Clem</v>
      </c>
    </row>
    <row r="373" spans="2:9" ht="15.75" customHeight="1" x14ac:dyDescent="0.3">
      <c r="B373" s="2" t="s">
        <v>788</v>
      </c>
      <c r="C373" s="2" t="s">
        <v>789</v>
      </c>
      <c r="D373" s="2" t="s">
        <v>13</v>
      </c>
      <c r="E373" s="2" t="s">
        <v>14</v>
      </c>
      <c r="F373" s="2" t="s">
        <v>15</v>
      </c>
      <c r="G373" s="2" t="s">
        <v>783</v>
      </c>
      <c r="H373" s="2" t="s">
        <v>628</v>
      </c>
      <c r="I373" s="2" t="str">
        <f ca="1">IFERROR(__xludf.DUMMYFUNCTION("GOOGLETRANSLATE(C373,""fr"",""en"")"),"Simple and practical. Some difficulties in registering due to bugs during payment; Fortunately we were able to come back without problem. Cordially")</f>
        <v>Simple and practical. Some difficulties in registering due to bugs during payment; Fortunately we were able to come back without problem. Cordially</v>
      </c>
    </row>
    <row r="374" spans="2:9" ht="15.75" customHeight="1" x14ac:dyDescent="0.3">
      <c r="B374" s="2" t="s">
        <v>790</v>
      </c>
      <c r="C374" s="2" t="s">
        <v>791</v>
      </c>
      <c r="D374" s="2" t="s">
        <v>13</v>
      </c>
      <c r="E374" s="2" t="s">
        <v>14</v>
      </c>
      <c r="F374" s="2" t="s">
        <v>15</v>
      </c>
      <c r="G374" s="2" t="s">
        <v>783</v>
      </c>
      <c r="H374" s="2" t="s">
        <v>628</v>
      </c>
      <c r="I374" s="2" t="str">
        <f ca="1">IFERROR(__xludf.DUMMYFUNCTION("GOOGLETRANSLATE(C374,""fr"",""en"")"),"I am satisfied I earn more than 250 euros on my insurance. Auto is really nice. Thanks to you .. I wish you a very good day .. Regards. Ms. Lasserre")</f>
        <v>I am satisfied I earn more than 250 euros on my insurance. Auto is really nice. Thanks to you .. I wish you a very good day .. Regards. Ms. Lasserre</v>
      </c>
    </row>
    <row r="375" spans="2:9" ht="15.75" customHeight="1" x14ac:dyDescent="0.3">
      <c r="B375" s="2" t="s">
        <v>792</v>
      </c>
      <c r="C375" s="2" t="s">
        <v>793</v>
      </c>
      <c r="D375" s="2" t="s">
        <v>13</v>
      </c>
      <c r="E375" s="2" t="s">
        <v>14</v>
      </c>
      <c r="F375" s="2" t="s">
        <v>15</v>
      </c>
      <c r="G375" s="2" t="s">
        <v>783</v>
      </c>
      <c r="H375" s="2" t="s">
        <v>628</v>
      </c>
      <c r="I375" s="2" t="str">
        <f ca="1">IFERROR(__xludf.DUMMYFUNCTION("GOOGLETRANSLATE(C375,""fr"",""en"")"),"Very good for the price, the quality of the site.
  Thank you very much for your answer.
I'm glad my vehicle is acssurt at home")</f>
        <v>Very good for the price, the quality of the site.
  Thank you very much for your answer.
I'm glad my vehicle is acssurt at home</v>
      </c>
    </row>
    <row r="376" spans="2:9" ht="15.75" customHeight="1" x14ac:dyDescent="0.3">
      <c r="B376" s="2" t="s">
        <v>794</v>
      </c>
      <c r="C376" s="2" t="s">
        <v>795</v>
      </c>
      <c r="D376" s="2" t="s">
        <v>13</v>
      </c>
      <c r="E376" s="2" t="s">
        <v>14</v>
      </c>
      <c r="F376" s="2" t="s">
        <v>15</v>
      </c>
      <c r="G376" s="2" t="s">
        <v>783</v>
      </c>
      <c r="H376" s="2" t="s">
        <v>628</v>
      </c>
      <c r="I376" s="2" t="str">
        <f ca="1">IFERROR(__xludf.DUMMYFUNCTION("GOOGLETRANSLATE(C376,""fr"",""en"")"),"I really find it simple and practical and efficient and the quality excellent price
I highly recommend this car insurance to everyone
")</f>
        <v xml:space="preserve">I really find it simple and practical and efficient and the quality excellent price
I highly recommend this car insurance to everyone
</v>
      </c>
    </row>
    <row r="377" spans="2:9" ht="15.75" customHeight="1" x14ac:dyDescent="0.3">
      <c r="B377" s="2" t="s">
        <v>796</v>
      </c>
      <c r="C377" s="2" t="s">
        <v>797</v>
      </c>
      <c r="D377" s="2" t="s">
        <v>13</v>
      </c>
      <c r="E377" s="2" t="s">
        <v>14</v>
      </c>
      <c r="F377" s="2" t="s">
        <v>15</v>
      </c>
      <c r="G377" s="2" t="s">
        <v>783</v>
      </c>
      <c r="H377" s="2" t="s">
        <v>628</v>
      </c>
      <c r="I377" s="2" t="str">
        <f ca="1">IFERROR(__xludf.DUMMYFUNCTION("GOOGLETRANSLATE(C377,""fr"",""en"")"),"The price is cheaper than other insurances, quite satisfied with the global site, facilitating the request for price and contract. I recommend for the hesitant people")</f>
        <v>The price is cheaper than other insurances, quite satisfied with the global site, facilitating the request for price and contract. I recommend for the hesitant people</v>
      </c>
    </row>
    <row r="378" spans="2:9" ht="15.75" customHeight="1" x14ac:dyDescent="0.3">
      <c r="B378" s="2" t="s">
        <v>798</v>
      </c>
      <c r="C378" s="2" t="s">
        <v>799</v>
      </c>
      <c r="D378" s="2" t="s">
        <v>13</v>
      </c>
      <c r="E378" s="2" t="s">
        <v>14</v>
      </c>
      <c r="F378" s="2" t="s">
        <v>15</v>
      </c>
      <c r="G378" s="2" t="s">
        <v>783</v>
      </c>
      <c r="H378" s="2" t="s">
        <v>628</v>
      </c>
      <c r="I378" s="2" t="str">
        <f ca="1">IFERROR(__xludf.DUMMYFUNCTION("GOOGLETRANSLATE(C378,""fr"",""en"")"),"I am very satisfied and the price suits me perfectly.
I will certainly talk about it, those around me.
Thank you fully, very courteously.
Mr Rehioui")</f>
        <v>I am very satisfied and the price suits me perfectly.
I will certainly talk about it, those around me.
Thank you fully, very courteously.
Mr Rehioui</v>
      </c>
    </row>
    <row r="379" spans="2:9" ht="15.75" customHeight="1" x14ac:dyDescent="0.3">
      <c r="B379" s="2" t="s">
        <v>800</v>
      </c>
      <c r="C379" s="2" t="s">
        <v>801</v>
      </c>
      <c r="D379" s="2" t="s">
        <v>13</v>
      </c>
      <c r="E379" s="2" t="s">
        <v>14</v>
      </c>
      <c r="F379" s="2" t="s">
        <v>15</v>
      </c>
      <c r="G379" s="2" t="s">
        <v>783</v>
      </c>
      <c r="H379" s="2" t="s">
        <v>628</v>
      </c>
      <c r="I379" s="2" t="str">
        <f ca="1">IFERROR(__xludf.DUMMYFUNCTION("GOOGLETRANSLATE(C379,""fr"",""en"")"),"The prices are correct but always a little too expensive for tier in my opinion, I would have wished to pay my year monthly but being a young license that has not been accessible to me. I find it a shame the '' discrimination '' of young people allowed by"&amp;" insurers in general ways")</f>
        <v>The prices are correct but always a little too expensive for tier in my opinion, I would have wished to pay my year monthly but being a young license that has not been accessible to me. I find it a shame the '' discrimination '' of young people allowed by insurers in general ways</v>
      </c>
    </row>
    <row r="380" spans="2:9" ht="15.75" customHeight="1" x14ac:dyDescent="0.3">
      <c r="B380" s="2" t="s">
        <v>802</v>
      </c>
      <c r="C380" s="2" t="s">
        <v>803</v>
      </c>
      <c r="D380" s="2" t="s">
        <v>13</v>
      </c>
      <c r="E380" s="2" t="s">
        <v>14</v>
      </c>
      <c r="F380" s="2" t="s">
        <v>15</v>
      </c>
      <c r="G380" s="2" t="s">
        <v>783</v>
      </c>
      <c r="H380" s="2" t="s">
        <v>628</v>
      </c>
      <c r="I380" s="2" t="str">
        <f ca="1">IFERROR(__xludf.DUMMYFUNCTION("GOOGLETRANSLATE(C380,""fr"",""en"")"),"I am very satisfied
Cool program
€ 20 discounts
Very very correct price
Assue to roll up within the hour
To see in time confirms this idea to me")</f>
        <v>I am very satisfied
Cool program
€ 20 discounts
Very very correct price
Assue to roll up within the hour
To see in time confirms this idea to me</v>
      </c>
    </row>
    <row r="381" spans="2:9" ht="15.75" customHeight="1" x14ac:dyDescent="0.3">
      <c r="B381" s="2" t="s">
        <v>804</v>
      </c>
      <c r="C381" s="2" t="s">
        <v>805</v>
      </c>
      <c r="D381" s="2" t="s">
        <v>13</v>
      </c>
      <c r="E381" s="2" t="s">
        <v>14</v>
      </c>
      <c r="F381" s="2" t="s">
        <v>15</v>
      </c>
      <c r="G381" s="2" t="s">
        <v>783</v>
      </c>
      <c r="H381" s="2" t="s">
        <v>628</v>
      </c>
      <c r="I381" s="2" t="str">
        <f ca="1">IFERROR(__xludf.DUMMYFUNCTION("GOOGLETRANSLATE(C381,""fr"",""en"")"),"I made the quote with all my elements it is very fast, direct insurance is really the cheapest especially for people like me who have 0 bonuses 0 penalties I compare with all the insurance it is the only")</f>
        <v>I made the quote with all my elements it is very fast, direct insurance is really the cheapest especially for people like me who have 0 bonuses 0 penalties I compare with all the insurance it is the only</v>
      </c>
    </row>
    <row r="382" spans="2:9" ht="15.75" customHeight="1" x14ac:dyDescent="0.3">
      <c r="B382" s="2" t="s">
        <v>806</v>
      </c>
      <c r="C382" s="2" t="s">
        <v>807</v>
      </c>
      <c r="D382" s="2" t="s">
        <v>13</v>
      </c>
      <c r="E382" s="2" t="s">
        <v>14</v>
      </c>
      <c r="F382" s="2" t="s">
        <v>15</v>
      </c>
      <c r="G382" s="2" t="s">
        <v>808</v>
      </c>
      <c r="H382" s="2" t="s">
        <v>628</v>
      </c>
      <c r="I382" s="2" t="str">
        <f ca="1">IFERROR(__xludf.DUMMYFUNCTION("GOOGLETRANSLATE(C382,""fr"",""en"")"),"I am satisfied with the service and the price is at all of everyone, I recommend for those looking for the small budget. Also to simplify the procedures")</f>
        <v>I am satisfied with the service and the price is at all of everyone, I recommend for those looking for the small budget. Also to simplify the procedures</v>
      </c>
    </row>
    <row r="383" spans="2:9" ht="15.75" customHeight="1" x14ac:dyDescent="0.3">
      <c r="B383" s="2" t="s">
        <v>809</v>
      </c>
      <c r="C383" s="2" t="s">
        <v>810</v>
      </c>
      <c r="D383" s="2" t="s">
        <v>13</v>
      </c>
      <c r="E383" s="2" t="s">
        <v>14</v>
      </c>
      <c r="F383" s="2" t="s">
        <v>15</v>
      </c>
      <c r="G383" s="2" t="s">
        <v>808</v>
      </c>
      <c r="H383" s="2" t="s">
        <v>628</v>
      </c>
      <c r="I383" s="2" t="str">
        <f ca="1">IFERROR(__xludf.DUMMYFUNCTION("GOOGLETRANSLATE(C383,""fr"",""en"")"),"Excessive price as for any insurance as a young driver. Price increase during monthly payment + fairly high record costs when you are just a student (100 euros)")</f>
        <v>Excessive price as for any insurance as a young driver. Price increase during monthly payment + fairly high record costs when you are just a student (100 euros)</v>
      </c>
    </row>
    <row r="384" spans="2:9" ht="15.75" customHeight="1" x14ac:dyDescent="0.3">
      <c r="B384" s="2" t="s">
        <v>811</v>
      </c>
      <c r="C384" s="2" t="s">
        <v>812</v>
      </c>
      <c r="D384" s="2" t="s">
        <v>13</v>
      </c>
      <c r="E384" s="2" t="s">
        <v>14</v>
      </c>
      <c r="F384" s="2" t="s">
        <v>15</v>
      </c>
      <c r="G384" s="2" t="s">
        <v>808</v>
      </c>
      <c r="H384" s="2" t="s">
        <v>628</v>
      </c>
      <c r="I384" s="2" t="str">
        <f ca="1">IFERROR(__xludf.DUMMYFUNCTION("GOOGLETRANSLATE(C384,""fr"",""en"")"),"Perfect Quick Quote Easy via the Internet Various value for money very attractive
I recommend this site because I find it very well done and easy to access")</f>
        <v>Perfect Quick Quote Easy via the Internet Various value for money very attractive
I recommend this site because I find it very well done and easy to access</v>
      </c>
    </row>
    <row r="385" spans="2:9" ht="15.75" customHeight="1" x14ac:dyDescent="0.3">
      <c r="B385" s="2" t="s">
        <v>813</v>
      </c>
      <c r="C385" s="2" t="s">
        <v>814</v>
      </c>
      <c r="D385" s="2" t="s">
        <v>13</v>
      </c>
      <c r="E385" s="2" t="s">
        <v>14</v>
      </c>
      <c r="F385" s="2" t="s">
        <v>15</v>
      </c>
      <c r="G385" s="2" t="s">
        <v>808</v>
      </c>
      <c r="H385" s="2" t="s">
        <v>628</v>
      </c>
      <c r="I385" s="2" t="str">
        <f ca="1">IFERROR(__xludf.DUMMYFUNCTION("GOOGLETRANSLATE(C385,""fr"",""en"")"),"Although it is the cheapest insurer I could find, as a young driver, the prices remain high for a simple employee. Still 4 stars on the price side to be competitive in the market")</f>
        <v>Although it is the cheapest insurer I could find, as a young driver, the prices remain high for a simple employee. Still 4 stars on the price side to be competitive in the market</v>
      </c>
    </row>
    <row r="386" spans="2:9" ht="15.75" customHeight="1" x14ac:dyDescent="0.3">
      <c r="B386" s="2" t="s">
        <v>815</v>
      </c>
      <c r="C386" s="2" t="s">
        <v>816</v>
      </c>
      <c r="D386" s="2" t="s">
        <v>13</v>
      </c>
      <c r="E386" s="2" t="s">
        <v>14</v>
      </c>
      <c r="F386" s="2" t="s">
        <v>15</v>
      </c>
      <c r="G386" s="2" t="s">
        <v>808</v>
      </c>
      <c r="H386" s="2" t="s">
        <v>628</v>
      </c>
      <c r="I386" s="2" t="str">
        <f ca="1">IFERROR(__xludf.DUMMYFUNCTION("GOOGLETRANSLATE(C386,""fr"",""en"")"),"Satisfied with the price that is very low and the family offer, very simple and efficient, subscription of car insurance at a good price with a good warranty.")</f>
        <v>Satisfied with the price that is very low and the family offer, very simple and efficient, subscription of car insurance at a good price with a good warranty.</v>
      </c>
    </row>
    <row r="387" spans="2:9" ht="15.75" customHeight="1" x14ac:dyDescent="0.3">
      <c r="B387" s="2" t="s">
        <v>817</v>
      </c>
      <c r="C387" s="2" t="s">
        <v>818</v>
      </c>
      <c r="D387" s="2" t="s">
        <v>13</v>
      </c>
      <c r="E387" s="2" t="s">
        <v>14</v>
      </c>
      <c r="F387" s="2" t="s">
        <v>15</v>
      </c>
      <c r="G387" s="2" t="s">
        <v>808</v>
      </c>
      <c r="H387" s="2" t="s">
        <v>628</v>
      </c>
      <c r="I387" s="2" t="str">
        <f ca="1">IFERROR(__xludf.DUMMYFUNCTION("GOOGLETRANSLATE(C387,""fr"",""en"")"),"Practical and fast, prices are reasonable for the level of service offered. To see on the duration and quality of the services offered when needed.")</f>
        <v>Practical and fast, prices are reasonable for the level of service offered. To see on the duration and quality of the services offered when needed.</v>
      </c>
    </row>
    <row r="388" spans="2:9" ht="15.75" customHeight="1" x14ac:dyDescent="0.3">
      <c r="B388" s="2" t="s">
        <v>819</v>
      </c>
      <c r="C388" s="2" t="s">
        <v>820</v>
      </c>
      <c r="D388" s="2" t="s">
        <v>13</v>
      </c>
      <c r="E388" s="2" t="s">
        <v>14</v>
      </c>
      <c r="F388" s="2" t="s">
        <v>15</v>
      </c>
      <c r="G388" s="2" t="s">
        <v>808</v>
      </c>
      <c r="H388" s="2" t="s">
        <v>628</v>
      </c>
      <c r="I388" s="2" t="str">
        <f ca="1">IFERROR(__xludf.DUMMYFUNCTION("GOOGLETRANSLATE(C388,""fr"",""en"")"),"Simple and practical service, to be seen in time to give a more complete opinion on taking into account the guarantees in the event of a claim and on the evolution of the annual rate")</f>
        <v>Simple and practical service, to be seen in time to give a more complete opinion on taking into account the guarantees in the event of a claim and on the evolution of the annual rate</v>
      </c>
    </row>
    <row r="389" spans="2:9" ht="15.75" customHeight="1" x14ac:dyDescent="0.3">
      <c r="B389" s="2" t="s">
        <v>821</v>
      </c>
      <c r="C389" s="2" t="s">
        <v>822</v>
      </c>
      <c r="D389" s="2" t="s">
        <v>13</v>
      </c>
      <c r="E389" s="2" t="s">
        <v>14</v>
      </c>
      <c r="F389" s="2" t="s">
        <v>15</v>
      </c>
      <c r="G389" s="2" t="s">
        <v>808</v>
      </c>
      <c r="H389" s="2" t="s">
        <v>628</v>
      </c>
      <c r="I389" s="2" t="str">
        <f ca="1">IFERROR(__xludf.DUMMYFUNCTION("GOOGLETRANSLATE(C389,""fr"",""en"")"),"The telephone service is satisfactory, the people are kind but the price to ensure an old car is too important even for the lowest offers")</f>
        <v>The telephone service is satisfactory, the people are kind but the price to ensure an old car is too important even for the lowest offers</v>
      </c>
    </row>
    <row r="390" spans="2:9" ht="15.75" customHeight="1" x14ac:dyDescent="0.3">
      <c r="B390" s="2" t="s">
        <v>823</v>
      </c>
      <c r="C390" s="2" t="s">
        <v>824</v>
      </c>
      <c r="D390" s="2" t="s">
        <v>13</v>
      </c>
      <c r="E390" s="2" t="s">
        <v>14</v>
      </c>
      <c r="F390" s="2" t="s">
        <v>15</v>
      </c>
      <c r="G390" s="2" t="s">
        <v>808</v>
      </c>
      <c r="H390" s="2" t="s">
        <v>628</v>
      </c>
      <c r="I390" s="2" t="str">
        <f ca="1">IFERROR(__xludf.DUMMYFUNCTION("GOOGLETRANSLATE(C390,""fr"",""en"")"),"I'll see ....
Fast after it's the same for each insurance we know what it's worth, the day we need it
To see in the future
I don't drive much")</f>
        <v>I'll see ....
Fast after it's the same for each insurance we know what it's worth, the day we need it
To see in the future
I don't drive much</v>
      </c>
    </row>
    <row r="391" spans="2:9" ht="15.75" customHeight="1" x14ac:dyDescent="0.3">
      <c r="B391" s="2" t="s">
        <v>825</v>
      </c>
      <c r="C391" s="2" t="s">
        <v>826</v>
      </c>
      <c r="D391" s="2" t="s">
        <v>13</v>
      </c>
      <c r="E391" s="2" t="s">
        <v>14</v>
      </c>
      <c r="F391" s="2" t="s">
        <v>15</v>
      </c>
      <c r="G391" s="2" t="s">
        <v>808</v>
      </c>
      <c r="H391" s="2" t="s">
        <v>628</v>
      </c>
      <c r="I391" s="2" t="str">
        <f ca="1">IFERROR(__xludf.DUMMYFUNCTION("GOOGLETRANSLATE(C391,""fr"",""en"")"),"Favorable opinion, the information is clear, the deposit of documents is easily done, the electronic signature is easy.
My experience was positive and satisfactory.")</f>
        <v>Favorable opinion, the information is clear, the deposit of documents is easily done, the electronic signature is easy.
My experience was positive and satisfactory.</v>
      </c>
    </row>
    <row r="392" spans="2:9" ht="15.75" customHeight="1" x14ac:dyDescent="0.3">
      <c r="B392" s="2" t="s">
        <v>827</v>
      </c>
      <c r="C392" s="2" t="s">
        <v>828</v>
      </c>
      <c r="D392" s="2" t="s">
        <v>13</v>
      </c>
      <c r="E392" s="2" t="s">
        <v>14</v>
      </c>
      <c r="F392" s="2" t="s">
        <v>15</v>
      </c>
      <c r="G392" s="2" t="s">
        <v>808</v>
      </c>
      <c r="H392" s="2" t="s">
        <v>628</v>
      </c>
      <c r="I392" s="2" t="str">
        <f ca="1">IFERROR(__xludf.DUMMYFUNCTION("GOOGLETRANSLATE(C392,""fr"",""en"")"),"I am satisfied with the service that you get me the prices are impeccable and suit me the system is easy and very practical I hope that the continuity of direct insurance services suits me in the future thank you very much")</f>
        <v>I am satisfied with the service that you get me the prices are impeccable and suit me the system is easy and very practical I hope that the continuity of direct insurance services suits me in the future thank you very much</v>
      </c>
    </row>
    <row r="393" spans="2:9" ht="15.75" customHeight="1" x14ac:dyDescent="0.3">
      <c r="B393" s="2" t="s">
        <v>829</v>
      </c>
      <c r="C393" s="2" t="s">
        <v>830</v>
      </c>
      <c r="D393" s="2" t="s">
        <v>13</v>
      </c>
      <c r="E393" s="2" t="s">
        <v>14</v>
      </c>
      <c r="F393" s="2" t="s">
        <v>15</v>
      </c>
      <c r="G393" s="2" t="s">
        <v>808</v>
      </c>
      <c r="H393" s="2" t="s">
        <v>628</v>
      </c>
      <c r="I393" s="2" t="str">
        <f ca="1">IFERROR(__xludf.DUMMYFUNCTION("GOOGLETRANSLATE(C393,""fr"",""en"")"),"I am satisfied with a service
The prices are reasonable.
Access to the site is facilitated.
I recommend this insurance and talk to my friends and family about it.")</f>
        <v>I am satisfied with a service
The prices are reasonable.
Access to the site is facilitated.
I recommend this insurance and talk to my friends and family about it.</v>
      </c>
    </row>
    <row r="394" spans="2:9" ht="15.75" customHeight="1" x14ac:dyDescent="0.3">
      <c r="B394" s="2" t="s">
        <v>831</v>
      </c>
      <c r="C394" s="2" t="s">
        <v>832</v>
      </c>
      <c r="D394" s="2" t="s">
        <v>13</v>
      </c>
      <c r="E394" s="2" t="s">
        <v>14</v>
      </c>
      <c r="F394" s="2" t="s">
        <v>15</v>
      </c>
      <c r="G394" s="2" t="s">
        <v>808</v>
      </c>
      <c r="H394" s="2" t="s">
        <v>628</v>
      </c>
      <c r="I394" s="2" t="str">
        <f ca="1">IFERROR(__xludf.DUMMYFUNCTION("GOOGLETRANSLATE(C394,""fr"",""en"")"),"Thank you piur all your information and your help insurance at the top I highly recommend easy and pleasant to subscription this is only the beginning I will transfer everything to you")</f>
        <v>Thank you piur all your information and your help insurance at the top I highly recommend easy and pleasant to subscription this is only the beginning I will transfer everything to you</v>
      </c>
    </row>
    <row r="395" spans="2:9" ht="15.75" customHeight="1" x14ac:dyDescent="0.3">
      <c r="B395" s="2" t="s">
        <v>833</v>
      </c>
      <c r="C395" s="2" t="s">
        <v>834</v>
      </c>
      <c r="D395" s="2" t="s">
        <v>13</v>
      </c>
      <c r="E395" s="2" t="s">
        <v>14</v>
      </c>
      <c r="F395" s="2" t="s">
        <v>15</v>
      </c>
      <c r="G395" s="2" t="s">
        <v>808</v>
      </c>
      <c r="H395" s="2" t="s">
        <v>628</v>
      </c>
      <c r="I395" s="2" t="str">
        <f ca="1">IFERROR(__xludf.DUMMYFUNCTION("GOOGLETRANSLATE(C395,""fr"",""en"")"),"Satisfied with the speed of execution of the contract request. It makes me want to ensure another 2CV. I hope it will be so easy with a decreasing price.")</f>
        <v>Satisfied with the speed of execution of the contract request. It makes me want to ensure another 2CV. I hope it will be so easy with a decreasing price.</v>
      </c>
    </row>
    <row r="396" spans="2:9" ht="15.75" customHeight="1" x14ac:dyDescent="0.3">
      <c r="B396" s="2" t="s">
        <v>835</v>
      </c>
      <c r="C396" s="2" t="s">
        <v>836</v>
      </c>
      <c r="D396" s="2" t="s">
        <v>13</v>
      </c>
      <c r="E396" s="2" t="s">
        <v>14</v>
      </c>
      <c r="F396" s="2" t="s">
        <v>15</v>
      </c>
      <c r="G396" s="2" t="s">
        <v>808</v>
      </c>
      <c r="H396" s="2" t="s">
        <v>628</v>
      </c>
      <c r="I396" s="2" t="str">
        <f ca="1">IFERROR(__xludf.DUMMYFUNCTION("GOOGLETRANSLATE(C396,""fr"",""en"")"),"I am satisfied with your offered services
Very easy and efficient
I hope I would be satisfied with the future
See you soon I hope to be able to insure my motorcycle
")</f>
        <v xml:space="preserve">I am satisfied with your offered services
Very easy and efficient
I hope I would be satisfied with the future
See you soon I hope to be able to insure my motorcycle
</v>
      </c>
    </row>
    <row r="397" spans="2:9" ht="15.75" customHeight="1" x14ac:dyDescent="0.3">
      <c r="B397" s="2" t="s">
        <v>837</v>
      </c>
      <c r="C397" s="2" t="s">
        <v>838</v>
      </c>
      <c r="D397" s="2" t="s">
        <v>13</v>
      </c>
      <c r="E397" s="2" t="s">
        <v>14</v>
      </c>
      <c r="F397" s="2" t="s">
        <v>15</v>
      </c>
      <c r="G397" s="2" t="s">
        <v>839</v>
      </c>
      <c r="H397" s="2" t="s">
        <v>628</v>
      </c>
      <c r="I397" s="2" t="str">
        <f ca="1">IFERROR(__xludf.DUMMYFUNCTION("GOOGLETRANSLATE(C397,""fr"",""en"")"),"The prices suit me, they are very attractive, I have just arrived at home, so I have no opinion on the services. Just a bit of a shame that a good part is not to pay for the subscription")</f>
        <v>The prices suit me, they are very attractive, I have just arrived at home, so I have no opinion on the services. Just a bit of a shame that a good part is not to pay for the subscription</v>
      </c>
    </row>
    <row r="398" spans="2:9" ht="15.75" customHeight="1" x14ac:dyDescent="0.3">
      <c r="B398" s="2" t="s">
        <v>840</v>
      </c>
      <c r="C398" s="2" t="s">
        <v>841</v>
      </c>
      <c r="D398" s="2" t="s">
        <v>13</v>
      </c>
      <c r="E398" s="2" t="s">
        <v>14</v>
      </c>
      <c r="F398" s="2" t="s">
        <v>15</v>
      </c>
      <c r="G398" s="2" t="s">
        <v>839</v>
      </c>
      <c r="H398" s="2" t="s">
        <v>628</v>
      </c>
      <c r="I398" s="2" t="str">
        <f ca="1">IFERROR(__xludf.DUMMYFUNCTION("GOOGLETRANSLATE(C398,""fr"",""en"")"),"Fast efficient and a good price in addition, I highly recommend
Thanks a lot
You just have to improve the site for the smartphone format because sometimes the characters are limited")</f>
        <v>Fast efficient and a good price in addition, I highly recommend
Thanks a lot
You just have to improve the site for the smartphone format because sometimes the characters are limited</v>
      </c>
    </row>
    <row r="399" spans="2:9" ht="15.75" customHeight="1" x14ac:dyDescent="0.3">
      <c r="B399" s="2" t="s">
        <v>842</v>
      </c>
      <c r="C399" s="2" t="s">
        <v>843</v>
      </c>
      <c r="D399" s="2" t="s">
        <v>13</v>
      </c>
      <c r="E399" s="2" t="s">
        <v>14</v>
      </c>
      <c r="F399" s="2" t="s">
        <v>15</v>
      </c>
      <c r="G399" s="2" t="s">
        <v>839</v>
      </c>
      <c r="H399" s="2" t="s">
        <v>628</v>
      </c>
      <c r="I399" s="2" t="str">
        <f ca="1">IFERROR(__xludf.DUMMYFUNCTION("GOOGLETRANSLATE(C399,""fr"",""en"")"),"Satisfied with service and prices. Speed.
Having time if insurance works Birn. While hoping not to need it.
I chose any risk serenity. A good price. Divided by almost 2 compared to my current insurance.
")</f>
        <v xml:space="preserve">Satisfied with service and prices. Speed.
Having time if insurance works Birn. While hoping not to need it.
I chose any risk serenity. A good price. Divided by almost 2 compared to my current insurance.
</v>
      </c>
    </row>
    <row r="400" spans="2:9" ht="15.75" customHeight="1" x14ac:dyDescent="0.3">
      <c r="B400" s="2" t="s">
        <v>844</v>
      </c>
      <c r="C400" s="2" t="s">
        <v>845</v>
      </c>
      <c r="D400" s="2" t="s">
        <v>13</v>
      </c>
      <c r="E400" s="2" t="s">
        <v>14</v>
      </c>
      <c r="F400" s="2" t="s">
        <v>15</v>
      </c>
      <c r="G400" s="2" t="s">
        <v>839</v>
      </c>
      <c r="H400" s="2" t="s">
        <v>628</v>
      </c>
      <c r="I400" s="2" t="str">
        <f ca="1">IFERROR(__xludf.DUMMYFUNCTION("GOOGLETRANSLATE(C400,""fr"",""en"")"),"The approach is rather simple to achieve, even if it takes a little time. The information to be given is clear. The prices are almost correct")</f>
        <v>The approach is rather simple to achieve, even if it takes a little time. The information to be given is clear. The prices are almost correct</v>
      </c>
    </row>
    <row r="401" spans="2:9" ht="15.75" customHeight="1" x14ac:dyDescent="0.3">
      <c r="B401" s="2" t="s">
        <v>846</v>
      </c>
      <c r="C401" s="2" t="s">
        <v>847</v>
      </c>
      <c r="D401" s="2" t="s">
        <v>13</v>
      </c>
      <c r="E401" s="2" t="s">
        <v>14</v>
      </c>
      <c r="F401" s="2" t="s">
        <v>15</v>
      </c>
      <c r="G401" s="2" t="s">
        <v>839</v>
      </c>
      <c r="H401" s="2" t="s">
        <v>628</v>
      </c>
      <c r="I401" s="2" t="str">
        <f ca="1">IFERROR(__xludf.DUMMYFUNCTION("GOOGLETRANSLATE(C401,""fr"",""en"")"),"I did not understand you debited me from € 195 when my quote was € 96 per month. But I am generally satisfied with the ease of accessing your online services.")</f>
        <v>I did not understand you debited me from € 195 when my quote was € 96 per month. But I am generally satisfied with the ease of accessing your online services.</v>
      </c>
    </row>
    <row r="402" spans="2:9" ht="15.75" customHeight="1" x14ac:dyDescent="0.3">
      <c r="B402" s="2" t="s">
        <v>848</v>
      </c>
      <c r="C402" s="2" t="s">
        <v>849</v>
      </c>
      <c r="D402" s="2" t="s">
        <v>13</v>
      </c>
      <c r="E402" s="2" t="s">
        <v>14</v>
      </c>
      <c r="F402" s="2" t="s">
        <v>15</v>
      </c>
      <c r="G402" s="2" t="s">
        <v>839</v>
      </c>
      <c r="H402" s="2" t="s">
        <v>628</v>
      </c>
      <c r="I402" s="2" t="str">
        <f ca="1">IFERROR(__xludf.DUMMYFUNCTION("GOOGLETRANSLATE(C402,""fr"",""en"")"),"I am satisfied at the moment in terms of price. It remains to discover the service of the service in time since there is no physical agency of this insurance!")</f>
        <v>I am satisfied at the moment in terms of price. It remains to discover the service of the service in time since there is no physical agency of this insurance!</v>
      </c>
    </row>
    <row r="403" spans="2:9" ht="15.75" customHeight="1" x14ac:dyDescent="0.3">
      <c r="B403" s="2" t="s">
        <v>850</v>
      </c>
      <c r="C403" s="2" t="s">
        <v>851</v>
      </c>
      <c r="D403" s="2" t="s">
        <v>13</v>
      </c>
      <c r="E403" s="2" t="s">
        <v>14</v>
      </c>
      <c r="F403" s="2" t="s">
        <v>15</v>
      </c>
      <c r="G403" s="2" t="s">
        <v>839</v>
      </c>
      <c r="H403" s="2" t="s">
        <v>628</v>
      </c>
      <c r="I403" s="2" t="str">
        <f ca="1">IFERROR(__xludf.DUMMYFUNCTION("GOOGLETRANSLATE(C403,""fr"",""en"")"),"Perfect no problem for subscribing.
I now think that I will wait to see their service and the response times. I recommend direct insurance")</f>
        <v>Perfect no problem for subscribing.
I now think that I will wait to see their service and the response times. I recommend direct insurance</v>
      </c>
    </row>
    <row r="404" spans="2:9" ht="15.75" customHeight="1" x14ac:dyDescent="0.3">
      <c r="B404" s="2" t="s">
        <v>852</v>
      </c>
      <c r="C404" s="2" t="s">
        <v>853</v>
      </c>
      <c r="D404" s="2" t="s">
        <v>13</v>
      </c>
      <c r="E404" s="2" t="s">
        <v>14</v>
      </c>
      <c r="F404" s="2" t="s">
        <v>15</v>
      </c>
      <c r="G404" s="2" t="s">
        <v>854</v>
      </c>
      <c r="H404" s="2" t="s">
        <v>628</v>
      </c>
      <c r="I404" s="2" t="str">
        <f ca="1">IFERROR(__xludf.DUMMYFUNCTION("GOOGLETRANSLATE(C404,""fr"",""en"")"),"Simple and quick with great guarantees.
Subscribed in 1 day. It is possible to make several simulations also.
I recommend and even think about bringing together all my insurance at Direct.")</f>
        <v>Simple and quick with great guarantees.
Subscribed in 1 day. It is possible to make several simulations also.
I recommend and even think about bringing together all my insurance at Direct.</v>
      </c>
    </row>
    <row r="405" spans="2:9" ht="15.75" customHeight="1" x14ac:dyDescent="0.3">
      <c r="B405" s="2" t="s">
        <v>855</v>
      </c>
      <c r="C405" s="2" t="s">
        <v>856</v>
      </c>
      <c r="D405" s="2" t="s">
        <v>13</v>
      </c>
      <c r="E405" s="2" t="s">
        <v>14</v>
      </c>
      <c r="F405" s="2" t="s">
        <v>15</v>
      </c>
      <c r="G405" s="2" t="s">
        <v>854</v>
      </c>
      <c r="H405" s="2" t="s">
        <v>628</v>
      </c>
      <c r="I405" s="2" t="str">
        <f ca="1">IFERROR(__xludf.DUMMYFUNCTION("GOOGLETRANSLATE(C405,""fr"",""en"")"),"The site to register is simple and I am satisfied with the registration procedure yet but I do not see the interest of such a questionnaire at the start of the partnership ...")</f>
        <v>The site to register is simple and I am satisfied with the registration procedure yet but I do not see the interest of such a questionnaire at the start of the partnership ...</v>
      </c>
    </row>
    <row r="406" spans="2:9" ht="15.75" customHeight="1" x14ac:dyDescent="0.3">
      <c r="B406" s="2" t="s">
        <v>857</v>
      </c>
      <c r="C406" s="2" t="s">
        <v>858</v>
      </c>
      <c r="D406" s="2" t="s">
        <v>13</v>
      </c>
      <c r="E406" s="2" t="s">
        <v>14</v>
      </c>
      <c r="F406" s="2" t="s">
        <v>15</v>
      </c>
      <c r="G406" s="2" t="s">
        <v>854</v>
      </c>
      <c r="H406" s="2" t="s">
        <v>628</v>
      </c>
      <c r="I406" s="2" t="str">
        <f ca="1">IFERROR(__xludf.DUMMYFUNCTION("GOOGLETRANSLATE(C406,""fr"",""en"")"),"I have too much your service I am very satisfied with prices that you offer and also simplicity for membership and speed of online subscription")</f>
        <v>I have too much your service I am very satisfied with prices that you offer and also simplicity for membership and speed of online subscription</v>
      </c>
    </row>
    <row r="407" spans="2:9" ht="15.75" customHeight="1" x14ac:dyDescent="0.3">
      <c r="B407" s="2" t="s">
        <v>859</v>
      </c>
      <c r="C407" s="2" t="s">
        <v>860</v>
      </c>
      <c r="D407" s="2" t="s">
        <v>13</v>
      </c>
      <c r="E407" s="2" t="s">
        <v>14</v>
      </c>
      <c r="F407" s="2" t="s">
        <v>15</v>
      </c>
      <c r="G407" s="2" t="s">
        <v>854</v>
      </c>
      <c r="H407" s="2" t="s">
        <v>628</v>
      </c>
      <c r="I407" s="2" t="str">
        <f ca="1">IFERROR(__xludf.DUMMYFUNCTION("GOOGLETRANSLATE(C407,""fr"",""en"")"),"Fast on iPad. Good price. Quick subscription. Possibility to quickly add and delete options with their impact on the annual subscription.")</f>
        <v>Fast on iPad. Good price. Quick subscription. Possibility to quickly add and delete options with their impact on the annual subscription.</v>
      </c>
    </row>
    <row r="408" spans="2:9" ht="15.75" customHeight="1" x14ac:dyDescent="0.3">
      <c r="B408" s="2" t="s">
        <v>861</v>
      </c>
      <c r="C408" s="2" t="s">
        <v>862</v>
      </c>
      <c r="D408" s="2" t="s">
        <v>13</v>
      </c>
      <c r="E408" s="2" t="s">
        <v>14</v>
      </c>
      <c r="F408" s="2" t="s">
        <v>15</v>
      </c>
      <c r="G408" s="2" t="s">
        <v>854</v>
      </c>
      <c r="H408" s="2" t="s">
        <v>628</v>
      </c>
      <c r="I408" s="2" t="str">
        <f ca="1">IFERROR(__xludf.DUMMYFUNCTION("GOOGLETRANSLATE(C408,""fr"",""en"")"),"It is very easy to take out an insurance contract on the site and attractive price. I hope I have no price increase the following year.")</f>
        <v>It is very easy to take out an insurance contract on the site and attractive price. I hope I have no price increase the following year.</v>
      </c>
    </row>
    <row r="409" spans="2:9" ht="15.75" customHeight="1" x14ac:dyDescent="0.3">
      <c r="B409" s="2" t="s">
        <v>863</v>
      </c>
      <c r="C409" s="2" t="s">
        <v>864</v>
      </c>
      <c r="D409" s="2" t="s">
        <v>13</v>
      </c>
      <c r="E409" s="2" t="s">
        <v>14</v>
      </c>
      <c r="F409" s="2" t="s">
        <v>15</v>
      </c>
      <c r="G409" s="2" t="s">
        <v>854</v>
      </c>
      <c r="H409" s="2" t="s">
        <v>628</v>
      </c>
      <c r="I409" s="2" t="str">
        <f ca="1">IFERROR(__xludf.DUMMYFUNCTION("GOOGLETRANSLATE(C409,""fr"",""en"")"),"Competitive prices, promising youdrive option.
To see in the duration if the customer relationship is the level of quality of the interface for the subscription.")</f>
        <v>Competitive prices, promising youdrive option.
To see in the duration if the customer relationship is the level of quality of the interface for the subscription.</v>
      </c>
    </row>
    <row r="410" spans="2:9" ht="15.75" customHeight="1" x14ac:dyDescent="0.3">
      <c r="B410" s="2" t="s">
        <v>865</v>
      </c>
      <c r="C410" s="2" t="s">
        <v>866</v>
      </c>
      <c r="D410" s="2" t="s">
        <v>13</v>
      </c>
      <c r="E410" s="2" t="s">
        <v>14</v>
      </c>
      <c r="F410" s="2" t="s">
        <v>15</v>
      </c>
      <c r="G410" s="2" t="s">
        <v>854</v>
      </c>
      <c r="H410" s="2" t="s">
        <v>628</v>
      </c>
      <c r="I410" s="2" t="str">
        <f ca="1">IFERROR(__xludf.DUMMYFUNCTION("GOOGLETRANSLATE(C410,""fr"",""en"")"),"I am satisfied with the attractive price and I have heard only a direct insurance good I hope it will keep its promises I am happy with the speed")</f>
        <v>I am satisfied with the attractive price and I have heard only a direct insurance good I hope it will keep its promises I am happy with the speed</v>
      </c>
    </row>
    <row r="411" spans="2:9" ht="15.75" customHeight="1" x14ac:dyDescent="0.3">
      <c r="B411" s="2" t="s">
        <v>867</v>
      </c>
      <c r="C411" s="2" t="s">
        <v>868</v>
      </c>
      <c r="D411" s="2" t="s">
        <v>13</v>
      </c>
      <c r="E411" s="2" t="s">
        <v>14</v>
      </c>
      <c r="F411" s="2" t="s">
        <v>15</v>
      </c>
      <c r="G411" s="2" t="s">
        <v>854</v>
      </c>
      <c r="H411" s="2" t="s">
        <v>628</v>
      </c>
      <c r="I411" s="2" t="str">
        <f ca="1">IFERROR(__xludf.DUMMYFUNCTION("GOOGLETRANSLATE(C411,""fr"",""en"")"),"Fast and efficient, but it remains insurance and it leaves so easily as we have come there. I hope therefore, having no claim and problem with your company.
")</f>
        <v xml:space="preserve">Fast and efficient, but it remains insurance and it leaves so easily as we have come there. I hope therefore, having no claim and problem with your company.
</v>
      </c>
    </row>
    <row r="412" spans="2:9" ht="15.75" customHeight="1" x14ac:dyDescent="0.3">
      <c r="B412" s="2" t="s">
        <v>869</v>
      </c>
      <c r="C412" s="2" t="s">
        <v>870</v>
      </c>
      <c r="D412" s="2" t="s">
        <v>13</v>
      </c>
      <c r="E412" s="2" t="s">
        <v>14</v>
      </c>
      <c r="F412" s="2" t="s">
        <v>15</v>
      </c>
      <c r="G412" s="2" t="s">
        <v>854</v>
      </c>
      <c r="H412" s="2" t="s">
        <v>628</v>
      </c>
      <c r="I412" s="2" t="str">
        <f ca="1">IFERROR(__xludf.DUMMYFUNCTION("GOOGLETRANSLATE(C412,""fr"",""en"")"),"Rather satisfied with the price.
Simple service to use, all information has been postponed, they therefore remain there above all to v2rify the shoals.
I RECOMMEND.
")</f>
        <v xml:space="preserve">Rather satisfied with the price.
Simple service to use, all information has been postponed, they therefore remain there above all to v2rify the shoals.
I RECOMMEND.
</v>
      </c>
    </row>
    <row r="413" spans="2:9" ht="15.75" customHeight="1" x14ac:dyDescent="0.3">
      <c r="B413" s="2" t="s">
        <v>871</v>
      </c>
      <c r="C413" s="2" t="s">
        <v>872</v>
      </c>
      <c r="D413" s="2" t="s">
        <v>13</v>
      </c>
      <c r="E413" s="2" t="s">
        <v>14</v>
      </c>
      <c r="F413" s="2" t="s">
        <v>15</v>
      </c>
      <c r="G413" s="2" t="s">
        <v>854</v>
      </c>
      <c r="H413" s="2" t="s">
        <v>628</v>
      </c>
      <c r="I413" s="2" t="str">
        <f ca="1">IFERROR(__xludf.DUMMYFUNCTION("GOOGLETRANSLATE(C413,""fr"",""en"")"),"The prices suit me and your availability of your listening and your efficiency in the event of a breakdown and your report for all reimbursement thank you")</f>
        <v>The prices suit me and your availability of your listening and your efficiency in the event of a breakdown and your report for all reimbursement thank you</v>
      </c>
    </row>
    <row r="414" spans="2:9" ht="15.75" customHeight="1" x14ac:dyDescent="0.3">
      <c r="B414" s="2" t="s">
        <v>873</v>
      </c>
      <c r="C414" s="2" t="s">
        <v>874</v>
      </c>
      <c r="D414" s="2" t="s">
        <v>13</v>
      </c>
      <c r="E414" s="2" t="s">
        <v>14</v>
      </c>
      <c r="F414" s="2" t="s">
        <v>15</v>
      </c>
      <c r="G414" s="2" t="s">
        <v>854</v>
      </c>
      <c r="H414" s="2" t="s">
        <v>628</v>
      </c>
      <c r="I414" s="2" t="str">
        <f ca="1">IFERROR(__xludf.DUMMYFUNCTION("GOOGLETRANSLATE(C414,""fr"",""en"")"),"I am satisfied with the guaranteed / price ratio
Small difficulty encountered to pay, the need to do so in your account was not sufficiently highlighted, during the previous stages.
For the following contracts, there will no longer be this problem.
 Yo"&amp;"urs")</f>
        <v>I am satisfied with the guaranteed / price ratio
Small difficulty encountered to pay, the need to do so in your account was not sufficiently highlighted, during the previous stages.
For the following contracts, there will no longer be this problem.
 Yours</v>
      </c>
    </row>
    <row r="415" spans="2:9" ht="15.75" customHeight="1" x14ac:dyDescent="0.3">
      <c r="B415" s="2" t="s">
        <v>875</v>
      </c>
      <c r="C415" s="2" t="s">
        <v>876</v>
      </c>
      <c r="D415" s="2" t="s">
        <v>13</v>
      </c>
      <c r="E415" s="2" t="s">
        <v>14</v>
      </c>
      <c r="F415" s="2" t="s">
        <v>15</v>
      </c>
      <c r="G415" s="2" t="s">
        <v>854</v>
      </c>
      <c r="H415" s="2" t="s">
        <v>628</v>
      </c>
      <c r="I415" s="2" t="str">
        <f ca="1">IFERROR(__xludf.DUMMYFUNCTION("GOOGLETRANSLATE(C415,""fr"",""en"")"),"Super clean! 5 star thank you for your answer I am very happy for you and thank you for this great day of lessons and acceptance for the moment")</f>
        <v>Super clean! 5 star thank you for your answer I am very happy for you and thank you for this great day of lessons and acceptance for the moment</v>
      </c>
    </row>
    <row r="416" spans="2:9" ht="15.75" customHeight="1" x14ac:dyDescent="0.3">
      <c r="B416" s="2" t="s">
        <v>877</v>
      </c>
      <c r="C416" s="2" t="s">
        <v>878</v>
      </c>
      <c r="D416" s="2" t="s">
        <v>13</v>
      </c>
      <c r="E416" s="2" t="s">
        <v>14</v>
      </c>
      <c r="F416" s="2" t="s">
        <v>15</v>
      </c>
      <c r="G416" s="2" t="s">
        <v>854</v>
      </c>
      <c r="H416" s="2" t="s">
        <v>628</v>
      </c>
      <c r="I416" s="2" t="str">
        <f ca="1">IFERROR(__xludf.DUMMYFUNCTION("GOOGLETRANSLATE(C416,""fr"",""en"")"),"Perfect service for conscientious drivers ??. I invite my entourage to get closer to these because it is in their interest and that they can have complete confidence in direct insurance.")</f>
        <v>Perfect service for conscientious drivers ??. I invite my entourage to get closer to these because it is in their interest and that they can have complete confidence in direct insurance.</v>
      </c>
    </row>
    <row r="417" spans="2:9" ht="15.75" customHeight="1" x14ac:dyDescent="0.3">
      <c r="B417" s="2" t="s">
        <v>879</v>
      </c>
      <c r="C417" s="2" t="s">
        <v>880</v>
      </c>
      <c r="D417" s="2" t="s">
        <v>13</v>
      </c>
      <c r="E417" s="2" t="s">
        <v>14</v>
      </c>
      <c r="F417" s="2" t="s">
        <v>15</v>
      </c>
      <c r="G417" s="2" t="s">
        <v>854</v>
      </c>
      <c r="H417" s="2" t="s">
        <v>628</v>
      </c>
      <c r="I417" s="2" t="str">
        <f ca="1">IFERROR(__xludf.DUMMYFUNCTION("GOOGLETRANSLATE(C417,""fr"",""en"")"),"A very good site that facilitates any type of registration with simplicity of payment. Customer service listening to thus helpful.
I'm still happy.")</f>
        <v>A very good site that facilitates any type of registration with simplicity of payment. Customer service listening to thus helpful.
I'm still happy.</v>
      </c>
    </row>
    <row r="418" spans="2:9" ht="15.75" customHeight="1" x14ac:dyDescent="0.3">
      <c r="B418" s="2" t="s">
        <v>881</v>
      </c>
      <c r="C418" s="2" t="s">
        <v>882</v>
      </c>
      <c r="D418" s="2" t="s">
        <v>13</v>
      </c>
      <c r="E418" s="2" t="s">
        <v>14</v>
      </c>
      <c r="F418" s="2" t="s">
        <v>15</v>
      </c>
      <c r="G418" s="2" t="s">
        <v>854</v>
      </c>
      <c r="H418" s="2" t="s">
        <v>628</v>
      </c>
      <c r="I418" s="2" t="str">
        <f ca="1">IFERROR(__xludf.DUMMYFUNCTION("GOOGLETRANSLATE(C418,""fr"",""en"")"),"I am satisfied with the quote, the price and find that the site is intuitive with ease to ensure the vehicle. The exchanges are fast and effective")</f>
        <v>I am satisfied with the quote, the price and find that the site is intuitive with ease to ensure the vehicle. The exchanges are fast and effective</v>
      </c>
    </row>
    <row r="419" spans="2:9" ht="15.75" customHeight="1" x14ac:dyDescent="0.3">
      <c r="B419" s="2" t="s">
        <v>883</v>
      </c>
      <c r="C419" s="2" t="s">
        <v>884</v>
      </c>
      <c r="D419" s="2" t="s">
        <v>13</v>
      </c>
      <c r="E419" s="2" t="s">
        <v>14</v>
      </c>
      <c r="F419" s="2" t="s">
        <v>15</v>
      </c>
      <c r="G419" s="2" t="s">
        <v>854</v>
      </c>
      <c r="H419" s="2" t="s">
        <v>628</v>
      </c>
      <c r="I419" s="2" t="str">
        <f ca="1">IFERROR(__xludf.DUMMYFUNCTION("GOOGLETRANSLATE(C419,""fr"",""en"")"),"I am satisfied with the price proposal and I hope to be able to really count on you if necessary !!!!
You should ask for fewer characters for the comment !!!
Sincerely, Georges Rodrigues")</f>
        <v>I am satisfied with the price proposal and I hope to be able to really count on you if necessary !!!!
You should ask for fewer characters for the comment !!!
Sincerely, Georges Rodrigues</v>
      </c>
    </row>
    <row r="420" spans="2:9" ht="15.75" customHeight="1" x14ac:dyDescent="0.3">
      <c r="B420" s="2" t="s">
        <v>885</v>
      </c>
      <c r="C420" s="2" t="s">
        <v>886</v>
      </c>
      <c r="D420" s="2" t="s">
        <v>13</v>
      </c>
      <c r="E420" s="2" t="s">
        <v>14</v>
      </c>
      <c r="F420" s="2" t="s">
        <v>15</v>
      </c>
      <c r="G420" s="2" t="s">
        <v>854</v>
      </c>
      <c r="H420" s="2" t="s">
        <v>628</v>
      </c>
      <c r="I420" s="2" t="str">
        <f ca="1">IFERROR(__xludf.DUMMYFUNCTION("GOOGLETRANSLATE(C420,""fr"",""en"")"),"The prices are interesting. I hope I have more attractive prices with my 2 contracts at home.
The procedure is simple and fast.
Thanks")</f>
        <v>The prices are interesting. I hope I have more attractive prices with my 2 contracts at home.
The procedure is simple and fast.
Thanks</v>
      </c>
    </row>
    <row r="421" spans="2:9" ht="15.75" customHeight="1" x14ac:dyDescent="0.3">
      <c r="B421" s="2" t="s">
        <v>887</v>
      </c>
      <c r="C421" s="2" t="s">
        <v>888</v>
      </c>
      <c r="D421" s="2" t="s">
        <v>13</v>
      </c>
      <c r="E421" s="2" t="s">
        <v>14</v>
      </c>
      <c r="F421" s="2" t="s">
        <v>15</v>
      </c>
      <c r="G421" s="2" t="s">
        <v>854</v>
      </c>
      <c r="H421" s="2" t="s">
        <v>628</v>
      </c>
      <c r="I421" s="2" t="str">
        <f ca="1">IFERROR(__xludf.DUMMYFUNCTION("GOOGLETRANSLATE(C421,""fr"",""en"")"),"Simple, fast and practical quotes!
A very attractive price especially for a young driver as is the case for me currently (1 month of license)")</f>
        <v>Simple, fast and practical quotes!
A very attractive price especially for a young driver as is the case for me currently (1 month of license)</v>
      </c>
    </row>
    <row r="422" spans="2:9" ht="15.75" customHeight="1" x14ac:dyDescent="0.3">
      <c r="B422" s="2" t="s">
        <v>889</v>
      </c>
      <c r="C422" s="2" t="s">
        <v>890</v>
      </c>
      <c r="D422" s="2" t="s">
        <v>13</v>
      </c>
      <c r="E422" s="2" t="s">
        <v>14</v>
      </c>
      <c r="F422" s="2" t="s">
        <v>15</v>
      </c>
      <c r="G422" s="2" t="s">
        <v>854</v>
      </c>
      <c r="H422" s="2" t="s">
        <v>628</v>
      </c>
      <c r="I422" s="2" t="str">
        <f ca="1">IFERROR(__xludf.DUMMYFUNCTION("GOOGLETRANSLATE(C422,""fr"",""en"")"),"The prices are surely unbeatable.
The subscription is simple.
I have already been a client with you and I remember that I had trouble terminating my contract, it was the only downside.")</f>
        <v>The prices are surely unbeatable.
The subscription is simple.
I have already been a client with you and I remember that I had trouble terminating my contract, it was the only downside.</v>
      </c>
    </row>
    <row r="423" spans="2:9" ht="15.75" customHeight="1" x14ac:dyDescent="0.3">
      <c r="B423" s="2" t="s">
        <v>891</v>
      </c>
      <c r="C423" s="2" t="s">
        <v>892</v>
      </c>
      <c r="D423" s="2" t="s">
        <v>13</v>
      </c>
      <c r="E423" s="2" t="s">
        <v>14</v>
      </c>
      <c r="F423" s="2" t="s">
        <v>15</v>
      </c>
      <c r="G423" s="2" t="s">
        <v>854</v>
      </c>
      <c r="H423" s="2" t="s">
        <v>628</v>
      </c>
      <c r="I423" s="2" t="str">
        <f ca="1">IFERROR(__xludf.DUMMYFUNCTION("GOOGLETRANSLATE(C423,""fr"",""en"")"),"Fast and practical to see in the long term belonging to the AXA group It will be important to see if a possible claim is much better treated than by AXA")</f>
        <v>Fast and practical to see in the long term belonging to the AXA group It will be important to see if a possible claim is much better treated than by AXA</v>
      </c>
    </row>
    <row r="424" spans="2:9" ht="15.75" customHeight="1" x14ac:dyDescent="0.3">
      <c r="B424" s="2" t="s">
        <v>893</v>
      </c>
      <c r="C424" s="2" t="s">
        <v>894</v>
      </c>
      <c r="D424" s="2" t="s">
        <v>13</v>
      </c>
      <c r="E424" s="2" t="s">
        <v>14</v>
      </c>
      <c r="F424" s="2" t="s">
        <v>15</v>
      </c>
      <c r="G424" s="2" t="s">
        <v>854</v>
      </c>
      <c r="H424" s="2" t="s">
        <v>628</v>
      </c>
      <c r="I424" s="2" t="str">
        <f ca="1">IFERROR(__xludf.DUMMYFUNCTION("GOOGLETRANSLATE(C424,""fr"",""en"")"),"I am very satisfied with the service, very fast and very good price. I have other vehicles to insure, so I will surely come back to quote ......")</f>
        <v>I am very satisfied with the service, very fast and very good price. I have other vehicles to insure, so I will surely come back to quote ......</v>
      </c>
    </row>
    <row r="425" spans="2:9" ht="15.75" customHeight="1" x14ac:dyDescent="0.3">
      <c r="B425" s="2" t="s">
        <v>895</v>
      </c>
      <c r="C425" s="2" t="s">
        <v>896</v>
      </c>
      <c r="D425" s="2" t="s">
        <v>13</v>
      </c>
      <c r="E425" s="2" t="s">
        <v>14</v>
      </c>
      <c r="F425" s="2" t="s">
        <v>15</v>
      </c>
      <c r="G425" s="2" t="s">
        <v>897</v>
      </c>
      <c r="H425" s="2" t="s">
        <v>628</v>
      </c>
      <c r="I425" s="2" t="str">
        <f ca="1">IFERROR(__xludf.DUMMYFUNCTION("GOOGLETRANSLATE(C425,""fr"",""en"")"),"I am satisfied with prices, services.
Value for money as well as ergonomics and ease of use of services by application.
Transfer of documents, communication with customer service.")</f>
        <v>I am satisfied with prices, services.
Value for money as well as ergonomics and ease of use of services by application.
Transfer of documents, communication with customer service.</v>
      </c>
    </row>
    <row r="426" spans="2:9" ht="15.75" customHeight="1" x14ac:dyDescent="0.3">
      <c r="B426" s="2" t="s">
        <v>898</v>
      </c>
      <c r="C426" s="2" t="s">
        <v>899</v>
      </c>
      <c r="D426" s="2" t="s">
        <v>13</v>
      </c>
      <c r="E426" s="2" t="s">
        <v>14</v>
      </c>
      <c r="F426" s="2" t="s">
        <v>15</v>
      </c>
      <c r="G426" s="2" t="s">
        <v>897</v>
      </c>
      <c r="H426" s="2" t="s">
        <v>628</v>
      </c>
      <c r="I426" s="2" t="str">
        <f ca="1">IFERROR(__xludf.DUMMYFUNCTION("GOOGLETRANSLATE(C426,""fr"",""en"")"),"It is a shame to have to fill an online quote for 1/2 hours and then have to start again with a television; And to restore information already in our file when we are already a customer. In short, a waste of time and a lack of fluidity which should no lon"&amp;"ger exist in the 21st century.")</f>
        <v>It is a shame to have to fill an online quote for 1/2 hours and then have to start again with a television; And to restore information already in our file when we are already a customer. In short, a waste of time and a lack of fluidity which should no longer exist in the 21st century.</v>
      </c>
    </row>
    <row r="427" spans="2:9" ht="15.75" customHeight="1" x14ac:dyDescent="0.3">
      <c r="B427" s="2" t="s">
        <v>900</v>
      </c>
      <c r="C427" s="2" t="s">
        <v>901</v>
      </c>
      <c r="D427" s="2" t="s">
        <v>13</v>
      </c>
      <c r="E427" s="2" t="s">
        <v>14</v>
      </c>
      <c r="F427" s="2" t="s">
        <v>15</v>
      </c>
      <c r="G427" s="2" t="s">
        <v>897</v>
      </c>
      <c r="H427" s="2" t="s">
        <v>628</v>
      </c>
      <c r="I427" s="2" t="str">
        <f ca="1">IFERROR(__xludf.DUMMYFUNCTION("GOOGLETRANSLATE(C427,""fr"",""en"")"),"I am satisfied with the fast and practical online service interesting price for good guarantees quotes in less than 5 minutes online payment per cb")</f>
        <v>I am satisfied with the fast and practical online service interesting price for good guarantees quotes in less than 5 minutes online payment per cb</v>
      </c>
    </row>
    <row r="428" spans="2:9" ht="15.75" customHeight="1" x14ac:dyDescent="0.3">
      <c r="B428" s="2" t="s">
        <v>902</v>
      </c>
      <c r="C428" s="2" t="s">
        <v>903</v>
      </c>
      <c r="D428" s="2" t="s">
        <v>13</v>
      </c>
      <c r="E428" s="2" t="s">
        <v>14</v>
      </c>
      <c r="F428" s="2" t="s">
        <v>15</v>
      </c>
      <c r="G428" s="2" t="s">
        <v>897</v>
      </c>
      <c r="H428" s="2" t="s">
        <v>628</v>
      </c>
      <c r="I428" s="2" t="str">
        <f ca="1">IFERROR(__xludf.DUMMYFUNCTION("GOOGLETRANSLATE(C428,""fr"",""en"")"),"The prices are advantageous this is what attracted me I hope not to need your services but I have the impression of being well covered following the services.")</f>
        <v>The prices are advantageous this is what attracted me I hope not to need your services but I have the impression of being well covered following the services.</v>
      </c>
    </row>
    <row r="429" spans="2:9" ht="15.75" customHeight="1" x14ac:dyDescent="0.3">
      <c r="B429" s="2" t="s">
        <v>904</v>
      </c>
      <c r="C429" s="2" t="s">
        <v>905</v>
      </c>
      <c r="D429" s="2" t="s">
        <v>13</v>
      </c>
      <c r="E429" s="2" t="s">
        <v>14</v>
      </c>
      <c r="F429" s="2" t="s">
        <v>15</v>
      </c>
      <c r="G429" s="2" t="s">
        <v>897</v>
      </c>
      <c r="H429" s="2" t="s">
        <v>628</v>
      </c>
      <c r="I429" s="2" t="str">
        <f ca="1">IFERROR(__xludf.DUMMYFUNCTION("GOOGLETRANSLATE(C429,""fr"",""en"")"),"Very good service, price de -fanto all competition I earn around 7 Euro monthly, thank you again for your preferential prices
See you soon, for other guarantees on a second vehicle")</f>
        <v>Very good service, price de -fanto all competition I earn around 7 Euro monthly, thank you again for your preferential prices
See you soon, for other guarantees on a second vehicle</v>
      </c>
    </row>
    <row r="430" spans="2:9" ht="15.75" customHeight="1" x14ac:dyDescent="0.3">
      <c r="B430" s="2" t="s">
        <v>906</v>
      </c>
      <c r="C430" s="2" t="s">
        <v>907</v>
      </c>
      <c r="D430" s="2" t="s">
        <v>13</v>
      </c>
      <c r="E430" s="2" t="s">
        <v>14</v>
      </c>
      <c r="F430" s="2" t="s">
        <v>15</v>
      </c>
      <c r="G430" s="2" t="s">
        <v>897</v>
      </c>
      <c r="H430" s="2" t="s">
        <v>628</v>
      </c>
      <c r="I430" s="2" t="str">
        <f ca="1">IFERROR(__xludf.DUMMYFUNCTION("GOOGLETRANSLATE(C430,""fr"",""en"")"),"Very good quality price and support on the site very well refer to recommending to friends and families
I hope that the online service will follow by contribution to the site")</f>
        <v>Very good quality price and support on the site very well refer to recommending to friends and families
I hope that the online service will follow by contribution to the site</v>
      </c>
    </row>
    <row r="431" spans="2:9" ht="15.75" customHeight="1" x14ac:dyDescent="0.3">
      <c r="B431" s="2" t="s">
        <v>908</v>
      </c>
      <c r="C431" s="2" t="s">
        <v>909</v>
      </c>
      <c r="D431" s="2" t="s">
        <v>13</v>
      </c>
      <c r="E431" s="2" t="s">
        <v>14</v>
      </c>
      <c r="F431" s="2" t="s">
        <v>15</v>
      </c>
      <c r="G431" s="2" t="s">
        <v>897</v>
      </c>
      <c r="H431" s="2" t="s">
        <v>628</v>
      </c>
      <c r="I431" s="2" t="str">
        <f ca="1">IFERROR(__xludf.DUMMYFUNCTION("GOOGLETRANSLATE(C431,""fr"",""en"")"),"Satisfied with the proposed rate and the simplicity of the online subscription of the contract.
I already have several contracts at Direct Insurance and I recommend without hesitation.")</f>
        <v>Satisfied with the proposed rate and the simplicity of the online subscription of the contract.
I already have several contracts at Direct Insurance and I recommend without hesitation.</v>
      </c>
    </row>
    <row r="432" spans="2:9" ht="15.75" customHeight="1" x14ac:dyDescent="0.3">
      <c r="B432" s="2" t="s">
        <v>910</v>
      </c>
      <c r="C432" s="2" t="s">
        <v>911</v>
      </c>
      <c r="D432" s="2" t="s">
        <v>13</v>
      </c>
      <c r="E432" s="2" t="s">
        <v>14</v>
      </c>
      <c r="F432" s="2" t="s">
        <v>15</v>
      </c>
      <c r="G432" s="2" t="s">
        <v>897</v>
      </c>
      <c r="H432" s="2" t="s">
        <v>628</v>
      </c>
      <c r="I432" s="2" t="str">
        <f ca="1">IFERROR(__xludf.DUMMYFUNCTION("GOOGLETRANSLATE(C432,""fr"",""en"")"),"Very personal available on the phone for all additional information. With quotes from several vehicles before purchasing. I recommend")</f>
        <v>Very personal available on the phone for all additional information. With quotes from several vehicles before purchasing. I recommend</v>
      </c>
    </row>
    <row r="433" spans="2:9" ht="15.75" customHeight="1" x14ac:dyDescent="0.3">
      <c r="B433" s="2" t="s">
        <v>912</v>
      </c>
      <c r="C433" s="2" t="s">
        <v>913</v>
      </c>
      <c r="D433" s="2" t="s">
        <v>13</v>
      </c>
      <c r="E433" s="2" t="s">
        <v>14</v>
      </c>
      <c r="F433" s="2" t="s">
        <v>15</v>
      </c>
      <c r="G433" s="2" t="s">
        <v>897</v>
      </c>
      <c r="H433" s="2" t="s">
        <v>628</v>
      </c>
      <c r="I433" s="2" t="str">
        <f ca="1">IFERROR(__xludf.DUMMYFUNCTION("GOOGLETRANSLATE(C433,""fr"",""en"")"),"Very satisfied with your services we will take the road will be very good service to calt my partner and happy with his new insurance")</f>
        <v>Very satisfied with your services we will take the road will be very good service to calt my partner and happy with his new insurance</v>
      </c>
    </row>
    <row r="434" spans="2:9" ht="15.75" customHeight="1" x14ac:dyDescent="0.3">
      <c r="B434" s="2" t="s">
        <v>914</v>
      </c>
      <c r="C434" s="2" t="s">
        <v>915</v>
      </c>
      <c r="D434" s="2" t="s">
        <v>13</v>
      </c>
      <c r="E434" s="2" t="s">
        <v>14</v>
      </c>
      <c r="F434" s="2" t="s">
        <v>15</v>
      </c>
      <c r="G434" s="2" t="s">
        <v>897</v>
      </c>
      <c r="H434" s="2" t="s">
        <v>628</v>
      </c>
      <c r="I434" s="2" t="str">
        <f ca="1">IFERROR(__xludf.DUMMYFUNCTION("GOOGLETRANSLATE(C434,""fr"",""en"")"),"Hello everyone for the moment all that is fine after we will see with the following normally there is no problem we can not judge now and thank you cordially")</f>
        <v>Hello everyone for the moment all that is fine after we will see with the following normally there is no problem we can not judge now and thank you cordially</v>
      </c>
    </row>
    <row r="435" spans="2:9" ht="15.75" customHeight="1" x14ac:dyDescent="0.3">
      <c r="B435" s="2" t="s">
        <v>916</v>
      </c>
      <c r="C435" s="2" t="s">
        <v>917</v>
      </c>
      <c r="D435" s="2" t="s">
        <v>13</v>
      </c>
      <c r="E435" s="2" t="s">
        <v>14</v>
      </c>
      <c r="F435" s="2" t="s">
        <v>15</v>
      </c>
      <c r="G435" s="2" t="s">
        <v>918</v>
      </c>
      <c r="H435" s="2" t="s">
        <v>628</v>
      </c>
      <c r="I435" s="2" t="str">
        <f ca="1">IFERROR(__xludf.DUMMYFUNCTION("GOOGLETRANSLATE(C435,""fr"",""en"")"),"I am satisfied with the prices and the ease to register.
There will certainly be a next vehicle insured in a few months. I recommend direct insurance")</f>
        <v>I am satisfied with the prices and the ease to register.
There will certainly be a next vehicle insured in a few months. I recommend direct insurance</v>
      </c>
    </row>
    <row r="436" spans="2:9" ht="15.75" customHeight="1" x14ac:dyDescent="0.3">
      <c r="B436" s="2" t="s">
        <v>919</v>
      </c>
      <c r="C436" s="2" t="s">
        <v>920</v>
      </c>
      <c r="D436" s="2" t="s">
        <v>13</v>
      </c>
      <c r="E436" s="2" t="s">
        <v>14</v>
      </c>
      <c r="F436" s="2" t="s">
        <v>15</v>
      </c>
      <c r="G436" s="2" t="s">
        <v>918</v>
      </c>
      <c r="H436" s="2" t="s">
        <v>628</v>
      </c>
      <c r="I436" s="2" t="str">
        <f ca="1">IFERROR(__xludf.DUMMYFUNCTION("GOOGLETRANSLATE(C436,""fr"",""en"")"),"Very satisfied with your quote. The prices are very attractive !!!!
I am delighted with the rapidities of the answers given !!!
I will look to pass the other vehicles from my home to your home.")</f>
        <v>Very satisfied with your quote. The prices are very attractive !!!!
I am delighted with the rapidities of the answers given !!!
I will look to pass the other vehicles from my home to your home.</v>
      </c>
    </row>
    <row r="437" spans="2:9" ht="15.75" customHeight="1" x14ac:dyDescent="0.3">
      <c r="B437" s="2" t="s">
        <v>921</v>
      </c>
      <c r="C437" s="2" t="s">
        <v>922</v>
      </c>
      <c r="D437" s="2" t="s">
        <v>13</v>
      </c>
      <c r="E437" s="2" t="s">
        <v>14</v>
      </c>
      <c r="F437" s="2" t="s">
        <v>15</v>
      </c>
      <c r="G437" s="2" t="s">
        <v>918</v>
      </c>
      <c r="H437" s="2" t="s">
        <v>628</v>
      </c>
      <c r="I437" s="2" t="str">
        <f ca="1">IFERROR(__xludf.DUMMYFUNCTION("GOOGLETRANSLATE(C437,""fr"",""en"")"),"Quick simple and effective I think to do the same for the rest of my contracts little by little between the car, the house with children's insurance for the school.")</f>
        <v>Quick simple and effective I think to do the same for the rest of my contracts little by little between the car, the house with children's insurance for the school.</v>
      </c>
    </row>
    <row r="438" spans="2:9" ht="15.75" customHeight="1" x14ac:dyDescent="0.3">
      <c r="B438" s="2" t="s">
        <v>923</v>
      </c>
      <c r="C438" s="2" t="s">
        <v>924</v>
      </c>
      <c r="D438" s="2" t="s">
        <v>13</v>
      </c>
      <c r="E438" s="2" t="s">
        <v>14</v>
      </c>
      <c r="F438" s="2" t="s">
        <v>15</v>
      </c>
      <c r="G438" s="2" t="s">
        <v>918</v>
      </c>
      <c r="H438" s="2" t="s">
        <v>628</v>
      </c>
      <c r="I438" s="2" t="str">
        <f ca="1">IFERROR(__xludf.DUMMYFUNCTION("GOOGLETRANSLATE(C438,""fr"",""en"")"),"Hello,
I am already a customer for another vehicle I expected at a more attractive price or see options offered for the first year of new contract.
Have in the years to come.
")</f>
        <v xml:space="preserve">Hello,
I am already a customer for another vehicle I expected at a more attractive price or see options offered for the first year of new contract.
Have in the years to come.
</v>
      </c>
    </row>
    <row r="439" spans="2:9" ht="15.75" customHeight="1" x14ac:dyDescent="0.3">
      <c r="B439" s="2" t="s">
        <v>925</v>
      </c>
      <c r="C439" s="2" t="s">
        <v>926</v>
      </c>
      <c r="D439" s="2" t="s">
        <v>13</v>
      </c>
      <c r="E439" s="2" t="s">
        <v>14</v>
      </c>
      <c r="F439" s="2" t="s">
        <v>15</v>
      </c>
      <c r="G439" s="2" t="s">
        <v>918</v>
      </c>
      <c r="H439" s="2" t="s">
        <v>628</v>
      </c>
      <c r="I439" s="2" t="str">
        <f ca="1">IFERROR(__xludf.DUMMYFUNCTION("GOOGLETRANSLATE(C439,""fr"",""en"")"),"I am satisfied with the fast and efficient service
and especially cheap,
Very good insurance.
Complete and accessible simple site I recommend it.")</f>
        <v>I am satisfied with the fast and efficient service
and especially cheap,
Very good insurance.
Complete and accessible simple site I recommend it.</v>
      </c>
    </row>
    <row r="440" spans="2:9" ht="15.75" customHeight="1" x14ac:dyDescent="0.3">
      <c r="B440" s="2" t="s">
        <v>927</v>
      </c>
      <c r="C440" s="2" t="s">
        <v>928</v>
      </c>
      <c r="D440" s="2" t="s">
        <v>13</v>
      </c>
      <c r="E440" s="2" t="s">
        <v>14</v>
      </c>
      <c r="F440" s="2" t="s">
        <v>15</v>
      </c>
      <c r="G440" s="2" t="s">
        <v>929</v>
      </c>
      <c r="H440" s="2" t="s">
        <v>628</v>
      </c>
      <c r="I440" s="2" t="str">
        <f ca="1">IFERROR(__xludf.DUMMYFUNCTION("GOOGLETRANSLATE(C440,""fr"",""en"")"),"The subscription is simple and effective, the prices are competitive… to follow! Insurance recommended by a friend we have made the simulation and undoubtedly the lowest price. Being new permit I do not have enough decrease to appreciate or compare so I'm"&amp;" waiting to see ??")</f>
        <v>The subscription is simple and effective, the prices are competitive… to follow! Insurance recommended by a friend we have made the simulation and undoubtedly the lowest price. Being new permit I do not have enough decrease to appreciate or compare so I'm waiting to see ??</v>
      </c>
    </row>
    <row r="441" spans="2:9" ht="15.75" customHeight="1" x14ac:dyDescent="0.3">
      <c r="B441" s="2" t="s">
        <v>930</v>
      </c>
      <c r="C441" s="2" t="s">
        <v>931</v>
      </c>
      <c r="D441" s="2" t="s">
        <v>13</v>
      </c>
      <c r="E441" s="2" t="s">
        <v>14</v>
      </c>
      <c r="F441" s="2" t="s">
        <v>15</v>
      </c>
      <c r="G441" s="2" t="s">
        <v>929</v>
      </c>
      <c r="H441" s="2" t="s">
        <v>628</v>
      </c>
      <c r="I441" s="2" t="str">
        <f ca="1">IFERROR(__xludf.DUMMYFUNCTION("GOOGLETRANSLATE(C441,""fr"",""en"")"),"I am satisfied with the service
The price is reasonable
I recommend direct insurance
I am happy fast and easy service
For xe prices it is perfect")</f>
        <v>I am satisfied with the service
The price is reasonable
I recommend direct insurance
I am happy fast and easy service
For xe prices it is perfect</v>
      </c>
    </row>
    <row r="442" spans="2:9" ht="15.75" customHeight="1" x14ac:dyDescent="0.3">
      <c r="B442" s="2" t="s">
        <v>932</v>
      </c>
      <c r="C442" s="2" t="s">
        <v>933</v>
      </c>
      <c r="D442" s="2" t="s">
        <v>13</v>
      </c>
      <c r="E442" s="2" t="s">
        <v>14</v>
      </c>
      <c r="F442" s="2" t="s">
        <v>15</v>
      </c>
      <c r="G442" s="2" t="s">
        <v>929</v>
      </c>
      <c r="H442" s="2" t="s">
        <v>628</v>
      </c>
      <c r="I442" s="2" t="str">
        <f ca="1">IFERROR(__xludf.DUMMYFUNCTION("GOOGLETRANSLATE(C442,""fr"",""en"")"),"I am really satisfied with the service by phone because we had connection problems and your collaborator had a huge patient. We have planned several really top telephone meetings.")</f>
        <v>I am really satisfied with the service by phone because we had connection problems and your collaborator had a huge patient. We have planned several really top telephone meetings.</v>
      </c>
    </row>
    <row r="443" spans="2:9" ht="15.75" customHeight="1" x14ac:dyDescent="0.3">
      <c r="B443" s="2" t="s">
        <v>934</v>
      </c>
      <c r="C443" s="2" t="s">
        <v>935</v>
      </c>
      <c r="D443" s="2" t="s">
        <v>13</v>
      </c>
      <c r="E443" s="2" t="s">
        <v>14</v>
      </c>
      <c r="F443" s="2" t="s">
        <v>15</v>
      </c>
      <c r="G443" s="2" t="s">
        <v>929</v>
      </c>
      <c r="H443" s="2" t="s">
        <v>628</v>
      </c>
      <c r="I443" s="2" t="str">
        <f ca="1">IFERROR(__xludf.DUMMYFUNCTION("GOOGLETRANSLATE(C443,""fr"",""en"")"),"I am satisfied with your online services and skills and get a fast and clear and simple insurance contract thank you cordially I await your answer")</f>
        <v>I am satisfied with your online services and skills and get a fast and clear and simple insurance contract thank you cordially I await your answer</v>
      </c>
    </row>
    <row r="444" spans="2:9" ht="15.75" customHeight="1" x14ac:dyDescent="0.3">
      <c r="B444" s="2" t="s">
        <v>936</v>
      </c>
      <c r="C444" s="2" t="s">
        <v>937</v>
      </c>
      <c r="D444" s="2" t="s">
        <v>13</v>
      </c>
      <c r="E444" s="2" t="s">
        <v>14</v>
      </c>
      <c r="F444" s="2" t="s">
        <v>15</v>
      </c>
      <c r="G444" s="2" t="s">
        <v>929</v>
      </c>
      <c r="H444" s="2" t="s">
        <v>628</v>
      </c>
      <c r="I444" s="2" t="str">
        <f ca="1">IFERROR(__xludf.DUMMYFUNCTION("GOOGLETRANSLATE(C444,""fr"",""en"")"),"I am satisfied with the service and the speed
The price for me alone negative is homework to pay the year the monthly payment was not possible")</f>
        <v>I am satisfied with the service and the speed
The price for me alone negative is homework to pay the year the monthly payment was not possible</v>
      </c>
    </row>
    <row r="445" spans="2:9" ht="15.75" customHeight="1" x14ac:dyDescent="0.3">
      <c r="B445" s="2" t="s">
        <v>938</v>
      </c>
      <c r="C445" s="2" t="s">
        <v>939</v>
      </c>
      <c r="D445" s="2" t="s">
        <v>13</v>
      </c>
      <c r="E445" s="2" t="s">
        <v>14</v>
      </c>
      <c r="F445" s="2" t="s">
        <v>15</v>
      </c>
      <c r="G445" s="2" t="s">
        <v>929</v>
      </c>
      <c r="H445" s="2" t="s">
        <v>628</v>
      </c>
      <c r="I445" s="2" t="str">
        <f ca="1">IFERROR(__xludf.DUMMYFUNCTION("GOOGLETRANSLATE(C445,""fr"",""en"")"),"Everything went well; Thanks.
Too bad the seniority of international insurance is not taken into account.
Contact me if possible to optimize this contract")</f>
        <v>Everything went well; Thanks.
Too bad the seniority of international insurance is not taken into account.
Contact me if possible to optimize this contract</v>
      </c>
    </row>
    <row r="446" spans="2:9" ht="15.75" customHeight="1" x14ac:dyDescent="0.3">
      <c r="B446" s="2" t="s">
        <v>940</v>
      </c>
      <c r="C446" s="2" t="s">
        <v>941</v>
      </c>
      <c r="D446" s="2" t="s">
        <v>13</v>
      </c>
      <c r="E446" s="2" t="s">
        <v>14</v>
      </c>
      <c r="F446" s="2" t="s">
        <v>15</v>
      </c>
      <c r="G446" s="2" t="s">
        <v>929</v>
      </c>
      <c r="H446" s="2" t="s">
        <v>628</v>
      </c>
      <c r="I446" s="2" t="str">
        <f ca="1">IFERROR(__xludf.DUMMYFUNCTION("GOOGLETRANSLATE(C446,""fr"",""en"")"),"Simple, fast, clear and efficient !!! I could have found cheaper elsewhere, but losing time !!! I Hate to spending my volume !!! I wish you a good day.
Cordially,
Mr PHAN VAN PHAI
")</f>
        <v xml:space="preserve">Simple, fast, clear and efficient !!! I could have found cheaper elsewhere, but losing time !!! I Hate to spending my volume !!! I wish you a good day.
Cordially,
Mr PHAN VAN PHAI
</v>
      </c>
    </row>
    <row r="447" spans="2:9" ht="15.75" customHeight="1" x14ac:dyDescent="0.3">
      <c r="B447" s="2" t="s">
        <v>942</v>
      </c>
      <c r="C447" s="2" t="s">
        <v>943</v>
      </c>
      <c r="D447" s="2" t="s">
        <v>13</v>
      </c>
      <c r="E447" s="2" t="s">
        <v>14</v>
      </c>
      <c r="F447" s="2" t="s">
        <v>15</v>
      </c>
      <c r="G447" s="2" t="s">
        <v>929</v>
      </c>
      <c r="H447" s="2" t="s">
        <v>628</v>
      </c>
      <c r="I447" s="2" t="str">
        <f ca="1">IFERROR(__xludf.DUMMYFUNCTION("GOOGLETRANSLATE(C447,""fr"",""en"")"),"Very well.
Excellent value for money on all guarantees.
I cannot give any favorable or not opinion for care in the event of accidents ... One of my friends was very satisfied with the care during her accident. His interlocutor was very responsive as wel"&amp;"l as the intervention in itself.")</f>
        <v>Very well.
Excellent value for money on all guarantees.
I cannot give any favorable or not opinion for care in the event of accidents ... One of my friends was very satisfied with the care during her accident. His interlocutor was very responsive as well as the intervention in itself.</v>
      </c>
    </row>
    <row r="448" spans="2:9" ht="15.75" customHeight="1" x14ac:dyDescent="0.3">
      <c r="B448" s="2" t="s">
        <v>944</v>
      </c>
      <c r="C448" s="2" t="s">
        <v>945</v>
      </c>
      <c r="D448" s="2" t="s">
        <v>13</v>
      </c>
      <c r="E448" s="2" t="s">
        <v>14</v>
      </c>
      <c r="F448" s="2" t="s">
        <v>15</v>
      </c>
      <c r="G448" s="2" t="s">
        <v>929</v>
      </c>
      <c r="H448" s="2" t="s">
        <v>628</v>
      </c>
      <c r="I448" s="2" t="str">
        <f ca="1">IFERROR(__xludf.DUMMYFUNCTION("GOOGLETRANSLATE(C448,""fr"",""en"")"),"Affordable prices
I have since I would have two months free I don't see them yet because I have just been paid for both praying months I hope I would have my. Bonus after")</f>
        <v>Affordable prices
I have since I would have two months free I don't see them yet because I have just been paid for both praying months I hope I would have my. Bonus after</v>
      </c>
    </row>
    <row r="449" spans="2:9" ht="15.75" customHeight="1" x14ac:dyDescent="0.3">
      <c r="B449" s="2" t="s">
        <v>946</v>
      </c>
      <c r="C449" s="2" t="s">
        <v>947</v>
      </c>
      <c r="D449" s="2" t="s">
        <v>13</v>
      </c>
      <c r="E449" s="2" t="s">
        <v>14</v>
      </c>
      <c r="F449" s="2" t="s">
        <v>15</v>
      </c>
      <c r="G449" s="2" t="s">
        <v>948</v>
      </c>
      <c r="H449" s="2" t="s">
        <v>628</v>
      </c>
      <c r="I449" s="2" t="str">
        <f ca="1">IFERROR(__xludf.DUMMYFUNCTION("GOOGLETRANSLATE(C449,""fr"",""en"")"),"I am satisfied with customer service
perfect online information.
If you can make a measurement of a measure it would be good instead of paying annually")</f>
        <v>I am satisfied with customer service
perfect online information.
If you can make a measurement of a measure it would be good instead of paying annually</v>
      </c>
    </row>
    <row r="450" spans="2:9" ht="15.75" customHeight="1" x14ac:dyDescent="0.3">
      <c r="B450" s="2" t="s">
        <v>949</v>
      </c>
      <c r="C450" s="2" t="s">
        <v>950</v>
      </c>
      <c r="D450" s="2" t="s">
        <v>13</v>
      </c>
      <c r="E450" s="2" t="s">
        <v>14</v>
      </c>
      <c r="F450" s="2" t="s">
        <v>15</v>
      </c>
      <c r="G450" s="2" t="s">
        <v>948</v>
      </c>
      <c r="H450" s="2" t="s">
        <v>628</v>
      </c>
      <c r="I450" s="2" t="str">
        <f ca="1">IFERROR(__xludf.DUMMYFUNCTION("GOOGLETRANSLATE(C450,""fr"",""en"")"),"I find that the value for money is very good the speed of execution of the site and a wonder
Hoping that the services are present
I would recommend direct insurance to my loved ones so that they go to their vehicle and their home
")</f>
        <v xml:space="preserve">I find that the value for money is very good the speed of execution of the site and a wonder
Hoping that the services are present
I would recommend direct insurance to my loved ones so that they go to their vehicle and their home
</v>
      </c>
    </row>
    <row r="451" spans="2:9" ht="15.75" customHeight="1" x14ac:dyDescent="0.3">
      <c r="B451" s="2" t="s">
        <v>951</v>
      </c>
      <c r="C451" s="2" t="s">
        <v>952</v>
      </c>
      <c r="D451" s="2" t="s">
        <v>13</v>
      </c>
      <c r="E451" s="2" t="s">
        <v>14</v>
      </c>
      <c r="F451" s="2" t="s">
        <v>15</v>
      </c>
      <c r="G451" s="2" t="s">
        <v>948</v>
      </c>
      <c r="H451" s="2" t="s">
        <v>628</v>
      </c>
      <c r="I451" s="2" t="str">
        <f ca="1">IFERROR(__xludf.DUMMYFUNCTION("GOOGLETRANSLATE(C451,""fr"",""en"")"),"I am satisfied with the price and the very simple and quick subscription service via the website. Prices defying the competition I will put my other vehicles at home")</f>
        <v>I am satisfied with the price and the very simple and quick subscription service via the website. Prices defying the competition I will put my other vehicles at home</v>
      </c>
    </row>
    <row r="452" spans="2:9" ht="15.75" customHeight="1" x14ac:dyDescent="0.3">
      <c r="B452" s="2" t="s">
        <v>953</v>
      </c>
      <c r="C452" s="2" t="s">
        <v>954</v>
      </c>
      <c r="D452" s="2" t="s">
        <v>13</v>
      </c>
      <c r="E452" s="2" t="s">
        <v>14</v>
      </c>
      <c r="F452" s="2" t="s">
        <v>15</v>
      </c>
      <c r="G452" s="2" t="s">
        <v>948</v>
      </c>
      <c r="H452" s="2" t="s">
        <v>628</v>
      </c>
      <c r="I452" s="2" t="str">
        <f ca="1">IFERROR(__xludf.DUMMYFUNCTION("GOOGLETRANSLATE(C452,""fr"",""en"")"),"I am almost satisfied with your for the speed and responsiveness of your teams and I am delighted to be part of the AXA group.
So thank you for making sure")</f>
        <v>I am almost satisfied with your for the speed and responsiveness of your teams and I am delighted to be part of the AXA group.
So thank you for making sure</v>
      </c>
    </row>
    <row r="453" spans="2:9" ht="15.75" customHeight="1" x14ac:dyDescent="0.3">
      <c r="B453" s="2" t="s">
        <v>955</v>
      </c>
      <c r="C453" s="2" t="s">
        <v>956</v>
      </c>
      <c r="D453" s="2" t="s">
        <v>13</v>
      </c>
      <c r="E453" s="2" t="s">
        <v>14</v>
      </c>
      <c r="F453" s="2" t="s">
        <v>15</v>
      </c>
      <c r="G453" s="2" t="s">
        <v>948</v>
      </c>
      <c r="H453" s="2" t="s">
        <v>628</v>
      </c>
      <c r="I453" s="2" t="str">
        <f ca="1">IFERROR(__xludf.DUMMYFUNCTION("GOOGLETRANSLATE(C453,""fr"",""en"")"),"I am satisfied ! I am also satisfied with the price of options
Thank you thank you and thank you very much! You are fabulous!
Again and again thank you!")</f>
        <v>I am satisfied ! I am also satisfied with the price of options
Thank you thank you and thank you very much! You are fabulous!
Again and again thank you!</v>
      </c>
    </row>
    <row r="454" spans="2:9" ht="15.75" customHeight="1" x14ac:dyDescent="0.3">
      <c r="B454" s="2" t="s">
        <v>957</v>
      </c>
      <c r="C454" s="2" t="s">
        <v>958</v>
      </c>
      <c r="D454" s="2" t="s">
        <v>13</v>
      </c>
      <c r="E454" s="2" t="s">
        <v>14</v>
      </c>
      <c r="F454" s="2" t="s">
        <v>15</v>
      </c>
      <c r="G454" s="2" t="s">
        <v>948</v>
      </c>
      <c r="H454" s="2" t="s">
        <v>628</v>
      </c>
      <c r="I454" s="2" t="str">
        <f ca="1">IFERROR(__xludf.DUMMYFUNCTION("GOOGLETRANSLATE(C454,""fr"",""en"")"),"I am satisfied with the offers offered by Direct Insurance. Being a young license it was important for me to choose insurance adapted to my needs.")</f>
        <v>I am satisfied with the offers offered by Direct Insurance. Being a young license it was important for me to choose insurance adapted to my needs.</v>
      </c>
    </row>
    <row r="455" spans="2:9" ht="15.75" customHeight="1" x14ac:dyDescent="0.3">
      <c r="B455" s="2" t="s">
        <v>959</v>
      </c>
      <c r="C455" s="2" t="s">
        <v>960</v>
      </c>
      <c r="D455" s="2" t="s">
        <v>13</v>
      </c>
      <c r="E455" s="2" t="s">
        <v>14</v>
      </c>
      <c r="F455" s="2" t="s">
        <v>15</v>
      </c>
      <c r="G455" s="2" t="s">
        <v>948</v>
      </c>
      <c r="H455" s="2" t="s">
        <v>628</v>
      </c>
      <c r="I455" s="2" t="str">
        <f ca="1">IFERROR(__xludf.DUMMYFUNCTION("GOOGLETRANSLATE(C455,""fr"",""en"")"),"Fast top effective low price for first insurance I really recommend this insurance thank you very soon I pay the same taken that my sister has been ensuring for 10 years in another insurance")</f>
        <v>Fast top effective low price for first insurance I really recommend this insurance thank you very soon I pay the same taken that my sister has been ensuring for 10 years in another insurance</v>
      </c>
    </row>
    <row r="456" spans="2:9" ht="15.75" customHeight="1" x14ac:dyDescent="0.3">
      <c r="B456" s="2" t="s">
        <v>961</v>
      </c>
      <c r="C456" s="2" t="s">
        <v>962</v>
      </c>
      <c r="D456" s="2" t="s">
        <v>13</v>
      </c>
      <c r="E456" s="2" t="s">
        <v>14</v>
      </c>
      <c r="F456" s="2" t="s">
        <v>15</v>
      </c>
      <c r="G456" s="2" t="s">
        <v>948</v>
      </c>
      <c r="H456" s="2" t="s">
        <v>628</v>
      </c>
      <c r="I456" s="2" t="str">
        <f ca="1">IFERROR(__xludf.DUMMYFUNCTION("GOOGLETRANSLATE(C456,""fr"",""en"")"),"I am satisfied with the price and speed of your site for car insurance I hope to have the car insurance quite quickly and the thumbnail thank you")</f>
        <v>I am satisfied with the price and speed of your site for car insurance I hope to have the car insurance quite quickly and the thumbnail thank you</v>
      </c>
    </row>
    <row r="457" spans="2:9" ht="15.75" customHeight="1" x14ac:dyDescent="0.3">
      <c r="B457" s="2" t="s">
        <v>963</v>
      </c>
      <c r="C457" s="2" t="s">
        <v>964</v>
      </c>
      <c r="D457" s="2" t="s">
        <v>13</v>
      </c>
      <c r="E457" s="2" t="s">
        <v>14</v>
      </c>
      <c r="F457" s="2" t="s">
        <v>15</v>
      </c>
      <c r="G457" s="2" t="s">
        <v>948</v>
      </c>
      <c r="H457" s="2" t="s">
        <v>628</v>
      </c>
      <c r="I457" s="2" t="str">
        <f ca="1">IFERROR(__xludf.DUMMYFUNCTION("GOOGLETRANSLATE(C457,""fr"",""en"")"),"I follow satisfied apart from the pronunciation of my interlocutor, whose I don't always understand but she was super nice thank you for explaining everything to us")</f>
        <v>I follow satisfied apart from the pronunciation of my interlocutor, whose I don't always understand but she was super nice thank you for explaining everything to us</v>
      </c>
    </row>
    <row r="458" spans="2:9" ht="15.75" customHeight="1" x14ac:dyDescent="0.3">
      <c r="B458" s="2" t="s">
        <v>965</v>
      </c>
      <c r="C458" s="2" t="s">
        <v>966</v>
      </c>
      <c r="D458" s="2" t="s">
        <v>13</v>
      </c>
      <c r="E458" s="2" t="s">
        <v>14</v>
      </c>
      <c r="F458" s="2" t="s">
        <v>15</v>
      </c>
      <c r="G458" s="2" t="s">
        <v>948</v>
      </c>
      <c r="H458" s="2" t="s">
        <v>628</v>
      </c>
      <c r="I458" s="2" t="str">
        <f ca="1">IFERROR(__xludf.DUMMYFUNCTION("GOOGLETRANSLATE(C458,""fr"",""en"")"),"It is perfect efficient fast cheap. I really recommend this insurance unless you have too much disaster. Otherwise it's great they are super responsive on the phone")</f>
        <v>It is perfect efficient fast cheap. I really recommend this insurance unless you have too much disaster. Otherwise it's great they are super responsive on the phone</v>
      </c>
    </row>
    <row r="459" spans="2:9" ht="15.75" customHeight="1" x14ac:dyDescent="0.3">
      <c r="B459" s="2" t="s">
        <v>967</v>
      </c>
      <c r="C459" s="2" t="s">
        <v>968</v>
      </c>
      <c r="D459" s="2" t="s">
        <v>13</v>
      </c>
      <c r="E459" s="2" t="s">
        <v>14</v>
      </c>
      <c r="F459" s="2" t="s">
        <v>15</v>
      </c>
      <c r="G459" s="2" t="s">
        <v>948</v>
      </c>
      <c r="H459" s="2" t="s">
        <v>628</v>
      </c>
      <c r="I459" s="2" t="str">
        <f ca="1">IFERROR(__xludf.DUMMYFUNCTION("GOOGLETRANSLATE(C459,""fr"",""en"")"),"Your prices are correct and the site is easy to access and easily understanding ... very competitive prix compared to the services provided. Thank you, I recommend this service.")</f>
        <v>Your prices are correct and the site is easy to access and easily understanding ... very competitive prix compared to the services provided. Thank you, I recommend this service.</v>
      </c>
    </row>
    <row r="460" spans="2:9" ht="15.75" customHeight="1" x14ac:dyDescent="0.3">
      <c r="B460" s="2" t="s">
        <v>969</v>
      </c>
      <c r="C460" s="2" t="s">
        <v>970</v>
      </c>
      <c r="D460" s="2" t="s">
        <v>13</v>
      </c>
      <c r="E460" s="2" t="s">
        <v>14</v>
      </c>
      <c r="F460" s="2" t="s">
        <v>15</v>
      </c>
      <c r="G460" s="2" t="s">
        <v>971</v>
      </c>
      <c r="H460" s="2" t="s">
        <v>628</v>
      </c>
      <c r="I460" s="2" t="str">
        <f ca="1">IFERROR(__xludf.DUMMYFUNCTION("GOOGLETRANSLATE(C460,""fr"",""en"")"),"I am satisfied with the quote but I would have liked to have a possibility of paying several times. In the end, I made several calls for nothing. I still note that the price would be affordable if it was monthly.")</f>
        <v>I am satisfied with the quote but I would have liked to have a possibility of paying several times. In the end, I made several calls for nothing. I still note that the price would be affordable if it was monthly.</v>
      </c>
    </row>
    <row r="461" spans="2:9" ht="15.75" customHeight="1" x14ac:dyDescent="0.3">
      <c r="B461" s="2" t="s">
        <v>972</v>
      </c>
      <c r="C461" s="2" t="s">
        <v>973</v>
      </c>
      <c r="D461" s="2" t="s">
        <v>13</v>
      </c>
      <c r="E461" s="2" t="s">
        <v>14</v>
      </c>
      <c r="F461" s="2" t="s">
        <v>15</v>
      </c>
      <c r="G461" s="2" t="s">
        <v>971</v>
      </c>
      <c r="H461" s="2" t="s">
        <v>628</v>
      </c>
      <c r="I461" s="2" t="str">
        <f ca="1">IFERROR(__xludf.DUMMYFUNCTION("GOOGLETRANSLATE(C461,""fr"",""en"")"),"Satisfied for the service as well as the prices offered by your insurance company
And hope for good care and good customer service
Thanking you")</f>
        <v>Satisfied for the service as well as the prices offered by your insurance company
And hope for good care and good customer service
Thanking you</v>
      </c>
    </row>
    <row r="462" spans="2:9" ht="15.75" customHeight="1" x14ac:dyDescent="0.3">
      <c r="B462" s="2" t="s">
        <v>974</v>
      </c>
      <c r="C462" s="2" t="s">
        <v>975</v>
      </c>
      <c r="D462" s="2" t="s">
        <v>13</v>
      </c>
      <c r="E462" s="2" t="s">
        <v>14</v>
      </c>
      <c r="F462" s="2" t="s">
        <v>15</v>
      </c>
      <c r="G462" s="2" t="s">
        <v>971</v>
      </c>
      <c r="H462" s="2" t="s">
        <v>628</v>
      </c>
      <c r="I462" s="2" t="str">
        <f ca="1">IFERROR(__xludf.DUMMYFUNCTION("GOOGLETRANSLATE(C462,""fr"",""en"")"),"I am satisfied with the service and the price and the advantages and the speed of reaction to validate the file and Benifier of the sponsorship of the friend or the family.")</f>
        <v>I am satisfied with the service and the price and the advantages and the speed of reaction to validate the file and Benifier of the sponsorship of the friend or the family.</v>
      </c>
    </row>
    <row r="463" spans="2:9" ht="15.75" customHeight="1" x14ac:dyDescent="0.3">
      <c r="B463" s="2" t="s">
        <v>976</v>
      </c>
      <c r="C463" s="2" t="s">
        <v>977</v>
      </c>
      <c r="D463" s="2" t="s">
        <v>13</v>
      </c>
      <c r="E463" s="2" t="s">
        <v>14</v>
      </c>
      <c r="F463" s="2" t="s">
        <v>15</v>
      </c>
      <c r="G463" s="2" t="s">
        <v>971</v>
      </c>
      <c r="H463" s="2" t="s">
        <v>628</v>
      </c>
      <c r="I463" s="2" t="str">
        <f ca="1">IFERROR(__xludf.DUMMYFUNCTION("GOOGLETRANSLATE(C463,""fr"",""en"")"),"Very satisfied and that is why we added another vehicle at Direct Insurance, and we plan to promote your friends.")</f>
        <v>Very satisfied and that is why we added another vehicle at Direct Insurance, and we plan to promote your friends.</v>
      </c>
    </row>
    <row r="464" spans="2:9" ht="15.75" customHeight="1" x14ac:dyDescent="0.3">
      <c r="B464" s="2" t="s">
        <v>978</v>
      </c>
      <c r="C464" s="2" t="s">
        <v>979</v>
      </c>
      <c r="D464" s="2" t="s">
        <v>13</v>
      </c>
      <c r="E464" s="2" t="s">
        <v>14</v>
      </c>
      <c r="F464" s="2" t="s">
        <v>15</v>
      </c>
      <c r="G464" s="2" t="s">
        <v>971</v>
      </c>
      <c r="H464" s="2" t="s">
        <v>628</v>
      </c>
      <c r="I464" s="2" t="str">
        <f ca="1">IFERROR(__xludf.DUMMYFUNCTION("GOOGLETRANSLATE(C464,""fr"",""en"")"),"I am satisfied with the service …. Hoping that everything is going well in the future
Satisfied with the telephone service
thank you goodbye
thank you goodbye
Goodbye")</f>
        <v>I am satisfied with the service …. Hoping that everything is going well in the future
Satisfied with the telephone service
thank you goodbye
thank you goodbye
Goodbye</v>
      </c>
    </row>
    <row r="465" spans="2:9" ht="15.75" customHeight="1" x14ac:dyDescent="0.3">
      <c r="B465" s="2" t="s">
        <v>980</v>
      </c>
      <c r="C465" s="2" t="s">
        <v>981</v>
      </c>
      <c r="D465" s="2" t="s">
        <v>13</v>
      </c>
      <c r="E465" s="2" t="s">
        <v>14</v>
      </c>
      <c r="F465" s="2" t="s">
        <v>15</v>
      </c>
      <c r="G465" s="2" t="s">
        <v>971</v>
      </c>
      <c r="H465" s="2" t="s">
        <v>628</v>
      </c>
      <c r="I465" s="2" t="str">
        <f ca="1">IFERROR(__xludf.DUMMYFUNCTION("GOOGLETRANSLATE(C465,""fr"",""en"")"),"A little disappointed between the lynx comparator and the final price.
However, I have a better warranty for 30 € more year
I am therefore satisfied")</f>
        <v>A little disappointed between the lynx comparator and the final price.
However, I have a better warranty for 30 € more year
I am therefore satisfied</v>
      </c>
    </row>
    <row r="466" spans="2:9" ht="15.75" customHeight="1" x14ac:dyDescent="0.3">
      <c r="B466" s="2" t="s">
        <v>982</v>
      </c>
      <c r="C466" s="2" t="s">
        <v>983</v>
      </c>
      <c r="D466" s="2" t="s">
        <v>13</v>
      </c>
      <c r="E466" s="2" t="s">
        <v>14</v>
      </c>
      <c r="F466" s="2" t="s">
        <v>15</v>
      </c>
      <c r="G466" s="2" t="s">
        <v>971</v>
      </c>
      <c r="H466" s="2" t="s">
        <v>628</v>
      </c>
      <c r="I466" s="2" t="str">
        <f ca="1">IFERROR(__xludf.DUMMYFUNCTION("GOOGLETRANSLATE(C466,""fr"",""en"")"),"The prices suit me, being a young license and a student it is complicated to find good insurance.
I was advised direct insurance and for the moment I am not disappointed.")</f>
        <v>The prices suit me, being a young license and a student it is complicated to find good insurance.
I was advised direct insurance and for the moment I am not disappointed.</v>
      </c>
    </row>
    <row r="467" spans="2:9" ht="15.75" customHeight="1" x14ac:dyDescent="0.3">
      <c r="B467" s="2" t="s">
        <v>984</v>
      </c>
      <c r="C467" s="2" t="s">
        <v>985</v>
      </c>
      <c r="D467" s="2" t="s">
        <v>13</v>
      </c>
      <c r="E467" s="2" t="s">
        <v>14</v>
      </c>
      <c r="F467" s="2" t="s">
        <v>15</v>
      </c>
      <c r="G467" s="2" t="s">
        <v>971</v>
      </c>
      <c r="H467" s="2" t="s">
        <v>628</v>
      </c>
      <c r="I467" s="2" t="str">
        <f ca="1">IFERROR(__xludf.DUMMYFUNCTION("GOOGLETRANSLATE(C467,""fr"",""en"")"),"I am satisfied
The very correct price
I am delighted with your insurance
I am well informed
I hope to be satisfied throughout my insurance")</f>
        <v>I am satisfied
The very correct price
I am delighted with your insurance
I am well informed
I hope to be satisfied throughout my insurance</v>
      </c>
    </row>
    <row r="468" spans="2:9" ht="15.75" customHeight="1" x14ac:dyDescent="0.3">
      <c r="B468" s="2" t="s">
        <v>986</v>
      </c>
      <c r="C468" s="2" t="s">
        <v>987</v>
      </c>
      <c r="D468" s="2" t="s">
        <v>13</v>
      </c>
      <c r="E468" s="2" t="s">
        <v>14</v>
      </c>
      <c r="F468" s="2" t="s">
        <v>15</v>
      </c>
      <c r="G468" s="2" t="s">
        <v>971</v>
      </c>
      <c r="H468" s="2" t="s">
        <v>628</v>
      </c>
      <c r="I468" s="2" t="str">
        <f ca="1">IFERROR(__xludf.DUMMYFUNCTION("GOOGLETRANSLATE(C468,""fr"",""en"")"),"Competitive prices
Speed ​​of execution of the quote
I am satisfied with the insurance services offered by Direct Insurance as well as the rates that I find very suitable")</f>
        <v>Competitive prices
Speed ​​of execution of the quote
I am satisfied with the insurance services offered by Direct Insurance as well as the rates that I find very suitable</v>
      </c>
    </row>
    <row r="469" spans="2:9" ht="15.75" customHeight="1" x14ac:dyDescent="0.3">
      <c r="B469" s="2" t="s">
        <v>988</v>
      </c>
      <c r="C469" s="2" t="s">
        <v>989</v>
      </c>
      <c r="D469" s="2" t="s">
        <v>13</v>
      </c>
      <c r="E469" s="2" t="s">
        <v>14</v>
      </c>
      <c r="F469" s="2" t="s">
        <v>15</v>
      </c>
      <c r="G469" s="2" t="s">
        <v>971</v>
      </c>
      <c r="H469" s="2" t="s">
        <v>628</v>
      </c>
      <c r="I469" s="2" t="str">
        <f ca="1">IFERROR(__xludf.DUMMYFUNCTION("GOOGLETRANSLATE(C469,""fr"",""en"")"),"I strongly advise against this insurance. I have had a 50% bonus without any accident for more than 10 years. Direct Insurance increases my subscription by more than 20% in one year with very doubtful arguments. I send my car to breakage and informs them "&amp;"that it is no longer in circulation and requests them to terminate my contract. To follow up, I receive a threat from them stipulating that for lack of settlement on my part the file will be sent to a collection company. It’s not going to happen like that"&amp;".")</f>
        <v>I strongly advise against this insurance. I have had a 50% bonus without any accident for more than 10 years. Direct Insurance increases my subscription by more than 20% in one year with very doubtful arguments. I send my car to breakage and informs them that it is no longer in circulation and requests them to terminate my contract. To follow up, I receive a threat from them stipulating that for lack of settlement on my part the file will be sent to a collection company. It’s not going to happen like that.</v>
      </c>
    </row>
    <row r="470" spans="2:9" ht="15.75" customHeight="1" x14ac:dyDescent="0.3">
      <c r="B470" s="2" t="s">
        <v>990</v>
      </c>
      <c r="C470" s="2" t="s">
        <v>991</v>
      </c>
      <c r="D470" s="2" t="s">
        <v>13</v>
      </c>
      <c r="E470" s="2" t="s">
        <v>14</v>
      </c>
      <c r="F470" s="2" t="s">
        <v>15</v>
      </c>
      <c r="G470" s="2" t="s">
        <v>992</v>
      </c>
      <c r="H470" s="2" t="s">
        <v>628</v>
      </c>
      <c r="I470" s="2" t="str">
        <f ca="1">IFERROR(__xludf.DUMMYFUNCTION("GOOGLETRANSLATE(C470,""fr"",""en"")"),"I am satisfied with direct insurance nothing to say, level rate and service level is satisfactory, I recommend it to people, for its speed")</f>
        <v>I am satisfied with direct insurance nothing to say, level rate and service level is satisfactory, I recommend it to people, for its speed</v>
      </c>
    </row>
    <row r="471" spans="2:9" ht="15.75" customHeight="1" x14ac:dyDescent="0.3">
      <c r="B471" s="2" t="s">
        <v>993</v>
      </c>
      <c r="C471" s="2" t="s">
        <v>994</v>
      </c>
      <c r="D471" s="2" t="s">
        <v>13</v>
      </c>
      <c r="E471" s="2" t="s">
        <v>14</v>
      </c>
      <c r="F471" s="2" t="s">
        <v>15</v>
      </c>
      <c r="G471" s="2" t="s">
        <v>992</v>
      </c>
      <c r="H471" s="2" t="s">
        <v>628</v>
      </c>
      <c r="I471" s="2" t="str">
        <f ca="1">IFERROR(__xludf.DUMMYFUNCTION("GOOGLETRANSLATE(C471,""fr"",""en"")"),"A little expensive price ..... Despite the year of the car but remains correct in view of the years of the driving license can better do insurance is not a car credit in view of the price and the number of months Possible to pay it three times the price o"&amp;"f the car.")</f>
        <v>A little expensive price ..... Despite the year of the car but remains correct in view of the years of the driving license can better do insurance is not a car credit in view of the price and the number of months Possible to pay it three times the price of the car.</v>
      </c>
    </row>
    <row r="472" spans="2:9" ht="15.75" customHeight="1" x14ac:dyDescent="0.3">
      <c r="B472" s="2" t="s">
        <v>995</v>
      </c>
      <c r="C472" s="2" t="s">
        <v>996</v>
      </c>
      <c r="D472" s="2" t="s">
        <v>13</v>
      </c>
      <c r="E472" s="2" t="s">
        <v>14</v>
      </c>
      <c r="F472" s="2" t="s">
        <v>15</v>
      </c>
      <c r="G472" s="2" t="s">
        <v>992</v>
      </c>
      <c r="H472" s="2" t="s">
        <v>628</v>
      </c>
      <c r="I472" s="2" t="str">
        <f ca="1">IFERROR(__xludf.DUMMYFUNCTION("GOOGLETRANSLATE(C472,""fr"",""en"")")," I had left an attractive company, but I come back to Direct Insurance
Internet service quality prices
Ease of registration by license plate")</f>
        <v xml:space="preserve"> I had left an attractive company, but I come back to Direct Insurance
Internet service quality prices
Ease of registration by license plate</v>
      </c>
    </row>
    <row r="473" spans="2:9" ht="15.75" customHeight="1" x14ac:dyDescent="0.3">
      <c r="B473" s="2" t="s">
        <v>997</v>
      </c>
      <c r="C473" s="2" t="s">
        <v>998</v>
      </c>
      <c r="D473" s="2" t="s">
        <v>13</v>
      </c>
      <c r="E473" s="2" t="s">
        <v>14</v>
      </c>
      <c r="F473" s="2" t="s">
        <v>15</v>
      </c>
      <c r="G473" s="2" t="s">
        <v>992</v>
      </c>
      <c r="H473" s="2" t="s">
        <v>628</v>
      </c>
      <c r="I473" s="2" t="str">
        <f ca="1">IFERROR(__xludf.DUMMYFUNCTION("GOOGLETRANSLATE(C473,""fr"",""en"")"),"I am satisfied value for money at the top I highly recommend I will talk to it all my family so that they come to your home
Sincerely, Mr. Capes Olivier")</f>
        <v>I am satisfied value for money at the top I highly recommend I will talk to it all my family so that they come to your home
Sincerely, Mr. Capes Olivier</v>
      </c>
    </row>
    <row r="474" spans="2:9" ht="15.75" customHeight="1" x14ac:dyDescent="0.3">
      <c r="B474" s="2" t="s">
        <v>999</v>
      </c>
      <c r="C474" s="2" t="s">
        <v>1000</v>
      </c>
      <c r="D474" s="2" t="s">
        <v>13</v>
      </c>
      <c r="E474" s="2" t="s">
        <v>14</v>
      </c>
      <c r="F474" s="2" t="s">
        <v>15</v>
      </c>
      <c r="G474" s="2" t="s">
        <v>992</v>
      </c>
      <c r="H474" s="2" t="s">
        <v>628</v>
      </c>
      <c r="I474" s="2" t="str">
        <f ca="1">IFERROR(__xludf.DUMMYFUNCTION("GOOGLETRANSLATE(C474,""fr"",""en"")"),"The prices are interesting, I am satisfied with the services and simplicity of registration on the internet, I will recommend it to my relatives and friends, in addition an advisor calls")</f>
        <v>The prices are interesting, I am satisfied with the services and simplicity of registration on the internet, I will recommend it to my relatives and friends, in addition an advisor calls</v>
      </c>
    </row>
    <row r="475" spans="2:9" ht="15.75" customHeight="1" x14ac:dyDescent="0.3">
      <c r="B475" s="2" t="s">
        <v>1001</v>
      </c>
      <c r="C475" s="2" t="s">
        <v>1002</v>
      </c>
      <c r="D475" s="2" t="s">
        <v>13</v>
      </c>
      <c r="E475" s="2" t="s">
        <v>14</v>
      </c>
      <c r="F475" s="2" t="s">
        <v>15</v>
      </c>
      <c r="G475" s="2" t="s">
        <v>992</v>
      </c>
      <c r="H475" s="2" t="s">
        <v>628</v>
      </c>
      <c r="I475" s="2" t="str">
        <f ca="1">IFERROR(__xludf.DUMMYFUNCTION("GOOGLETRANSLATE(C475,""fr"",""en"")"),"Hello I give my opinion by writing this message, the minimum of character to write and far too much, it would be preferable del e reducing simple and quick")</f>
        <v>Hello I give my opinion by writing this message, the minimum of character to write and far too much, it would be preferable del e reducing simple and quick</v>
      </c>
    </row>
    <row r="476" spans="2:9" ht="15.75" customHeight="1" x14ac:dyDescent="0.3">
      <c r="B476" s="2" t="s">
        <v>1003</v>
      </c>
      <c r="C476" s="2" t="s">
        <v>1004</v>
      </c>
      <c r="D476" s="2" t="s">
        <v>13</v>
      </c>
      <c r="E476" s="2" t="s">
        <v>14</v>
      </c>
      <c r="F476" s="2" t="s">
        <v>15</v>
      </c>
      <c r="G476" s="2" t="s">
        <v>992</v>
      </c>
      <c r="H476" s="2" t="s">
        <v>628</v>
      </c>
      <c r="I476" s="2" t="str">
        <f ca="1">IFERROR(__xludf.DUMMYFUNCTION("GOOGLETRANSLATE(C476,""fr"",""en"")"),"Affordable price for first contract to see in the future, for the moment I am satisfied. Difficult to give a constructive opinion so quickly")</f>
        <v>Affordable price for first contract to see in the future, for the moment I am satisfied. Difficult to give a constructive opinion so quickly</v>
      </c>
    </row>
    <row r="477" spans="2:9" ht="15.75" customHeight="1" x14ac:dyDescent="0.3">
      <c r="B477" s="2" t="s">
        <v>1005</v>
      </c>
      <c r="C477" s="2" t="s">
        <v>1006</v>
      </c>
      <c r="D477" s="2" t="s">
        <v>13</v>
      </c>
      <c r="E477" s="2" t="s">
        <v>14</v>
      </c>
      <c r="F477" s="2" t="s">
        <v>15</v>
      </c>
      <c r="G477" s="2" t="s">
        <v>992</v>
      </c>
      <c r="H477" s="2" t="s">
        <v>628</v>
      </c>
      <c r="I477" s="2" t="str">
        <f ca="1">IFERROR(__xludf.DUMMYFUNCTION("GOOGLETRANSLATE(C477,""fr"",""en"")"),"Fast, practical, cheap. The application is intuitive and it is perfect.
The economy is real. I highly recommend direct insurance.
It remains to receive the green card.
")</f>
        <v xml:space="preserve">Fast, practical, cheap. The application is intuitive and it is perfect.
The economy is real. I highly recommend direct insurance.
It remains to receive the green card.
</v>
      </c>
    </row>
    <row r="478" spans="2:9" ht="15.75" customHeight="1" x14ac:dyDescent="0.3">
      <c r="B478" s="2" t="s">
        <v>1007</v>
      </c>
      <c r="C478" s="2" t="s">
        <v>1008</v>
      </c>
      <c r="D478" s="2" t="s">
        <v>13</v>
      </c>
      <c r="E478" s="2" t="s">
        <v>14</v>
      </c>
      <c r="F478" s="2" t="s">
        <v>15</v>
      </c>
      <c r="G478" s="2" t="s">
        <v>992</v>
      </c>
      <c r="H478" s="2" t="s">
        <v>628</v>
      </c>
      <c r="I478" s="2" t="str">
        <f ca="1">IFERROR(__xludf.DUMMYFUNCTION("GOOGLETRANSLATE(C478,""fr"",""en"")"),"Fast service
Competetive price
Hopefully monitoring and service in the event of a claim is up to the service offered at the time of registration.
")</f>
        <v xml:space="preserve">Fast service
Competetive price
Hopefully monitoring and service in the event of a claim is up to the service offered at the time of registration.
</v>
      </c>
    </row>
    <row r="479" spans="2:9" ht="15.75" customHeight="1" x14ac:dyDescent="0.3">
      <c r="B479" s="2" t="s">
        <v>1009</v>
      </c>
      <c r="C479" s="2" t="s">
        <v>1010</v>
      </c>
      <c r="D479" s="2" t="s">
        <v>13</v>
      </c>
      <c r="E479" s="2" t="s">
        <v>14</v>
      </c>
      <c r="F479" s="2" t="s">
        <v>15</v>
      </c>
      <c r="G479" s="2" t="s">
        <v>992</v>
      </c>
      <c r="H479" s="2" t="s">
        <v>628</v>
      </c>
      <c r="I479" s="2" t="str">
        <f ca="1">IFERROR(__xludf.DUMMYFUNCTION("GOOGLETRANSLATE(C479,""fr"",""en"")"),"The site is simple and practical to use, the quote convinced me directly and the prices are attractive, the promo code sponsorship worked well")</f>
        <v>The site is simple and practical to use, the quote convinced me directly and the prices are attractive, the promo code sponsorship worked well</v>
      </c>
    </row>
    <row r="480" spans="2:9" ht="15.75" customHeight="1" x14ac:dyDescent="0.3">
      <c r="B480" s="2" t="s">
        <v>1011</v>
      </c>
      <c r="C480" s="2" t="s">
        <v>1012</v>
      </c>
      <c r="D480" s="2" t="s">
        <v>13</v>
      </c>
      <c r="E480" s="2" t="s">
        <v>14</v>
      </c>
      <c r="F480" s="2" t="s">
        <v>15</v>
      </c>
      <c r="G480" s="2" t="s">
        <v>992</v>
      </c>
      <c r="H480" s="2" t="s">
        <v>628</v>
      </c>
      <c r="I480" s="2" t="str">
        <f ca="1">IFERROR(__xludf.DUMMYFUNCTION("GOOGLETRANSLATE(C480,""fr"",""en"")"),"Satisfied with the speed of the quote and the price
Perfect service
I have my 3 cars and my apartment with you nothing to report
I recommend direct insurance")</f>
        <v>Satisfied with the speed of the quote and the price
Perfect service
I have my 3 cars and my apartment with you nothing to report
I recommend direct insurance</v>
      </c>
    </row>
    <row r="481" spans="2:9" ht="15.75" customHeight="1" x14ac:dyDescent="0.3">
      <c r="B481" s="2" t="s">
        <v>1013</v>
      </c>
      <c r="C481" s="2" t="s">
        <v>1014</v>
      </c>
      <c r="D481" s="2" t="s">
        <v>13</v>
      </c>
      <c r="E481" s="2" t="s">
        <v>14</v>
      </c>
      <c r="F481" s="2" t="s">
        <v>15</v>
      </c>
      <c r="G481" s="2" t="s">
        <v>992</v>
      </c>
      <c r="H481" s="2" t="s">
        <v>628</v>
      </c>
      <c r="I481" s="2" t="str">
        <f ca="1">IFERROR(__xludf.DUMMYFUNCTION("GOOGLETRANSLATE(C481,""fr"",""en"")"),"The approach is simple and very fast.
Prices are more competitive than those of competition and more consistent with the need.
For the moment I am satisfied.")</f>
        <v>The approach is simple and very fast.
Prices are more competitive than those of competition and more consistent with the need.
For the moment I am satisfied.</v>
      </c>
    </row>
    <row r="482" spans="2:9" ht="15.75" customHeight="1" x14ac:dyDescent="0.3">
      <c r="B482" s="2" t="s">
        <v>1015</v>
      </c>
      <c r="C482" s="2" t="s">
        <v>1016</v>
      </c>
      <c r="D482" s="2" t="s">
        <v>13</v>
      </c>
      <c r="E482" s="2" t="s">
        <v>14</v>
      </c>
      <c r="F482" s="2" t="s">
        <v>15</v>
      </c>
      <c r="G482" s="2" t="s">
        <v>992</v>
      </c>
      <c r="H482" s="2" t="s">
        <v>628</v>
      </c>
      <c r="I482" s="2" t="str">
        <f ca="1">IFERROR(__xludf.DUMMYFUNCTION("GOOGLETRANSLATE(C482,""fr"",""en"")"),"I am satisfied with the service, telephone correspondents help a lot in case of hassle on the site. As I could have had at my request.")</f>
        <v>I am satisfied with the service, telephone correspondents help a lot in case of hassle on the site. As I could have had at my request.</v>
      </c>
    </row>
    <row r="483" spans="2:9" ht="15.75" customHeight="1" x14ac:dyDescent="0.3">
      <c r="B483" s="2" t="s">
        <v>1017</v>
      </c>
      <c r="C483" s="2" t="s">
        <v>1018</v>
      </c>
      <c r="D483" s="2" t="s">
        <v>13</v>
      </c>
      <c r="E483" s="2" t="s">
        <v>14</v>
      </c>
      <c r="F483" s="2" t="s">
        <v>15</v>
      </c>
      <c r="G483" s="2" t="s">
        <v>992</v>
      </c>
      <c r="H483" s="2" t="s">
        <v>628</v>
      </c>
      <c r="I483" s="2" t="str">
        <f ca="1">IFERROR(__xludf.DUMMYFUNCTION("GOOGLETRANSLATE(C483,""fr"",""en"")"),"I am very satisfied with the price, the internet services are very fuciles, I did my car insurance in a very short time so I am very satisfied")</f>
        <v>I am very satisfied with the price, the internet services are very fuciles, I did my car insurance in a very short time so I am very satisfied</v>
      </c>
    </row>
    <row r="484" spans="2:9" ht="15.75" customHeight="1" x14ac:dyDescent="0.3">
      <c r="B484" s="2" t="s">
        <v>1019</v>
      </c>
      <c r="C484" s="2" t="s">
        <v>1020</v>
      </c>
      <c r="D484" s="2" t="s">
        <v>13</v>
      </c>
      <c r="E484" s="2" t="s">
        <v>14</v>
      </c>
      <c r="F484" s="2" t="s">
        <v>15</v>
      </c>
      <c r="G484" s="2" t="s">
        <v>992</v>
      </c>
      <c r="H484" s="2" t="s">
        <v>628</v>
      </c>
      <c r="I484" s="2" t="str">
        <f ca="1">IFERROR(__xludf.DUMMYFUNCTION("GOOGLETRANSLATE(C484,""fr"",""en"")"),"The prices are attractive to competition. I have already been a customer at Direct Insurance in the past. At the time the prices were attractive. My request quote confirmed to me that they were still. So I subscribe my contract for this reason.")</f>
        <v>The prices are attractive to competition. I have already been a customer at Direct Insurance in the past. At the time the prices were attractive. My request quote confirmed to me that they were still. So I subscribe my contract for this reason.</v>
      </c>
    </row>
    <row r="485" spans="2:9" ht="15.75" customHeight="1" x14ac:dyDescent="0.3">
      <c r="B485" s="2" t="s">
        <v>1021</v>
      </c>
      <c r="C485" s="2" t="s">
        <v>1022</v>
      </c>
      <c r="D485" s="2" t="s">
        <v>13</v>
      </c>
      <c r="E485" s="2" t="s">
        <v>14</v>
      </c>
      <c r="F485" s="2" t="s">
        <v>15</v>
      </c>
      <c r="G485" s="2" t="s">
        <v>1023</v>
      </c>
      <c r="H485" s="2" t="s">
        <v>628</v>
      </c>
      <c r="I485" s="2" t="str">
        <f ca="1">IFERROR(__xludf.DUMMYFUNCTION("GOOGLETRANSLATE(C485,""fr"",""en"")"),"I am satisfied with service: it is easy to fill the information and have the quote. The prices are slightly high especially for young drivers.")</f>
        <v>I am satisfied with service: it is easy to fill the information and have the quote. The prices are slightly high especially for young drivers.</v>
      </c>
    </row>
    <row r="486" spans="2:9" ht="15.75" customHeight="1" x14ac:dyDescent="0.3">
      <c r="B486" s="2" t="s">
        <v>1024</v>
      </c>
      <c r="C486" s="2" t="s">
        <v>1025</v>
      </c>
      <c r="D486" s="2" t="s">
        <v>13</v>
      </c>
      <c r="E486" s="2" t="s">
        <v>14</v>
      </c>
      <c r="F486" s="2" t="s">
        <v>15</v>
      </c>
      <c r="G486" s="2" t="s">
        <v>1023</v>
      </c>
      <c r="H486" s="2" t="s">
        <v>628</v>
      </c>
      <c r="I486" s="2" t="str">
        <f ca="1">IFERROR(__xludf.DUMMYFUNCTION("GOOGLETRANSLATE(C486,""fr"",""en"")"),"For the moment everything suits me. The site is ergonomic and fast I discovered this site via a friend who is also very satisfied
To be seen over the duration of the contract
Cordially")</f>
        <v>For the moment everything suits me. The site is ergonomic and fast I discovered this site via a friend who is also very satisfied
To be seen over the duration of the contract
Cordially</v>
      </c>
    </row>
    <row r="487" spans="2:9" ht="15.75" customHeight="1" x14ac:dyDescent="0.3">
      <c r="B487" s="2" t="s">
        <v>1026</v>
      </c>
      <c r="C487" s="2" t="s">
        <v>1027</v>
      </c>
      <c r="D487" s="2" t="s">
        <v>13</v>
      </c>
      <c r="E487" s="2" t="s">
        <v>14</v>
      </c>
      <c r="F487" s="2" t="s">
        <v>15</v>
      </c>
      <c r="G487" s="2" t="s">
        <v>1023</v>
      </c>
      <c r="H487" s="2" t="s">
        <v>628</v>
      </c>
      <c r="I487" s="2" t="str">
        <f ca="1">IFERROR(__xludf.DUMMYFUNCTION("GOOGLETRANSLATE(C487,""fr"",""en"")"),"I am satisfied, just I would like to know how the reimbursement of the monthly payment with Youdrive is going? My other contract has increased and it is for its that I take YouDrive.
Good intermediary via Messenger")</f>
        <v>I am satisfied, just I would like to know how the reimbursement of the monthly payment with Youdrive is going? My other contract has increased and it is for its that I take YouDrive.
Good intermediary via Messenger</v>
      </c>
    </row>
    <row r="488" spans="2:9" ht="15.75" customHeight="1" x14ac:dyDescent="0.3">
      <c r="B488" s="2" t="s">
        <v>1028</v>
      </c>
      <c r="C488" s="2" t="s">
        <v>1029</v>
      </c>
      <c r="D488" s="2" t="s">
        <v>13</v>
      </c>
      <c r="E488" s="2" t="s">
        <v>14</v>
      </c>
      <c r="F488" s="2" t="s">
        <v>15</v>
      </c>
      <c r="G488" s="2" t="s">
        <v>1023</v>
      </c>
      <c r="H488" s="2" t="s">
        <v>628</v>
      </c>
      <c r="I488" s="2" t="str">
        <f ca="1">IFERROR(__xludf.DUMMYFUNCTION("GOOGLETRANSLATE(C488,""fr"",""en"")"),"Interesting prices even for first insurance.
Simple and quick subscription.
Practice: documents to be transmitted after the start of insurance. Top!")</f>
        <v>Interesting prices even for first insurance.
Simple and quick subscription.
Practice: documents to be transmitted after the start of insurance. Top!</v>
      </c>
    </row>
    <row r="489" spans="2:9" ht="15.75" customHeight="1" x14ac:dyDescent="0.3">
      <c r="B489" s="2" t="s">
        <v>1030</v>
      </c>
      <c r="C489" s="2" t="s">
        <v>1031</v>
      </c>
      <c r="D489" s="2" t="s">
        <v>13</v>
      </c>
      <c r="E489" s="2" t="s">
        <v>14</v>
      </c>
      <c r="F489" s="2" t="s">
        <v>15</v>
      </c>
      <c r="G489" s="2" t="s">
        <v>1023</v>
      </c>
      <c r="H489" s="2" t="s">
        <v>628</v>
      </c>
      <c r="I489" s="2" t="str">
        <f ca="1">IFERROR(__xludf.DUMMYFUNCTION("GOOGLETRANSLATE(C489,""fr"",""en"")"),"It remains available despite a relatively high price. But Direct Insurance Rzste The insurance that can make me even in case of a hassle. Thank you direct insurance")</f>
        <v>It remains available despite a relatively high price. But Direct Insurance Rzste The insurance that can make me even in case of a hassle. Thank you direct insurance</v>
      </c>
    </row>
    <row r="490" spans="2:9" ht="15.75" customHeight="1" x14ac:dyDescent="0.3">
      <c r="B490" s="2" t="s">
        <v>1032</v>
      </c>
      <c r="C490" s="2" t="s">
        <v>1033</v>
      </c>
      <c r="D490" s="2" t="s">
        <v>13</v>
      </c>
      <c r="E490" s="2" t="s">
        <v>14</v>
      </c>
      <c r="F490" s="2" t="s">
        <v>15</v>
      </c>
      <c r="G490" s="2" t="s">
        <v>1023</v>
      </c>
      <c r="H490" s="2" t="s">
        <v>628</v>
      </c>
      <c r="I490" s="2" t="str">
        <f ca="1">IFERROR(__xludf.DUMMYFUNCTION("GOOGLETRANSLATE(C490,""fr"",""en"")"),"Satisfied with the prices and guarantees offered as well as the site interface.
I was able to ensure my new vehicle in about 15 minutes.
It's great !")</f>
        <v>Satisfied with the prices and guarantees offered as well as the site interface.
I was able to ensure my new vehicle in about 15 minutes.
It's great !</v>
      </c>
    </row>
    <row r="491" spans="2:9" ht="15.75" customHeight="1" x14ac:dyDescent="0.3">
      <c r="B491" s="2" t="s">
        <v>1034</v>
      </c>
      <c r="C491" s="2" t="s">
        <v>1035</v>
      </c>
      <c r="D491" s="2" t="s">
        <v>13</v>
      </c>
      <c r="E491" s="2" t="s">
        <v>14</v>
      </c>
      <c r="F491" s="2" t="s">
        <v>15</v>
      </c>
      <c r="G491" s="2" t="s">
        <v>1023</v>
      </c>
      <c r="H491" s="2" t="s">
        <v>628</v>
      </c>
      <c r="I491" s="2" t="str">
        <f ca="1">IFERROR(__xludf.DUMMYFUNCTION("GOOGLETRANSLATE(C491,""fr"",""en"")"),"Excellent report price ... Ergonomics of the interesting and easy site ... Management of termination which facilitates management ... clarity of the documents transmitted ... Well!")</f>
        <v>Excellent report price ... Ergonomics of the interesting and easy site ... Management of termination which facilitates management ... clarity of the documents transmitted ... Well!</v>
      </c>
    </row>
    <row r="492" spans="2:9" ht="15.75" customHeight="1" x14ac:dyDescent="0.3">
      <c r="B492" s="2" t="s">
        <v>1036</v>
      </c>
      <c r="C492" s="2" t="s">
        <v>1037</v>
      </c>
      <c r="D492" s="2" t="s">
        <v>13</v>
      </c>
      <c r="E492" s="2" t="s">
        <v>14</v>
      </c>
      <c r="F492" s="2" t="s">
        <v>15</v>
      </c>
      <c r="G492" s="2" t="s">
        <v>1023</v>
      </c>
      <c r="H492" s="2" t="s">
        <v>628</v>
      </c>
      <c r="I492" s="2" t="str">
        <f ca="1">IFERROR(__xludf.DUMMYFUNCTION("GOOGLETRANSLATE(C492,""fr"",""en"")"),"The prices are the best and quality service I did not know that Direct Insurance was as simple and quick to ensure his vehicle because I was advised I tried and I am not disappointed")</f>
        <v>The prices are the best and quality service I did not know that Direct Insurance was as simple and quick to ensure his vehicle because I was advised I tried and I am not disappointed</v>
      </c>
    </row>
    <row r="493" spans="2:9" ht="15.75" customHeight="1" x14ac:dyDescent="0.3">
      <c r="B493" s="2" t="s">
        <v>1038</v>
      </c>
      <c r="C493" s="2" t="s">
        <v>1039</v>
      </c>
      <c r="D493" s="2" t="s">
        <v>13</v>
      </c>
      <c r="E493" s="2" t="s">
        <v>14</v>
      </c>
      <c r="F493" s="2" t="s">
        <v>15</v>
      </c>
      <c r="G493" s="2" t="s">
        <v>1023</v>
      </c>
      <c r="H493" s="2" t="s">
        <v>628</v>
      </c>
      <c r="I493" s="2" t="str">
        <f ca="1">IFERROR(__xludf.DUMMYFUNCTION("GOOGLETRANSLATE(C493,""fr"",""en"")"),"Efficient customer service despite remote service, good value for money. Following an automotive claim, management was quickly taken care of by professional and attentive advisers. What is a shame is that the interlocutor is not the same but the follow -u"&amp;"p is effective.
Bravo direct insurance! I think I will insure my home soon")</f>
        <v>Efficient customer service despite remote service, good value for money. Following an automotive claim, management was quickly taken care of by professional and attentive advisers. What is a shame is that the interlocutor is not the same but the follow -up is effective.
Bravo direct insurance! I think I will insure my home soon</v>
      </c>
    </row>
    <row r="494" spans="2:9" ht="15.75" customHeight="1" x14ac:dyDescent="0.3">
      <c r="B494" s="2" t="s">
        <v>1040</v>
      </c>
      <c r="C494" s="2" t="s">
        <v>1041</v>
      </c>
      <c r="D494" s="2" t="s">
        <v>13</v>
      </c>
      <c r="E494" s="2" t="s">
        <v>14</v>
      </c>
      <c r="F494" s="2" t="s">
        <v>15</v>
      </c>
      <c r="G494" s="2" t="s">
        <v>1023</v>
      </c>
      <c r="H494" s="2" t="s">
        <v>628</v>
      </c>
      <c r="I494" s="2" t="str">
        <f ca="1">IFERROR(__xludf.DUMMYFUNCTION("GOOGLETRANSLATE(C494,""fr"",""en"")"),"I am satisfied with Ma.
See you soon cordially Madame Degrandsart.")</f>
        <v>I am satisfied with Ma.
See you soon cordially Madame Degrandsart.</v>
      </c>
    </row>
    <row r="495" spans="2:9" ht="15.75" customHeight="1" x14ac:dyDescent="0.3">
      <c r="B495" s="2" t="s">
        <v>1042</v>
      </c>
      <c r="C495" s="2" t="s">
        <v>1043</v>
      </c>
      <c r="D495" s="2" t="s">
        <v>13</v>
      </c>
      <c r="E495" s="2" t="s">
        <v>14</v>
      </c>
      <c r="F495" s="2" t="s">
        <v>15</v>
      </c>
      <c r="G495" s="2" t="s">
        <v>1023</v>
      </c>
      <c r="H495" s="2" t="s">
        <v>628</v>
      </c>
      <c r="I495" s="2" t="str">
        <f ca="1">IFERROR(__xludf.DUMMYFUNCTION("GOOGLETRANSLATE(C495,""fr"",""en"")"),"Very satisfied to have been able to carry out the procedures on the Internet The prices suit me thank you direct insurance I recommend your insurance insurance easy to carry out")</f>
        <v>Very satisfied to have been able to carry out the procedures on the Internet The prices suit me thank you direct insurance I recommend your insurance insurance easy to carry out</v>
      </c>
    </row>
    <row r="496" spans="2:9" ht="15.75" customHeight="1" x14ac:dyDescent="0.3">
      <c r="B496" s="2" t="s">
        <v>1044</v>
      </c>
      <c r="C496" s="2" t="s">
        <v>1045</v>
      </c>
      <c r="D496" s="2" t="s">
        <v>13</v>
      </c>
      <c r="E496" s="2" t="s">
        <v>14</v>
      </c>
      <c r="F496" s="2" t="s">
        <v>15</v>
      </c>
      <c r="G496" s="2" t="s">
        <v>1023</v>
      </c>
      <c r="H496" s="2" t="s">
        <v>628</v>
      </c>
      <c r="I496" s="2" t="str">
        <f ca="1">IFERROR(__xludf.DUMMYFUNCTION("GOOGLETRANSLATE(C496,""fr"",""en"")"),"I am satisfied with the service and the responsiveness - I would like to be able to be contacting to verify that everything is in order because during my last transaction this step advances a human being seems essential and tends to lack at all digital.")</f>
        <v>I am satisfied with the service and the responsiveness - I would like to be able to be contacting to verify that everything is in order because during my last transaction this step advances a human being seems essential and tends to lack at all digital.</v>
      </c>
    </row>
    <row r="497" spans="2:9" ht="15.75" customHeight="1" x14ac:dyDescent="0.3">
      <c r="B497" s="2" t="s">
        <v>1046</v>
      </c>
      <c r="C497" s="2" t="s">
        <v>1047</v>
      </c>
      <c r="D497" s="2" t="s">
        <v>13</v>
      </c>
      <c r="E497" s="2" t="s">
        <v>14</v>
      </c>
      <c r="F497" s="2" t="s">
        <v>15</v>
      </c>
      <c r="G497" s="2" t="s">
        <v>1023</v>
      </c>
      <c r="H497" s="2" t="s">
        <v>628</v>
      </c>
      <c r="I497" s="2" t="str">
        <f ca="1">IFERROR(__xludf.DUMMYFUNCTION("GOOGLETRANSLATE(C497,""fr"",""en"")"),"What a disappointment, by reading the opinions on the quality of the telephone service, I contacted the number 09 70 82 00 62 to be welcomed by a very unpleasant sir, malpoli and condescending, his words were punctuated with exasperation and malice. Even "&amp;"trying to be empathetic (COVVID, perhaps personal problems, what do I know) he did not take the opportunities that I gave him to recompose himself and went up to several notches in his vociferations. What a shame, I am normally in very good humor and like"&amp;"s to exchange with salespeople because it is also my job. Look for the help you so much need sir, I hope for customers of directory that you are not representative of a state of mind and can be malfunctions of this company however so well rated.")</f>
        <v>What a disappointment, by reading the opinions on the quality of the telephone service, I contacted the number 09 70 82 00 62 to be welcomed by a very unpleasant sir, malpoli and condescending, his words were punctuated with exasperation and malice. Even trying to be empathetic (COVVID, perhaps personal problems, what do I know) he did not take the opportunities that I gave him to recompose himself and went up to several notches in his vociferations. What a shame, I am normally in very good humor and likes to exchange with salespeople because it is also my job. Look for the help you so much need sir, I hope for customers of directory that you are not representative of a state of mind and can be malfunctions of this company however so well rated.</v>
      </c>
    </row>
    <row r="498" spans="2:9" ht="15.75" customHeight="1" x14ac:dyDescent="0.3">
      <c r="B498" s="2" t="s">
        <v>1048</v>
      </c>
      <c r="C498" s="2" t="s">
        <v>1049</v>
      </c>
      <c r="D498" s="2" t="s">
        <v>13</v>
      </c>
      <c r="E498" s="2" t="s">
        <v>14</v>
      </c>
      <c r="F498" s="2" t="s">
        <v>15</v>
      </c>
      <c r="G498" s="2" t="s">
        <v>1023</v>
      </c>
      <c r="H498" s="2" t="s">
        <v>628</v>
      </c>
      <c r="I498" s="2" t="str">
        <f ca="1">IFERROR(__xludf.DUMMYFUNCTION("GOOGLETRANSLATE(C498,""fr"",""en"")"),"Simple and quick, the online service is very practical This avoids all the trips between insurers and really saving time, now seeing how it goes when a disaster is declared !!!")</f>
        <v>Simple and quick, the online service is very practical This avoids all the trips between insurers and really saving time, now seeing how it goes when a disaster is declared !!!</v>
      </c>
    </row>
    <row r="499" spans="2:9" ht="15.75" customHeight="1" x14ac:dyDescent="0.3">
      <c r="B499" s="2" t="s">
        <v>1050</v>
      </c>
      <c r="C499" s="2" t="s">
        <v>1051</v>
      </c>
      <c r="D499" s="2" t="s">
        <v>13</v>
      </c>
      <c r="E499" s="2" t="s">
        <v>14</v>
      </c>
      <c r="F499" s="2" t="s">
        <v>15</v>
      </c>
      <c r="G499" s="2" t="s">
        <v>1023</v>
      </c>
      <c r="H499" s="2" t="s">
        <v>628</v>
      </c>
      <c r="I499" s="2" t="str">
        <f ca="1">IFERROR(__xludf.DUMMYFUNCTION("GOOGLETRANSLATE(C499,""fr"",""en"")"),"Very satisfied
correct price
very professional customer service
I am delighted with my experience with you
This is why I came back to take my insurance
")</f>
        <v xml:space="preserve">Very satisfied
correct price
very professional customer service
I am delighted with my experience with you
This is why I came back to take my insurance
</v>
      </c>
    </row>
    <row r="500" spans="2:9" ht="15.75" customHeight="1" x14ac:dyDescent="0.3">
      <c r="B500" s="2" t="s">
        <v>1052</v>
      </c>
      <c r="C500" s="2" t="s">
        <v>1053</v>
      </c>
      <c r="D500" s="2" t="s">
        <v>13</v>
      </c>
      <c r="E500" s="2" t="s">
        <v>14</v>
      </c>
      <c r="F500" s="2" t="s">
        <v>15</v>
      </c>
      <c r="G500" s="2" t="s">
        <v>1023</v>
      </c>
      <c r="H500" s="2" t="s">
        <v>628</v>
      </c>
      <c r="I500" s="2" t="str">
        <f ca="1">IFERROR(__xludf.DUMMYFUNCTION("GOOGLETRANSLATE(C500,""fr"",""en"")"),"The price is attractive but the problem is that you must always add quality the fact that there are paid frankness for all is not terrible")</f>
        <v>The price is attractive but the problem is that you must always add quality the fact that there are paid frankness for all is not terrible</v>
      </c>
    </row>
    <row r="501" spans="2:9" ht="15.75" customHeight="1" x14ac:dyDescent="0.3">
      <c r="B501" s="2" t="s">
        <v>1054</v>
      </c>
      <c r="C501" s="2" t="s">
        <v>1055</v>
      </c>
      <c r="D501" s="2" t="s">
        <v>13</v>
      </c>
      <c r="E501" s="2" t="s">
        <v>14</v>
      </c>
      <c r="F501" s="2" t="s">
        <v>15</v>
      </c>
      <c r="G501" s="2" t="s">
        <v>1023</v>
      </c>
      <c r="H501" s="2" t="s">
        <v>628</v>
      </c>
      <c r="I501" s="2" t="str">
        <f ca="1">IFERROR(__xludf.DUMMYFUNCTION("GOOGLETRANSLATE(C501,""fr"",""en"")"),"Drift too high, but price on the correct set to see in the event of an accident if you are effective and see the service at a distance if it is effective too.")</f>
        <v>Drift too high, but price on the correct set to see in the event of an accident if you are effective and see the service at a distance if it is effective too.</v>
      </c>
    </row>
    <row r="502" spans="2:9" ht="15.75" customHeight="1" x14ac:dyDescent="0.3">
      <c r="B502" s="2" t="s">
        <v>1056</v>
      </c>
      <c r="C502" s="2" t="s">
        <v>1057</v>
      </c>
      <c r="D502" s="2" t="s">
        <v>13</v>
      </c>
      <c r="E502" s="2" t="s">
        <v>14</v>
      </c>
      <c r="F502" s="2" t="s">
        <v>15</v>
      </c>
      <c r="G502" s="2" t="s">
        <v>1023</v>
      </c>
      <c r="H502" s="2" t="s">
        <v>628</v>
      </c>
      <c r="I502" s="2" t="str">
        <f ca="1">IFERROR(__xludf.DUMMYFUNCTION("GOOGLETRANSLATE(C502,""fr"",""en"")"),"The prices are very attractive. To subscribe, it's simple and quick. I recommend without hesitation direct insurance. Please offer us the opportunity to subscribe to cheap insurance")</f>
        <v>The prices are very attractive. To subscribe, it's simple and quick. I recommend without hesitation direct insurance. Please offer us the opportunity to subscribe to cheap insurance</v>
      </c>
    </row>
    <row r="503" spans="2:9" ht="15.75" customHeight="1" x14ac:dyDescent="0.3">
      <c r="B503" s="2" t="s">
        <v>1058</v>
      </c>
      <c r="C503" s="2" t="s">
        <v>1059</v>
      </c>
      <c r="D503" s="2" t="s">
        <v>13</v>
      </c>
      <c r="E503" s="2" t="s">
        <v>14</v>
      </c>
      <c r="F503" s="2" t="s">
        <v>15</v>
      </c>
      <c r="G503" s="2" t="s">
        <v>1023</v>
      </c>
      <c r="H503" s="2" t="s">
        <v>628</v>
      </c>
      <c r="I503" s="2" t="str">
        <f ca="1">IFERROR(__xludf.DUMMYFUNCTION("GOOGLETRANSLATE(C503,""fr"",""en"")"),"Recommended by a loved one. Easy and quick. The pack system offers interesting prices, while with my old insurance, it was necessary to add. Now to see in a long term.")</f>
        <v>Recommended by a loved one. Easy and quick. The pack system offers interesting prices, while with my old insurance, it was necessary to add. Now to see in a long term.</v>
      </c>
    </row>
    <row r="504" spans="2:9" ht="15.75" customHeight="1" x14ac:dyDescent="0.3">
      <c r="B504" s="2" t="s">
        <v>1060</v>
      </c>
      <c r="C504" s="2" t="s">
        <v>1061</v>
      </c>
      <c r="D504" s="2" t="s">
        <v>13</v>
      </c>
      <c r="E504" s="2" t="s">
        <v>14</v>
      </c>
      <c r="F504" s="2" t="s">
        <v>15</v>
      </c>
      <c r="G504" s="2" t="s">
        <v>1023</v>
      </c>
      <c r="H504" s="2" t="s">
        <v>628</v>
      </c>
      <c r="I504" s="2" t="str">
        <f ca="1">IFERROR(__xludf.DUMMYFUNCTION("GOOGLETRANSLATE(C504,""fr"",""en"")"),"I am satisfied with your service.
In the top.
To recommend!
I am satisfied with your service.
In the top.
To recommend!
I am satisfied with your service.
In the top.
To recommend!")</f>
        <v>I am satisfied with your service.
In the top.
To recommend!
I am satisfied with your service.
In the top.
To recommend!
I am satisfied with your service.
In the top.
To recommend!</v>
      </c>
    </row>
    <row r="505" spans="2:9" ht="15.75" customHeight="1" x14ac:dyDescent="0.3">
      <c r="B505" s="2" t="s">
        <v>1062</v>
      </c>
      <c r="C505" s="2" t="s">
        <v>1063</v>
      </c>
      <c r="D505" s="2" t="s">
        <v>13</v>
      </c>
      <c r="E505" s="2" t="s">
        <v>14</v>
      </c>
      <c r="F505" s="2" t="s">
        <v>15</v>
      </c>
      <c r="G505" s="2" t="s">
        <v>1064</v>
      </c>
      <c r="H505" s="2" t="s">
        <v>628</v>
      </c>
      <c r="I505" s="2" t="str">
        <f ca="1">IFERROR(__xludf.DUMMYFUNCTION("GOOGLETRANSLATE(C505,""fr"",""en"")"),"If the prices are those indicated then it will be very good, and I would be very delighted.
Very easy to access to make a quote.
Waiting to see what the Youdrive gives.")</f>
        <v>If the prices are those indicated then it will be very good, and I would be very delighted.
Very easy to access to make a quote.
Waiting to see what the Youdrive gives.</v>
      </c>
    </row>
    <row r="506" spans="2:9" ht="15.75" customHeight="1" x14ac:dyDescent="0.3">
      <c r="B506" s="2" t="s">
        <v>1065</v>
      </c>
      <c r="C506" s="2" t="s">
        <v>1066</v>
      </c>
      <c r="D506" s="2" t="s">
        <v>13</v>
      </c>
      <c r="E506" s="2" t="s">
        <v>14</v>
      </c>
      <c r="F506" s="2" t="s">
        <v>15</v>
      </c>
      <c r="G506" s="2" t="s">
        <v>1064</v>
      </c>
      <c r="H506" s="2" t="s">
        <v>628</v>
      </c>
      <c r="I506" s="2" t="str">
        <f ca="1">IFERROR(__xludf.DUMMYFUNCTION("GOOGLETRANSLATE(C506,""fr"",""en"")"),"I am satisfied from there speed to ensure and with a good quality price the site is explicit I would recommend it to relatives the 5 stars are well deserved")</f>
        <v>I am satisfied from there speed to ensure and with a good quality price the site is explicit I would recommend it to relatives the 5 stars are well deserved</v>
      </c>
    </row>
    <row r="507" spans="2:9" ht="15.75" customHeight="1" x14ac:dyDescent="0.3">
      <c r="B507" s="2" t="s">
        <v>1067</v>
      </c>
      <c r="C507" s="2" t="s">
        <v>1068</v>
      </c>
      <c r="D507" s="2" t="s">
        <v>13</v>
      </c>
      <c r="E507" s="2" t="s">
        <v>14</v>
      </c>
      <c r="F507" s="2" t="s">
        <v>15</v>
      </c>
      <c r="G507" s="2" t="s">
        <v>1064</v>
      </c>
      <c r="H507" s="2" t="s">
        <v>628</v>
      </c>
      <c r="I507" s="2" t="str">
        <f ca="1">IFERROR(__xludf.DUMMYFUNCTION("GOOGLETRANSLATE(C507,""fr"",""en"")"),"The prices are quite attractive. I was told about you and your rather enticing insurance offers.
Today, I bet on you, hoping that when the time comes, you will be present and effective.")</f>
        <v>The prices are quite attractive. I was told about you and your rather enticing insurance offers.
Today, I bet on you, hoping that when the time comes, you will be present and effective.</v>
      </c>
    </row>
    <row r="508" spans="2:9" ht="15.75" customHeight="1" x14ac:dyDescent="0.3">
      <c r="B508" s="2" t="s">
        <v>1069</v>
      </c>
      <c r="C508" s="2" t="s">
        <v>1070</v>
      </c>
      <c r="D508" s="2" t="s">
        <v>13</v>
      </c>
      <c r="E508" s="2" t="s">
        <v>14</v>
      </c>
      <c r="F508" s="2" t="s">
        <v>15</v>
      </c>
      <c r="G508" s="2" t="s">
        <v>1064</v>
      </c>
      <c r="H508" s="2" t="s">
        <v>628</v>
      </c>
      <c r="I508" s="2" t="str">
        <f ca="1">IFERROR(__xludf.DUMMYFUNCTION("GOOGLETRANSLATE(C508,""fr"",""en"")"),"I am satisfied with the service, and the prices offered are correct. Internet membership is done simply and quickly. The services offered are practical.")</f>
        <v>I am satisfied with the service, and the prices offered are correct. Internet membership is done simply and quickly. The services offered are practical.</v>
      </c>
    </row>
    <row r="509" spans="2:9" ht="15.75" customHeight="1" x14ac:dyDescent="0.3">
      <c r="B509" s="2" t="s">
        <v>1071</v>
      </c>
      <c r="C509" s="2" t="s">
        <v>1072</v>
      </c>
      <c r="D509" s="2" t="s">
        <v>13</v>
      </c>
      <c r="E509" s="2" t="s">
        <v>14</v>
      </c>
      <c r="F509" s="2" t="s">
        <v>15</v>
      </c>
      <c r="G509" s="2" t="s">
        <v>1064</v>
      </c>
      <c r="H509" s="2" t="s">
        <v>628</v>
      </c>
      <c r="I509" s="2" t="str">
        <f ca="1">IFERROR(__xludf.DUMMYFUNCTION("GOOGLETRANSLATE(C509,""fr"",""en"")"),"Simple and practical for a young driver like me, prices are accessible even for a small student budget. I can now drive safely.")</f>
        <v>Simple and practical for a young driver like me, prices are accessible even for a small student budget. I can now drive safely.</v>
      </c>
    </row>
    <row r="510" spans="2:9" ht="15.75" customHeight="1" x14ac:dyDescent="0.3">
      <c r="B510" s="2" t="s">
        <v>1073</v>
      </c>
      <c r="C510" s="2" t="s">
        <v>1074</v>
      </c>
      <c r="D510" s="2" t="s">
        <v>13</v>
      </c>
      <c r="E510" s="2" t="s">
        <v>14</v>
      </c>
      <c r="F510" s="2" t="s">
        <v>15</v>
      </c>
      <c r="G510" s="2" t="s">
        <v>1064</v>
      </c>
      <c r="H510" s="2" t="s">
        <v>628</v>
      </c>
      <c r="I510" s="2" t="str">
        <f ca="1">IFERROR(__xludf.DUMMYFUNCTION("GOOGLETRANSLATE(C510,""fr"",""en"")"),"Subscription fairly easy, the site is clear and the information requested is easy to communicate. The mobile application is easy to use.
")</f>
        <v xml:space="preserve">Subscription fairly easy, the site is clear and the information requested is easy to communicate. The mobile application is easy to use.
</v>
      </c>
    </row>
    <row r="511" spans="2:9" ht="15.75" customHeight="1" x14ac:dyDescent="0.3">
      <c r="B511" s="2" t="s">
        <v>1075</v>
      </c>
      <c r="C511" s="2" t="s">
        <v>1076</v>
      </c>
      <c r="D511" s="2" t="s">
        <v>13</v>
      </c>
      <c r="E511" s="2" t="s">
        <v>14</v>
      </c>
      <c r="F511" s="2" t="s">
        <v>15</v>
      </c>
      <c r="G511" s="2" t="s">
        <v>1064</v>
      </c>
      <c r="H511" s="2" t="s">
        <v>628</v>
      </c>
      <c r="I511" s="2" t="str">
        <f ca="1">IFERROR(__xludf.DUMMYFUNCTION("GOOGLETRANSLATE(C511,""fr"",""en"")"),"I am well informed about my insurance, well, assurance in accordance with my expectations paiiment securely direct many people have told us about direct energy")</f>
        <v>I am well informed about my insurance, well, assurance in accordance with my expectations paiiment securely direct many people have told us about direct energy</v>
      </c>
    </row>
    <row r="512" spans="2:9" ht="15.75" customHeight="1" x14ac:dyDescent="0.3">
      <c r="B512" s="2" t="s">
        <v>1077</v>
      </c>
      <c r="C512" s="2" t="s">
        <v>1078</v>
      </c>
      <c r="D512" s="2" t="s">
        <v>13</v>
      </c>
      <c r="E512" s="2" t="s">
        <v>14</v>
      </c>
      <c r="F512" s="2" t="s">
        <v>15</v>
      </c>
      <c r="G512" s="2" t="s">
        <v>1064</v>
      </c>
      <c r="H512" s="2" t="s">
        <v>628</v>
      </c>
      <c r="I512" s="2" t="str">
        <f ca="1">IFERROR(__xludf.DUMMYFUNCTION("GOOGLETRANSLATE(C512,""fr"",""en"")"),"Great
Simple and efficient subscription
I recommend 100%
I would talk to my friends
Complete and clear insurance in terms of the choice of formula")</f>
        <v>Great
Simple and efficient subscription
I recommend 100%
I would talk to my friends
Complete and clear insurance in terms of the choice of formula</v>
      </c>
    </row>
    <row r="513" spans="2:9" ht="15.75" customHeight="1" x14ac:dyDescent="0.3">
      <c r="B513" s="2" t="s">
        <v>1079</v>
      </c>
      <c r="C513" s="2" t="s">
        <v>1080</v>
      </c>
      <c r="D513" s="2" t="s">
        <v>13</v>
      </c>
      <c r="E513" s="2" t="s">
        <v>14</v>
      </c>
      <c r="F513" s="2" t="s">
        <v>15</v>
      </c>
      <c r="G513" s="2" t="s">
        <v>1081</v>
      </c>
      <c r="H513" s="2" t="s">
        <v>628</v>
      </c>
      <c r="I513" s="2" t="str">
        <f ca="1">IFERROR(__xludf.DUMMYFUNCTION("GOOGLETRANSLATE(C513,""fr"",""en"")"),"I am satisfied with the online service, even if it's a little long but it's okay, and it's image that we can't have subscribed directly by calling. But in short, it is at any time we can subscribe")</f>
        <v>I am satisfied with the online service, even if it's a little long but it's okay, and it's image that we can't have subscribed directly by calling. But in short, it is at any time we can subscribe</v>
      </c>
    </row>
    <row r="514" spans="2:9" ht="15.75" customHeight="1" x14ac:dyDescent="0.3">
      <c r="B514" s="2" t="s">
        <v>1082</v>
      </c>
      <c r="C514" s="2" t="s">
        <v>1083</v>
      </c>
      <c r="D514" s="2" t="s">
        <v>13</v>
      </c>
      <c r="E514" s="2" t="s">
        <v>14</v>
      </c>
      <c r="F514" s="2" t="s">
        <v>15</v>
      </c>
      <c r="G514" s="2" t="s">
        <v>1081</v>
      </c>
      <c r="H514" s="2" t="s">
        <v>628</v>
      </c>
      <c r="I514" s="2" t="str">
        <f ca="1">IFERROR(__xludf.DUMMYFUNCTION("GOOGLETRANSLATE(C514,""fr"",""en"")"),"Satisfied with the service, I am waiting to see in the future.
Price very well placed in relation to the competition, very fast and simple I hope to be happy until the end of my contract")</f>
        <v>Satisfied with the service, I am waiting to see in the future.
Price very well placed in relation to the competition, very fast and simple I hope to be happy until the end of my contract</v>
      </c>
    </row>
    <row r="515" spans="2:9" ht="15.75" customHeight="1" x14ac:dyDescent="0.3">
      <c r="B515" s="2" t="s">
        <v>1084</v>
      </c>
      <c r="C515" s="2" t="s">
        <v>1085</v>
      </c>
      <c r="D515" s="2" t="s">
        <v>13</v>
      </c>
      <c r="E515" s="2" t="s">
        <v>14</v>
      </c>
      <c r="F515" s="2" t="s">
        <v>15</v>
      </c>
      <c r="G515" s="2" t="s">
        <v>1081</v>
      </c>
      <c r="H515" s="2" t="s">
        <v>628</v>
      </c>
      <c r="I515" s="2" t="str">
        <f ca="1">IFERROR(__xludf.DUMMYFUNCTION("GOOGLETRANSLATE(C515,""fr"",""en"")"),"Very satisfied with the prices as well as the covers and the telephonic receptions I highly recommend direct insurance for professionalism and prices")</f>
        <v>Very satisfied with the prices as well as the covers and the telephonic receptions I highly recommend direct insurance for professionalism and prices</v>
      </c>
    </row>
    <row r="516" spans="2:9" ht="15.75" customHeight="1" x14ac:dyDescent="0.3">
      <c r="B516" s="2" t="s">
        <v>1086</v>
      </c>
      <c r="C516" s="2" t="s">
        <v>1087</v>
      </c>
      <c r="D516" s="2" t="s">
        <v>13</v>
      </c>
      <c r="E516" s="2" t="s">
        <v>14</v>
      </c>
      <c r="F516" s="2" t="s">
        <v>15</v>
      </c>
      <c r="G516" s="2" t="s">
        <v>1081</v>
      </c>
      <c r="H516" s="2" t="s">
        <v>628</v>
      </c>
      <c r="I516" s="2" t="str">
        <f ca="1">IFERROR(__xludf.DUMMYFUNCTION("GOOGLETRANSLATE(C516,""fr"",""en"")"),"I am satisfied with the simple and effective service The prices are really very affordable the quote is carried out with great speed and an advisor takes care of you as soon as possible")</f>
        <v>I am satisfied with the simple and effective service The prices are really very affordable the quote is carried out with great speed and an advisor takes care of you as soon as possible</v>
      </c>
    </row>
    <row r="517" spans="2:9" ht="15.75" customHeight="1" x14ac:dyDescent="0.3">
      <c r="B517" s="2" t="s">
        <v>1088</v>
      </c>
      <c r="C517" s="2" t="s">
        <v>1089</v>
      </c>
      <c r="D517" s="2" t="s">
        <v>13</v>
      </c>
      <c r="E517" s="2" t="s">
        <v>14</v>
      </c>
      <c r="F517" s="2" t="s">
        <v>15</v>
      </c>
      <c r="G517" s="2" t="s">
        <v>1081</v>
      </c>
      <c r="H517" s="2" t="s">
        <v>628</v>
      </c>
      <c r="I517" s="2" t="str">
        <f ca="1">IFERROR(__xludf.DUMMYFUNCTION("GOOGLETRANSLATE(C517,""fr"",""en"")"),"I am satisfied with the service because it is easy to access and the person on the phone was extremely kind and helpful. I was able to easily join.")</f>
        <v>I am satisfied with the service because it is easy to access and the person on the phone was extremely kind and helpful. I was able to easily join.</v>
      </c>
    </row>
    <row r="518" spans="2:9" ht="15.75" customHeight="1" x14ac:dyDescent="0.3">
      <c r="B518" s="2" t="s">
        <v>1090</v>
      </c>
      <c r="C518" s="2" t="s">
        <v>1091</v>
      </c>
      <c r="D518" s="2" t="s">
        <v>13</v>
      </c>
      <c r="E518" s="2" t="s">
        <v>14</v>
      </c>
      <c r="F518" s="2" t="s">
        <v>15</v>
      </c>
      <c r="G518" s="2" t="s">
        <v>1081</v>
      </c>
      <c r="H518" s="2" t="s">
        <v>628</v>
      </c>
      <c r="I518" s="2" t="str">
        <f ca="1">IFERROR(__xludf.DUMMYFUNCTION("GOOGLETRANSLATE(C518,""fr"",""en"")"),"The service and the price satisfied me and simple to redirect I know your insurance because I already have a client a few years ago
THANK YOU
CHEERS")</f>
        <v>The service and the price satisfied me and simple to redirect I know your insurance because I already have a client a few years ago
THANK YOU
CHEERS</v>
      </c>
    </row>
    <row r="519" spans="2:9" ht="15.75" customHeight="1" x14ac:dyDescent="0.3">
      <c r="B519" s="2" t="s">
        <v>1092</v>
      </c>
      <c r="C519" s="2" t="s">
        <v>1093</v>
      </c>
      <c r="D519" s="2" t="s">
        <v>13</v>
      </c>
      <c r="E519" s="2" t="s">
        <v>14</v>
      </c>
      <c r="F519" s="2" t="s">
        <v>15</v>
      </c>
      <c r="G519" s="2" t="s">
        <v>1081</v>
      </c>
      <c r="H519" s="2" t="s">
        <v>628</v>
      </c>
      <c r="I519" s="2" t="str">
        <f ca="1">IFERROR(__xludf.DUMMYFUNCTION("GOOGLETRANSLATE(C519,""fr"",""en"")"),"I do nothing to say ... Service well and quickly to recommend
Superb value ... There is no better I am happy I did not expect at this price !!! Frankly I will ensure all my vehicles at home
Thank you directory")</f>
        <v>I do nothing to say ... Service well and quickly to recommend
Superb value ... There is no better I am happy I did not expect at this price !!! Frankly I will ensure all my vehicles at home
Thank you directory</v>
      </c>
    </row>
    <row r="520" spans="2:9" ht="15.75" customHeight="1" x14ac:dyDescent="0.3">
      <c r="B520" s="2" t="s">
        <v>1094</v>
      </c>
      <c r="C520" s="2" t="s">
        <v>1095</v>
      </c>
      <c r="D520" s="2" t="s">
        <v>13</v>
      </c>
      <c r="E520" s="2" t="s">
        <v>14</v>
      </c>
      <c r="F520" s="2" t="s">
        <v>15</v>
      </c>
      <c r="G520" s="2" t="s">
        <v>1081</v>
      </c>
      <c r="H520" s="2" t="s">
        <v>628</v>
      </c>
      <c r="I520" s="2" t="str">
        <f ca="1">IFERROR(__xludf.DUMMYFUNCTION("GOOGLETRANSLATE(C520,""fr"",""en"")"),"A lot of fast service is a bit lacking in accounting for special situations.
Honest price
Waiting to see the service if necessary;
TO BE CONTINUED")</f>
        <v>A lot of fast service is a bit lacking in accounting for special situations.
Honest price
Waiting to see the service if necessary;
TO BE CONTINUED</v>
      </c>
    </row>
    <row r="521" spans="2:9" ht="15.75" customHeight="1" x14ac:dyDescent="0.3">
      <c r="B521" s="2" t="s">
        <v>1096</v>
      </c>
      <c r="C521" s="2" t="s">
        <v>1097</v>
      </c>
      <c r="D521" s="2" t="s">
        <v>13</v>
      </c>
      <c r="E521" s="2" t="s">
        <v>14</v>
      </c>
      <c r="F521" s="2" t="s">
        <v>15</v>
      </c>
      <c r="G521" s="2" t="s">
        <v>1081</v>
      </c>
      <c r="H521" s="2" t="s">
        <v>628</v>
      </c>
      <c r="I521" s="2" t="str">
        <f ca="1">IFERROR(__xludf.DUMMYFUNCTION("GOOGLETRANSLATE(C521,""fr"",""en"")"),"Very well transaction software at the top price correct price corresponding to my request I am happy to have called on your services I look to ensure my other vehicles")</f>
        <v>Very well transaction software at the top price correct price corresponding to my request I am happy to have called on your services I look to ensure my other vehicles</v>
      </c>
    </row>
    <row r="522" spans="2:9" ht="15.75" customHeight="1" x14ac:dyDescent="0.3">
      <c r="B522" s="2" t="s">
        <v>1098</v>
      </c>
      <c r="C522" s="2" t="s">
        <v>1099</v>
      </c>
      <c r="D522" s="2" t="s">
        <v>13</v>
      </c>
      <c r="E522" s="2" t="s">
        <v>14</v>
      </c>
      <c r="F522" s="2" t="s">
        <v>15</v>
      </c>
      <c r="G522" s="2" t="s">
        <v>1081</v>
      </c>
      <c r="H522" s="2" t="s">
        <v>628</v>
      </c>
      <c r="I522" s="2" t="str">
        <f ca="1">IFERROR(__xludf.DUMMYFUNCTION("GOOGLETRANSLATE(C522,""fr"",""en"")"),"Very satisfied with the very fluid and quick unbeatable price frankly it is not fun go back with your eyes closed I made sure in five minutes and it is really very practical at any time it was 1h17 and I I assured my little socket two hundred it's not cle"&amp;"ver team beautiful work good evening to you the keep I assured my little boil I assured my little bouille my little socket")</f>
        <v>Very satisfied with the very fluid and quick unbeatable price frankly it is not fun go back with your eyes closed I made sure in five minutes and it is really very practical at any time it was 1h17 and I I assured my little socket two hundred it's not clever team beautiful work good evening to you the keep I assured my little boil I assured my little bouille my little socket</v>
      </c>
    </row>
    <row r="523" spans="2:9" ht="15.75" customHeight="1" x14ac:dyDescent="0.3">
      <c r="B523" s="2" t="s">
        <v>1100</v>
      </c>
      <c r="C523" s="2" t="s">
        <v>1101</v>
      </c>
      <c r="D523" s="2" t="s">
        <v>13</v>
      </c>
      <c r="E523" s="2" t="s">
        <v>14</v>
      </c>
      <c r="F523" s="2" t="s">
        <v>15</v>
      </c>
      <c r="G523" s="2" t="s">
        <v>1102</v>
      </c>
      <c r="H523" s="2" t="s">
        <v>628</v>
      </c>
      <c r="I523" s="2" t="str">
        <f ca="1">IFERROR(__xludf.DUMMYFUNCTION("GOOGLETRANSLATE(C523,""fr"",""en"")"),"Everything is perfect. I am very happy. Good prices. Good insurance. Good guarantees. Payments of payments too. Continue like this.")</f>
        <v>Everything is perfect. I am very happy. Good prices. Good insurance. Good guarantees. Payments of payments too. Continue like this.</v>
      </c>
    </row>
    <row r="524" spans="2:9" ht="15.75" customHeight="1" x14ac:dyDescent="0.3">
      <c r="B524" s="2" t="s">
        <v>1103</v>
      </c>
      <c r="C524" s="2" t="s">
        <v>1104</v>
      </c>
      <c r="D524" s="2" t="s">
        <v>13</v>
      </c>
      <c r="E524" s="2" t="s">
        <v>14</v>
      </c>
      <c r="F524" s="2" t="s">
        <v>15</v>
      </c>
      <c r="G524" s="2" t="s">
        <v>1102</v>
      </c>
      <c r="H524" s="2" t="s">
        <v>628</v>
      </c>
      <c r="I524" s="2" t="str">
        <f ca="1">IFERROR(__xludf.DUMMYFUNCTION("GOOGLETRANSLATE(C524,""fr"",""en"")"),"I am satisfied with the service.
Affordable price. Speed ​​and efficiency.
Clear and precise clear website.
I can easily recommend this insurance organization.")</f>
        <v>I am satisfied with the service.
Affordable price. Speed ​​and efficiency.
Clear and precise clear website.
I can easily recommend this insurance organization.</v>
      </c>
    </row>
    <row r="525" spans="2:9" ht="15.75" customHeight="1" x14ac:dyDescent="0.3">
      <c r="B525" s="2" t="s">
        <v>1105</v>
      </c>
      <c r="C525" s="2" t="s">
        <v>1106</v>
      </c>
      <c r="D525" s="2" t="s">
        <v>13</v>
      </c>
      <c r="E525" s="2" t="s">
        <v>14</v>
      </c>
      <c r="F525" s="2" t="s">
        <v>15</v>
      </c>
      <c r="G525" s="2" t="s">
        <v>1102</v>
      </c>
      <c r="H525" s="2" t="s">
        <v>628</v>
      </c>
      <c r="I525" s="2" t="str">
        <f ca="1">IFERROR(__xludf.DUMMYFUNCTION("GOOGLETRANSLATE(C525,""fr"",""en"")"),"I am satisfied with the online service
Quick quote and easy to ask
It remains to be seen the rest
On the other hand, the Telellnseillère that I had on the phone was not very welcoming, aggressive limit")</f>
        <v>I am satisfied with the online service
Quick quote and easy to ask
It remains to be seen the rest
On the other hand, the Telellnseillère that I had on the phone was not very welcoming, aggressive limit</v>
      </c>
    </row>
    <row r="526" spans="2:9" ht="15.75" customHeight="1" x14ac:dyDescent="0.3">
      <c r="B526" s="2" t="s">
        <v>1107</v>
      </c>
      <c r="C526" s="2" t="s">
        <v>1108</v>
      </c>
      <c r="D526" s="2" t="s">
        <v>13</v>
      </c>
      <c r="E526" s="2" t="s">
        <v>14</v>
      </c>
      <c r="F526" s="2" t="s">
        <v>15</v>
      </c>
      <c r="G526" s="2" t="s">
        <v>1102</v>
      </c>
      <c r="H526" s="2" t="s">
        <v>628</v>
      </c>
      <c r="I526" s="2" t="str">
        <f ca="1">IFERROR(__xludf.DUMMYFUNCTION("GOOGLETRANSLATE(C526,""fr"",""en"")"),"I am satisfied with the service, the price a bit high. I hope to benefit from a reduction in the following years because I would like to ensure other vehicles at home.
Thanks")</f>
        <v>I am satisfied with the service, the price a bit high. I hope to benefit from a reduction in the following years because I would like to ensure other vehicles at home.
Thanks</v>
      </c>
    </row>
    <row r="527" spans="2:9" ht="15.75" customHeight="1" x14ac:dyDescent="0.3">
      <c r="B527" s="2" t="s">
        <v>1109</v>
      </c>
      <c r="C527" s="2" t="s">
        <v>1110</v>
      </c>
      <c r="D527" s="2" t="s">
        <v>13</v>
      </c>
      <c r="E527" s="2" t="s">
        <v>14</v>
      </c>
      <c r="F527" s="2" t="s">
        <v>15</v>
      </c>
      <c r="G527" s="2" t="s">
        <v>1102</v>
      </c>
      <c r="H527" s="2" t="s">
        <v>628</v>
      </c>
      <c r="I527" s="2" t="str">
        <f ca="1">IFERROR(__xludf.DUMMYFUNCTION("GOOGLETRANSLATE(C527,""fr"",""en"")"),"I am very satisfied with the offer and the price offered by Direct Insurance for the insurance of my first personal vehicle. I recommend direct insurance")</f>
        <v>I am very satisfied with the offer and the price offered by Direct Insurance for the insurance of my first personal vehicle. I recommend direct insurance</v>
      </c>
    </row>
    <row r="528" spans="2:9" ht="15.75" customHeight="1" x14ac:dyDescent="0.3">
      <c r="B528" s="2" t="s">
        <v>1111</v>
      </c>
      <c r="C528" s="2" t="s">
        <v>1112</v>
      </c>
      <c r="D528" s="2" t="s">
        <v>13</v>
      </c>
      <c r="E528" s="2" t="s">
        <v>14</v>
      </c>
      <c r="F528" s="2" t="s">
        <v>15</v>
      </c>
      <c r="G528" s="2" t="s">
        <v>1102</v>
      </c>
      <c r="H528" s="2" t="s">
        <v>628</v>
      </c>
      <c r="I528" s="2" t="str">
        <f ca="1">IFERROR(__xludf.DUMMYFUNCTION("GOOGLETRANSLATE(C528,""fr"",""en"")"),"Facility in the site and to take out very attractive price compare to other insurance while hoping not to be disappointed thereafter the proposal guarantee are very good")</f>
        <v>Facility in the site and to take out very attractive price compare to other insurance while hoping not to be disappointed thereafter the proposal guarantee are very good</v>
      </c>
    </row>
    <row r="529" spans="2:9" ht="15.75" customHeight="1" x14ac:dyDescent="0.3">
      <c r="B529" s="2" t="s">
        <v>1113</v>
      </c>
      <c r="C529" s="2" t="s">
        <v>1114</v>
      </c>
      <c r="D529" s="2" t="s">
        <v>13</v>
      </c>
      <c r="E529" s="2" t="s">
        <v>14</v>
      </c>
      <c r="F529" s="2" t="s">
        <v>15</v>
      </c>
      <c r="G529" s="2" t="s">
        <v>1115</v>
      </c>
      <c r="H529" s="2" t="s">
        <v>628</v>
      </c>
      <c r="I529" s="2" t="str">
        <f ca="1">IFERROR(__xludf.DUMMYFUNCTION("GOOGLETRANSLATE(C529,""fr"",""en"")"),"Very fast and very practical I recommend. This insurance is twice as expensive as the one I currently have. Thank you very much, for your services!")</f>
        <v>Very fast and very practical I recommend. This insurance is twice as expensive as the one I currently have. Thank you very much, for your services!</v>
      </c>
    </row>
    <row r="530" spans="2:9" ht="15.75" customHeight="1" x14ac:dyDescent="0.3">
      <c r="B530" s="2" t="s">
        <v>1116</v>
      </c>
      <c r="C530" s="2" t="s">
        <v>1117</v>
      </c>
      <c r="D530" s="2" t="s">
        <v>13</v>
      </c>
      <c r="E530" s="2" t="s">
        <v>14</v>
      </c>
      <c r="F530" s="2" t="s">
        <v>15</v>
      </c>
      <c r="G530" s="2" t="s">
        <v>1115</v>
      </c>
      <c r="H530" s="2" t="s">
        <v>628</v>
      </c>
      <c r="I530" s="2" t="str">
        <f ca="1">IFERROR(__xludf.DUMMYFUNCTION("GOOGLETRANSLATE(C530,""fr"",""en"")"),"Prices are appropriate to compare to other companies with whom I have simulated, the options are not bad I may count others next year")</f>
        <v>Prices are appropriate to compare to other companies with whom I have simulated, the options are not bad I may count others next year</v>
      </c>
    </row>
    <row r="531" spans="2:9" ht="15.75" customHeight="1" x14ac:dyDescent="0.3">
      <c r="B531" s="2" t="s">
        <v>1118</v>
      </c>
      <c r="C531" s="2" t="s">
        <v>1119</v>
      </c>
      <c r="D531" s="2" t="s">
        <v>13</v>
      </c>
      <c r="E531" s="2" t="s">
        <v>14</v>
      </c>
      <c r="F531" s="2" t="s">
        <v>15</v>
      </c>
      <c r="G531" s="2" t="s">
        <v>1115</v>
      </c>
      <c r="H531" s="2" t="s">
        <v>628</v>
      </c>
      <c r="I531" s="2" t="str">
        <f ca="1">IFERROR(__xludf.DUMMYFUNCTION("GOOGLETRANSLATE(C531,""fr"",""en"")"),"I cannot yet give my opinion on the service, but the site is well done we find ourselves easily and the info is memorized for future visits ... Well good!")</f>
        <v>I cannot yet give my opinion on the service, but the site is well done we find ourselves easily and the info is memorized for future visits ... Well good!</v>
      </c>
    </row>
    <row r="532" spans="2:9" ht="15.75" customHeight="1" x14ac:dyDescent="0.3">
      <c r="B532" s="2" t="s">
        <v>1120</v>
      </c>
      <c r="C532" s="2" t="s">
        <v>1121</v>
      </c>
      <c r="D532" s="2" t="s">
        <v>13</v>
      </c>
      <c r="E532" s="2" t="s">
        <v>14</v>
      </c>
      <c r="F532" s="2" t="s">
        <v>15</v>
      </c>
      <c r="G532" s="2" t="s">
        <v>1115</v>
      </c>
      <c r="H532" s="2" t="s">
        <v>628</v>
      </c>
      <c r="I532" s="2" t="str">
        <f ca="1">IFERROR(__xludf.DUMMYFUNCTION("GOOGLETRANSLATE(C532,""fr"",""en"")"),"I am generally satisfied but I am especially very satisfied with the telephone service. Little waiting and polite and very educational calm people. I'm just a little reserved for the price.")</f>
        <v>I am generally satisfied but I am especially very satisfied with the telephone service. Little waiting and polite and very educational calm people. I'm just a little reserved for the price.</v>
      </c>
    </row>
    <row r="533" spans="2:9" ht="15.75" customHeight="1" x14ac:dyDescent="0.3">
      <c r="B533" s="2" t="s">
        <v>1122</v>
      </c>
      <c r="C533" s="2" t="s">
        <v>1123</v>
      </c>
      <c r="D533" s="2" t="s">
        <v>13</v>
      </c>
      <c r="E533" s="2" t="s">
        <v>14</v>
      </c>
      <c r="F533" s="2" t="s">
        <v>15</v>
      </c>
      <c r="G533" s="2" t="s">
        <v>1115</v>
      </c>
      <c r="H533" s="2" t="s">
        <v>628</v>
      </c>
      <c r="I533" s="2" t="str">
        <f ca="1">IFERROR(__xludf.DUMMYFUNCTION("GOOGLETRANSLATE(C533,""fr"",""en"")"),"Simple and quick. Insurance includes essential options for a young driver, having bought a used vehicle for less than € 2,000. I hope I will be satisfied.")</f>
        <v>Simple and quick. Insurance includes essential options for a young driver, having bought a used vehicle for less than € 2,000. I hope I will be satisfied.</v>
      </c>
    </row>
    <row r="534" spans="2:9" ht="15.75" customHeight="1" x14ac:dyDescent="0.3">
      <c r="B534" s="2" t="s">
        <v>1124</v>
      </c>
      <c r="C534" s="2" t="s">
        <v>1125</v>
      </c>
      <c r="D534" s="2" t="s">
        <v>13</v>
      </c>
      <c r="E534" s="2" t="s">
        <v>14</v>
      </c>
      <c r="F534" s="2" t="s">
        <v>15</v>
      </c>
      <c r="G534" s="2" t="s">
        <v>1115</v>
      </c>
      <c r="H534" s="2" t="s">
        <v>628</v>
      </c>
      <c r="I534" s="2" t="str">
        <f ca="1">IFERROR(__xludf.DUMMYFUNCTION("GOOGLETRANSLATE(C534,""fr"",""en"")"),"I am satisfied, reasonable price, fast study, value for money clear form, net explanations, attractive website, I recommend this site")</f>
        <v>I am satisfied, reasonable price, fast study, value for money clear form, net explanations, attractive website, I recommend this site</v>
      </c>
    </row>
    <row r="535" spans="2:9" ht="15.75" customHeight="1" x14ac:dyDescent="0.3">
      <c r="B535" s="2" t="s">
        <v>1126</v>
      </c>
      <c r="C535" s="2" t="s">
        <v>1127</v>
      </c>
      <c r="D535" s="2" t="s">
        <v>13</v>
      </c>
      <c r="E535" s="2" t="s">
        <v>14</v>
      </c>
      <c r="F535" s="2" t="s">
        <v>15</v>
      </c>
      <c r="G535" s="2" t="s">
        <v>1115</v>
      </c>
      <c r="H535" s="2" t="s">
        <v>628</v>
      </c>
      <c r="I535" s="2" t="str">
        <f ca="1">IFERROR(__xludf.DUMMYFUNCTION("GOOGLETRANSLATE(C535,""fr"",""en"")"),"I am satisfied with the online service, that is to say the ergonomics of the site and the user experience, that is to say the team in charge of developing the online price does its job well and that feels .
Thanks.")</f>
        <v>I am satisfied with the online service, that is to say the ergonomics of the site and the user experience, that is to say the team in charge of developing the online price does its job well and that feels .
Thanks.</v>
      </c>
    </row>
    <row r="536" spans="2:9" ht="15.75" customHeight="1" x14ac:dyDescent="0.3">
      <c r="B536" s="2" t="s">
        <v>1128</v>
      </c>
      <c r="C536" s="2" t="s">
        <v>1129</v>
      </c>
      <c r="D536" s="2" t="s">
        <v>13</v>
      </c>
      <c r="E536" s="2" t="s">
        <v>14</v>
      </c>
      <c r="F536" s="2" t="s">
        <v>15</v>
      </c>
      <c r="G536" s="2" t="s">
        <v>1115</v>
      </c>
      <c r="H536" s="2" t="s">
        <v>628</v>
      </c>
      <c r="I536" s="2" t="str">
        <f ca="1">IFERROR(__xludf.DUMMYFUNCTION("GOOGLETRANSLATE(C536,""fr"",""en"")"),"Very satisfied fast and efficient service The prices are incredible I would not hesitate to ensure my second vehicle at home and talk about it around me")</f>
        <v>Very satisfied fast and efficient service The prices are incredible I would not hesitate to ensure my second vehicle at home and talk about it around me</v>
      </c>
    </row>
    <row r="537" spans="2:9" ht="15.75" customHeight="1" x14ac:dyDescent="0.3">
      <c r="B537" s="2" t="s">
        <v>1130</v>
      </c>
      <c r="C537" s="2" t="s">
        <v>1131</v>
      </c>
      <c r="D537" s="2" t="s">
        <v>13</v>
      </c>
      <c r="E537" s="2" t="s">
        <v>14</v>
      </c>
      <c r="F537" s="2" t="s">
        <v>15</v>
      </c>
      <c r="G537" s="2" t="s">
        <v>1115</v>
      </c>
      <c r="H537" s="2" t="s">
        <v>628</v>
      </c>
      <c r="I537" s="2" t="str">
        <f ca="1">IFERROR(__xludf.DUMMYFUNCTION("GOOGLETRANSLATE(C537,""fr"",""en"")"),"I am satisfied with the service concerning Direct Insurance on the website.
I am satisfied with the price proposed by Direct Insurance and the understanding of the site.")</f>
        <v>I am satisfied with the service concerning Direct Insurance on the website.
I am satisfied with the price proposed by Direct Insurance and the understanding of the site.</v>
      </c>
    </row>
    <row r="538" spans="2:9" ht="15.75" customHeight="1" x14ac:dyDescent="0.3">
      <c r="B538" s="2" t="s">
        <v>1132</v>
      </c>
      <c r="C538" s="2" t="s">
        <v>1133</v>
      </c>
      <c r="D538" s="2" t="s">
        <v>13</v>
      </c>
      <c r="E538" s="2" t="s">
        <v>14</v>
      </c>
      <c r="F538" s="2" t="s">
        <v>15</v>
      </c>
      <c r="G538" s="2" t="s">
        <v>1115</v>
      </c>
      <c r="H538" s="2" t="s">
        <v>628</v>
      </c>
      <c r="I538" s="2" t="str">
        <f ca="1">IFERROR(__xludf.DUMMYFUNCTION("GOOGLETRANSLATE(C538,""fr"",""en"")"),"Simple and practical I am satisfied with the ease of subscription I strongly recommend this mode of subscription hoping to have complete satisfaction of services")</f>
        <v>Simple and practical I am satisfied with the ease of subscription I strongly recommend this mode of subscription hoping to have complete satisfaction of services</v>
      </c>
    </row>
    <row r="539" spans="2:9" ht="15.75" customHeight="1" x14ac:dyDescent="0.3">
      <c r="B539" s="2" t="s">
        <v>1134</v>
      </c>
      <c r="C539" s="2" t="s">
        <v>1135</v>
      </c>
      <c r="D539" s="2" t="s">
        <v>13</v>
      </c>
      <c r="E539" s="2" t="s">
        <v>14</v>
      </c>
      <c r="F539" s="2" t="s">
        <v>15</v>
      </c>
      <c r="G539" s="2" t="s">
        <v>1115</v>
      </c>
      <c r="H539" s="2" t="s">
        <v>628</v>
      </c>
      <c r="I539" s="2" t="str">
        <f ca="1">IFERROR(__xludf.DUMMYFUNCTION("GOOGLETRANSLATE(C539,""fr"",""en"")"),"I am satisfied with the price and insurance I recommend this insurance,
It is the cheapest that I was able to find as a young driver with confidence any risk.
")</f>
        <v xml:space="preserve">I am satisfied with the price and insurance I recommend this insurance,
It is the cheapest that I was able to find as a young driver with confidence any risk.
</v>
      </c>
    </row>
    <row r="540" spans="2:9" ht="15.75" customHeight="1" x14ac:dyDescent="0.3">
      <c r="B540" s="2" t="s">
        <v>1136</v>
      </c>
      <c r="C540" s="2" t="s">
        <v>1137</v>
      </c>
      <c r="D540" s="2" t="s">
        <v>13</v>
      </c>
      <c r="E540" s="2" t="s">
        <v>14</v>
      </c>
      <c r="F540" s="2" t="s">
        <v>15</v>
      </c>
      <c r="G540" s="2" t="s">
        <v>1138</v>
      </c>
      <c r="H540" s="2" t="s">
        <v>628</v>
      </c>
      <c r="I540" s="2" t="str">
        <f ca="1">IFERROR(__xludf.DUMMYFUNCTION("GOOGLETRANSLATE(C540,""fr"",""en"")"),"Yes I am satisfied with the service and the price I hope for an improvement for the customer in the therme of facilitates.
Cordially
Hope for new service for the consumer")</f>
        <v>Yes I am satisfied with the service and the price I hope for an improvement for the customer in the therme of facilitates.
Cordially
Hope for new service for the consumer</v>
      </c>
    </row>
    <row r="541" spans="2:9" ht="15.75" customHeight="1" x14ac:dyDescent="0.3">
      <c r="B541" s="2" t="s">
        <v>1139</v>
      </c>
      <c r="C541" s="2" t="s">
        <v>1140</v>
      </c>
      <c r="D541" s="2" t="s">
        <v>13</v>
      </c>
      <c r="E541" s="2" t="s">
        <v>14</v>
      </c>
      <c r="F541" s="2" t="s">
        <v>15</v>
      </c>
      <c r="G541" s="2" t="s">
        <v>1138</v>
      </c>
      <c r="H541" s="2" t="s">
        <v>628</v>
      </c>
      <c r="I541" s="2" t="str">
        <f ca="1">IFERROR(__xludf.DUMMYFUNCTION("GOOGLETRANSLATE(C541,""fr"",""en"")"),"I am satisfied with the insurance
I advise there are good prices and then more contracts you are cheaper it is.
I highly advise
Always listening")</f>
        <v>I am satisfied with the insurance
I advise there are good prices and then more contracts you are cheaper it is.
I highly advise
Always listening</v>
      </c>
    </row>
    <row r="542" spans="2:9" ht="15.75" customHeight="1" x14ac:dyDescent="0.3">
      <c r="B542" s="2" t="s">
        <v>1141</v>
      </c>
      <c r="C542" s="2" t="s">
        <v>1142</v>
      </c>
      <c r="D542" s="2" t="s">
        <v>13</v>
      </c>
      <c r="E542" s="2" t="s">
        <v>14</v>
      </c>
      <c r="F542" s="2" t="s">
        <v>15</v>
      </c>
      <c r="G542" s="2" t="s">
        <v>1138</v>
      </c>
      <c r="H542" s="2" t="s">
        <v>628</v>
      </c>
      <c r="I542" s="2" t="str">
        <f ca="1">IFERROR(__xludf.DUMMYFUNCTION("GOOGLETRANSLATE(C542,""fr"",""en"")"),"The prices suit me, happy not to have the procedure with my old insurance. Fast service, small downside not to be able to pay every month")</f>
        <v>The prices suit me, happy not to have the procedure with my old insurance. Fast service, small downside not to be able to pay every month</v>
      </c>
    </row>
    <row r="543" spans="2:9" ht="15.75" customHeight="1" x14ac:dyDescent="0.3">
      <c r="B543" s="2" t="s">
        <v>1143</v>
      </c>
      <c r="C543" s="2" t="s">
        <v>1144</v>
      </c>
      <c r="D543" s="2" t="s">
        <v>13</v>
      </c>
      <c r="E543" s="2" t="s">
        <v>14</v>
      </c>
      <c r="F543" s="2" t="s">
        <v>15</v>
      </c>
      <c r="G543" s="2" t="s">
        <v>1138</v>
      </c>
      <c r="H543" s="2" t="s">
        <v>628</v>
      </c>
      <c r="I543" s="2" t="str">
        <f ca="1">IFERROR(__xludf.DUMMYFUNCTION("GOOGLETRANSLATE(C543,""fr"",""en"")"),"I am very satisfied with your service and thank you, for the attention paid to your customers. I believe if I have to advise my loved ones I will do it with pleasure.")</f>
        <v>I am very satisfied with your service and thank you, for the attention paid to your customers. I believe if I have to advise my loved ones I will do it with pleasure.</v>
      </c>
    </row>
    <row r="544" spans="2:9" ht="15.75" customHeight="1" x14ac:dyDescent="0.3">
      <c r="B544" s="2" t="s">
        <v>1145</v>
      </c>
      <c r="C544" s="2" t="s">
        <v>1146</v>
      </c>
      <c r="D544" s="2" t="s">
        <v>13</v>
      </c>
      <c r="E544" s="2" t="s">
        <v>14</v>
      </c>
      <c r="F544" s="2" t="s">
        <v>15</v>
      </c>
      <c r="G544" s="2" t="s">
        <v>1138</v>
      </c>
      <c r="H544" s="2" t="s">
        <v>628</v>
      </c>
      <c r="I544" s="2" t="str">
        <f ca="1">IFERROR(__xludf.DUMMYFUNCTION("GOOGLETRANSLATE(C544,""fr"",""en"")"),"Fast but expensive price.
Website efficiency
To be continued in the event of a claim to see the quality of the follow -up.
To see also customer service in the event of a question")</f>
        <v>Fast but expensive price.
Website efficiency
To be continued in the event of a claim to see the quality of the follow -up.
To see also customer service in the event of a question</v>
      </c>
    </row>
    <row r="545" spans="2:9" ht="15.75" customHeight="1" x14ac:dyDescent="0.3">
      <c r="B545" s="2" t="s">
        <v>1147</v>
      </c>
      <c r="C545" s="2" t="s">
        <v>1148</v>
      </c>
      <c r="D545" s="2" t="s">
        <v>13</v>
      </c>
      <c r="E545" s="2" t="s">
        <v>14</v>
      </c>
      <c r="F545" s="2" t="s">
        <v>15</v>
      </c>
      <c r="G545" s="2" t="s">
        <v>1138</v>
      </c>
      <c r="H545" s="2" t="s">
        <v>628</v>
      </c>
      <c r="I545" s="2" t="str">
        <f ca="1">IFERROR(__xludf.DUMMYFUNCTION("GOOGLETRANSLATE(C545,""fr"",""en"")"),"Everything is almost little info on franchises and I hope to be reimbursed for 20 € sponsorship as soon as possible and without having to claim it.
Cordially")</f>
        <v>Everything is almost little info on franchises and I hope to be reimbursed for 20 € sponsorship as soon as possible and without having to claim it.
Cordially</v>
      </c>
    </row>
    <row r="546" spans="2:9" ht="15.75" customHeight="1" x14ac:dyDescent="0.3">
      <c r="B546" s="2" t="s">
        <v>1149</v>
      </c>
      <c r="C546" s="2" t="s">
        <v>1150</v>
      </c>
      <c r="D546" s="2" t="s">
        <v>13</v>
      </c>
      <c r="E546" s="2" t="s">
        <v>14</v>
      </c>
      <c r="F546" s="2" t="s">
        <v>15</v>
      </c>
      <c r="G546" s="2" t="s">
        <v>1138</v>
      </c>
      <c r="H546" s="2" t="s">
        <v>628</v>
      </c>
      <c r="I546" s="2" t="str">
        <f ca="1">IFERROR(__xludf.DUMMYFUNCTION("GOOGLETRANSLATE(C546,""fr"",""en"")"),"Very fast, but we are not talking about my old vehicle which is on sale !! And will leave on September 1 at the latest. L (the Nisan Pathfinder)
very cordially. Thank you;")</f>
        <v>Very fast, but we are not talking about my old vehicle which is on sale !! And will leave on September 1 at the latest. L (the Nisan Pathfinder)
very cordially. Thank you;</v>
      </c>
    </row>
    <row r="547" spans="2:9" ht="15.75" customHeight="1" x14ac:dyDescent="0.3">
      <c r="B547" s="2" t="s">
        <v>1151</v>
      </c>
      <c r="C547" s="2" t="s">
        <v>1152</v>
      </c>
      <c r="D547" s="2" t="s">
        <v>13</v>
      </c>
      <c r="E547" s="2" t="s">
        <v>14</v>
      </c>
      <c r="F547" s="2" t="s">
        <v>15</v>
      </c>
      <c r="G547" s="2" t="s">
        <v>1138</v>
      </c>
      <c r="H547" s="2" t="s">
        <v>628</v>
      </c>
      <c r="I547" s="2" t="str">
        <f ca="1">IFERROR(__xludf.DUMMYFUNCTION("GOOGLETRANSLATE(C547,""fr"",""en"")"),"I am very satisfied to have applied for a quote for car insurance. The prices are attractive and the quote is fast I highly recommend.")</f>
        <v>I am very satisfied to have applied for a quote for car insurance. The prices are attractive and the quote is fast I highly recommend.</v>
      </c>
    </row>
    <row r="548" spans="2:9" ht="15.75" customHeight="1" x14ac:dyDescent="0.3">
      <c r="B548" s="2" t="s">
        <v>1153</v>
      </c>
      <c r="C548" s="2" t="s">
        <v>1154</v>
      </c>
      <c r="D548" s="2" t="s">
        <v>13</v>
      </c>
      <c r="E548" s="2" t="s">
        <v>14</v>
      </c>
      <c r="F548" s="2" t="s">
        <v>15</v>
      </c>
      <c r="G548" s="2" t="s">
        <v>1138</v>
      </c>
      <c r="H548" s="2" t="s">
        <v>628</v>
      </c>
      <c r="I548" s="2" t="str">
        <f ca="1">IFERROR(__xludf.DUMMYFUNCTION("GOOGLETRANSLATE(C548,""fr"",""en"")"),"I satisfy the service provided by Direct Insurance Price are satisfactory the site is simple and practical. The advisers can be reached, efficient and fast.
")</f>
        <v xml:space="preserve">I satisfy the service provided by Direct Insurance Price are satisfactory the site is simple and practical. The advisers can be reached, efficient and fast.
</v>
      </c>
    </row>
    <row r="549" spans="2:9" ht="15.75" customHeight="1" x14ac:dyDescent="0.3">
      <c r="B549" s="2" t="s">
        <v>1155</v>
      </c>
      <c r="C549" s="2" t="s">
        <v>1156</v>
      </c>
      <c r="D549" s="2" t="s">
        <v>13</v>
      </c>
      <c r="E549" s="2" t="s">
        <v>14</v>
      </c>
      <c r="F549" s="2" t="s">
        <v>15</v>
      </c>
      <c r="G549" s="2" t="s">
        <v>1138</v>
      </c>
      <c r="H549" s="2" t="s">
        <v>628</v>
      </c>
      <c r="I549" s="2" t="str">
        <f ca="1">IFERROR(__xludf.DUMMYFUNCTION("GOOGLETRANSLATE(C549,""fr"",""en"")"),"I am satisfied with the price being already a client for home insurance thank you for any customer service nikel speed and also school insurance for our children")</f>
        <v>I am satisfied with the price being already a client for home insurance thank you for any customer service nikel speed and also school insurance for our children</v>
      </c>
    </row>
    <row r="550" spans="2:9" ht="15.75" customHeight="1" x14ac:dyDescent="0.3">
      <c r="B550" s="2" t="s">
        <v>1157</v>
      </c>
      <c r="C550" s="2" t="s">
        <v>1158</v>
      </c>
      <c r="D550" s="2" t="s">
        <v>13</v>
      </c>
      <c r="E550" s="2" t="s">
        <v>14</v>
      </c>
      <c r="F550" s="2" t="s">
        <v>15</v>
      </c>
      <c r="G550" s="2" t="s">
        <v>1138</v>
      </c>
      <c r="H550" s="2" t="s">
        <v>628</v>
      </c>
      <c r="I550" s="2" t="str">
        <f ca="1">IFERROR(__xludf.DUMMYFUNCTION("GOOGLETRANSLATE(C550,""fr"",""en"")"),"Simple and practical with affordable prices
The pack is a good option to study also
I hope to keep the same for the years to come.
Have")</f>
        <v>Simple and practical with affordable prices
The pack is a good option to study also
I hope to keep the same for the years to come.
Have</v>
      </c>
    </row>
    <row r="551" spans="2:9" ht="15.75" customHeight="1" x14ac:dyDescent="0.3">
      <c r="B551" s="2" t="s">
        <v>1159</v>
      </c>
      <c r="C551" s="2" t="s">
        <v>1160</v>
      </c>
      <c r="D551" s="2" t="s">
        <v>13</v>
      </c>
      <c r="E551" s="2" t="s">
        <v>14</v>
      </c>
      <c r="F551" s="2" t="s">
        <v>15</v>
      </c>
      <c r="G551" s="2" t="s">
        <v>1138</v>
      </c>
      <c r="H551" s="2" t="s">
        <v>628</v>
      </c>
      <c r="I551" s="2" t="str">
        <f ca="1">IFERROR(__xludf.DUMMYFUNCTION("GOOGLETRANSLATE(C551,""fr"",""en"")"),"The prices suit me very satisfied very good advisory insurance by friends hoping that my insurance will satisfy my requests")</f>
        <v>The prices suit me very satisfied very good advisory insurance by friends hoping that my insurance will satisfy my requests</v>
      </c>
    </row>
    <row r="552" spans="2:9" ht="15.75" customHeight="1" x14ac:dyDescent="0.3">
      <c r="B552" s="2" t="s">
        <v>1161</v>
      </c>
      <c r="C552" s="2" t="s">
        <v>1162</v>
      </c>
      <c r="D552" s="2" t="s">
        <v>13</v>
      </c>
      <c r="E552" s="2" t="s">
        <v>14</v>
      </c>
      <c r="F552" s="2" t="s">
        <v>15</v>
      </c>
      <c r="G552" s="2" t="s">
        <v>1138</v>
      </c>
      <c r="H552" s="2" t="s">
        <v>628</v>
      </c>
      <c r="I552" s="2" t="str">
        <f ca="1">IFERROR(__xludf.DUMMYFUNCTION("GOOGLETRANSLATE(C552,""fr"",""en"")"),"I am satisfied with the ease of subscribing online and the prices are very attractive compared to the guarantees offered, I will recommend to those around me
?")</f>
        <v>I am satisfied with the ease of subscribing online and the prices are very attractive compared to the guarantees offered, I will recommend to those around me
?</v>
      </c>
    </row>
    <row r="553" spans="2:9" ht="15.75" customHeight="1" x14ac:dyDescent="0.3">
      <c r="B553" s="2" t="s">
        <v>1163</v>
      </c>
      <c r="C553" s="2" t="s">
        <v>1164</v>
      </c>
      <c r="D553" s="2" t="s">
        <v>13</v>
      </c>
      <c r="E553" s="2" t="s">
        <v>14</v>
      </c>
      <c r="F553" s="2" t="s">
        <v>15</v>
      </c>
      <c r="G553" s="2" t="s">
        <v>1138</v>
      </c>
      <c r="H553" s="2" t="s">
        <v>628</v>
      </c>
      <c r="I553" s="2" t="str">
        <f ca="1">IFERROR(__xludf.DUMMYFUNCTION("GOOGLETRANSLATE(C553,""fr"",""en"")"),"Perfect ! I hope that thanks to the drive my insurance premium will drop quickly because I have been driving cars rented for 10 years but I have not been guaranteed for a long time")</f>
        <v>Perfect ! I hope that thanks to the drive my insurance premium will drop quickly because I have been driving cars rented for 10 years but I have not been guaranteed for a long time</v>
      </c>
    </row>
    <row r="554" spans="2:9" ht="15.75" customHeight="1" x14ac:dyDescent="0.3">
      <c r="B554" s="2" t="s">
        <v>1165</v>
      </c>
      <c r="C554" s="2" t="s">
        <v>1166</v>
      </c>
      <c r="D554" s="2" t="s">
        <v>13</v>
      </c>
      <c r="E554" s="2" t="s">
        <v>14</v>
      </c>
      <c r="F554" s="2" t="s">
        <v>15</v>
      </c>
      <c r="G554" s="2" t="s">
        <v>1138</v>
      </c>
      <c r="H554" s="2" t="s">
        <v>628</v>
      </c>
      <c r="I554" s="2" t="str">
        <f ca="1">IFERROR(__xludf.DUMMYFUNCTION("GOOGLETRANSLATE(C554,""fr"",""en"")"),"The prices suit me a shame that we cannot respond to the confirmation subscription email otherwise I am satisfied at the moment .......")</f>
        <v>The prices suit me a shame that we cannot respond to the confirmation subscription email otherwise I am satisfied at the moment .......</v>
      </c>
    </row>
    <row r="555" spans="2:9" ht="15.75" customHeight="1" x14ac:dyDescent="0.3">
      <c r="B555" s="2" t="s">
        <v>1167</v>
      </c>
      <c r="C555" s="2" t="s">
        <v>1168</v>
      </c>
      <c r="D555" s="2" t="s">
        <v>13</v>
      </c>
      <c r="E555" s="2" t="s">
        <v>14</v>
      </c>
      <c r="F555" s="2" t="s">
        <v>15</v>
      </c>
      <c r="G555" s="2" t="s">
        <v>1169</v>
      </c>
      <c r="H555" s="2" t="s">
        <v>628</v>
      </c>
      <c r="I555" s="2" t="str">
        <f ca="1">IFERROR(__xludf.DUMMYFUNCTION("GOOGLETRANSLATE(C555,""fr"",""en"")"),"I am satisfied.
I hope I will not have a surprise at the end on the price or the options taken.
The price is satisfactory.
The options are as well")</f>
        <v>I am satisfied.
I hope I will not have a surprise at the end on the price or the options taken.
The price is satisfactory.
The options are as well</v>
      </c>
    </row>
    <row r="556" spans="2:9" ht="15.75" customHeight="1" x14ac:dyDescent="0.3">
      <c r="B556" s="2" t="s">
        <v>1170</v>
      </c>
      <c r="C556" s="2" t="s">
        <v>1171</v>
      </c>
      <c r="D556" s="2" t="s">
        <v>13</v>
      </c>
      <c r="E556" s="2" t="s">
        <v>14</v>
      </c>
      <c r="F556" s="2" t="s">
        <v>15</v>
      </c>
      <c r="G556" s="2" t="s">
        <v>1169</v>
      </c>
      <c r="H556" s="2" t="s">
        <v>628</v>
      </c>
      <c r="I556" s="2" t="str">
        <f ca="1">IFERROR(__xludf.DUMMYFUNCTION("GOOGLETRANSLATE(C556,""fr"",""en"")"),"I am satisfied with the prices that my summer offered
The prices are atractive for the moment remains to be seen for the rest of the contracts
Thank you for all Mr Leclercq")</f>
        <v>I am satisfied with the prices that my summer offered
The prices are atractive for the moment remains to be seen for the rest of the contracts
Thank you for all Mr Leclercq</v>
      </c>
    </row>
    <row r="557" spans="2:9" ht="15.75" customHeight="1" x14ac:dyDescent="0.3">
      <c r="B557" s="2" t="s">
        <v>1172</v>
      </c>
      <c r="C557" s="2" t="s">
        <v>1173</v>
      </c>
      <c r="D557" s="2" t="s">
        <v>13</v>
      </c>
      <c r="E557" s="2" t="s">
        <v>14</v>
      </c>
      <c r="F557" s="2" t="s">
        <v>15</v>
      </c>
      <c r="G557" s="2" t="s">
        <v>1169</v>
      </c>
      <c r="H557" s="2" t="s">
        <v>628</v>
      </c>
      <c r="I557" s="2" t="str">
        <f ca="1">IFERROR(__xludf.DUMMYFUNCTION("GOOGLETRANSLATE(C557,""fr"",""en"")"),"Even if the insurance is not always the cleat ... my correspondents have always been of a great kindness and ready to do their best to satisfy us")</f>
        <v>Even if the insurance is not always the cleat ... my correspondents have always been of a great kindness and ready to do their best to satisfy us</v>
      </c>
    </row>
    <row r="558" spans="2:9" ht="15.75" customHeight="1" x14ac:dyDescent="0.3">
      <c r="B558" s="2" t="s">
        <v>1174</v>
      </c>
      <c r="C558" s="2" t="s">
        <v>1175</v>
      </c>
      <c r="D558" s="2" t="s">
        <v>13</v>
      </c>
      <c r="E558" s="2" t="s">
        <v>14</v>
      </c>
      <c r="F558" s="2" t="s">
        <v>15</v>
      </c>
      <c r="G558" s="2" t="s">
        <v>1169</v>
      </c>
      <c r="H558" s="2" t="s">
        <v>628</v>
      </c>
      <c r="I558" s="2" t="str">
        <f ca="1">IFERROR(__xludf.DUMMYFUNCTION("GOOGLETRANSLATE(C558,""fr"",""en"")"),"I compared several insurances and the value for money was most interesting at Direct Insurance, thank you for your confidence and see you soon cordially")</f>
        <v>I compared several insurances and the value for money was most interesting at Direct Insurance, thank you for your confidence and see you soon cordially</v>
      </c>
    </row>
    <row r="559" spans="2:9" ht="15.75" customHeight="1" x14ac:dyDescent="0.3">
      <c r="B559" s="2" t="s">
        <v>1176</v>
      </c>
      <c r="C559" s="2" t="s">
        <v>1177</v>
      </c>
      <c r="D559" s="2" t="s">
        <v>13</v>
      </c>
      <c r="E559" s="2" t="s">
        <v>14</v>
      </c>
      <c r="F559" s="2" t="s">
        <v>15</v>
      </c>
      <c r="G559" s="2" t="s">
        <v>1169</v>
      </c>
      <c r="H559" s="2" t="s">
        <v>628</v>
      </c>
      <c r="I559" s="2" t="str">
        <f ca="1">IFERROR(__xludf.DUMMYFUNCTION("GOOGLETRANSLATE(C559,""fr"",""en"")"),"I am satisfied with the very profitable and affordable price service for all types of people I sincerely recommend this insurance. Great possibility of contract")</f>
        <v>I am satisfied with the very profitable and affordable price service for all types of people I sincerely recommend this insurance. Great possibility of contract</v>
      </c>
    </row>
    <row r="560" spans="2:9" ht="15.75" customHeight="1" x14ac:dyDescent="0.3">
      <c r="B560" s="2" t="s">
        <v>1178</v>
      </c>
      <c r="C560" s="2" t="s">
        <v>1179</v>
      </c>
      <c r="D560" s="2" t="s">
        <v>13</v>
      </c>
      <c r="E560" s="2" t="s">
        <v>14</v>
      </c>
      <c r="F560" s="2" t="s">
        <v>15</v>
      </c>
      <c r="G560" s="2" t="s">
        <v>1169</v>
      </c>
      <c r="H560" s="2" t="s">
        <v>628</v>
      </c>
      <c r="I560" s="2" t="str">
        <f ca="1">IFERROR(__xludf.DUMMYFUNCTION("GOOGLETRANSLATE(C560,""fr"",""en"")"),"Super offer. One of the cheapest I have found. I made several quotes and it is the best of offers. Interesting price and quick in -line subscription")</f>
        <v>Super offer. One of the cheapest I have found. I made several quotes and it is the best of offers. Interesting price and quick in -line subscription</v>
      </c>
    </row>
    <row r="561" spans="2:9" ht="15.75" customHeight="1" x14ac:dyDescent="0.3">
      <c r="B561" s="2" t="s">
        <v>1180</v>
      </c>
      <c r="C561" s="2" t="s">
        <v>1181</v>
      </c>
      <c r="D561" s="2" t="s">
        <v>13</v>
      </c>
      <c r="E561" s="2" t="s">
        <v>14</v>
      </c>
      <c r="F561" s="2" t="s">
        <v>15</v>
      </c>
      <c r="G561" s="2" t="s">
        <v>1169</v>
      </c>
      <c r="H561" s="2" t="s">
        <v>628</v>
      </c>
      <c r="I561" s="2" t="str">
        <f ca="1">IFERROR(__xludf.DUMMYFUNCTION("GOOGLETRANSLATE(C561,""fr"",""en"")"),"I am delighted with the Youdrive system because I drive very well and I hope to benefit from it on the cost of my insurance and there I find it is really too cool on the other hand if I do not reduce its cost a little candy, cordially")</f>
        <v>I am delighted with the Youdrive system because I drive very well and I hope to benefit from it on the cost of my insurance and there I find it is really too cool on the other hand if I do not reduce its cost a little candy, cordially</v>
      </c>
    </row>
    <row r="562" spans="2:9" ht="15.75" customHeight="1" x14ac:dyDescent="0.3">
      <c r="B562" s="2" t="s">
        <v>1182</v>
      </c>
      <c r="C562" s="2" t="s">
        <v>1183</v>
      </c>
      <c r="D562" s="2" t="s">
        <v>13</v>
      </c>
      <c r="E562" s="2" t="s">
        <v>14</v>
      </c>
      <c r="F562" s="2" t="s">
        <v>15</v>
      </c>
      <c r="G562" s="2" t="s">
        <v>1169</v>
      </c>
      <c r="H562" s="2" t="s">
        <v>628</v>
      </c>
      <c r="I562" s="2" t="str">
        <f ca="1">IFERROR(__xludf.DUMMYFUNCTION("GOOGLETRANSLATE(C562,""fr"",""en"")"),"I am satisfied with the service, quick and clear responses. I am waiting to see if the commitments made will be held on time. For now, everything is okay...")</f>
        <v>I am satisfied with the service, quick and clear responses. I am waiting to see if the commitments made will be held on time. For now, everything is okay...</v>
      </c>
    </row>
    <row r="563" spans="2:9" ht="15.75" customHeight="1" x14ac:dyDescent="0.3">
      <c r="B563" s="2" t="s">
        <v>1184</v>
      </c>
      <c r="C563" s="2" t="s">
        <v>1185</v>
      </c>
      <c r="D563" s="2" t="s">
        <v>13</v>
      </c>
      <c r="E563" s="2" t="s">
        <v>14</v>
      </c>
      <c r="F563" s="2" t="s">
        <v>15</v>
      </c>
      <c r="G563" s="2" t="s">
        <v>1169</v>
      </c>
      <c r="H563" s="2" t="s">
        <v>628</v>
      </c>
      <c r="I563" s="2" t="str">
        <f ca="1">IFERROR(__xludf.DUMMYFUNCTION("GOOGLETRANSLATE(C563,""fr"",""en"")"),"Beware of the very high deductible and it must be paid even for vandalism and even when you have the identity of the vandal and a complaint is filed against the vandal. Pass with their partner garage also and not your usual mechanic because the treatment "&amp;"is very long (3 months to repair my car, a month and a half to pass an expert).")</f>
        <v>Beware of the very high deductible and it must be paid even for vandalism and even when you have the identity of the vandal and a complaint is filed against the vandal. Pass with their partner garage also and not your usual mechanic because the treatment is very long (3 months to repair my car, a month and a half to pass an expert).</v>
      </c>
    </row>
    <row r="564" spans="2:9" ht="15.75" customHeight="1" x14ac:dyDescent="0.3">
      <c r="B564" s="2" t="s">
        <v>1186</v>
      </c>
      <c r="C564" s="2" t="s">
        <v>1187</v>
      </c>
      <c r="D564" s="2" t="s">
        <v>13</v>
      </c>
      <c r="E564" s="2" t="s">
        <v>14</v>
      </c>
      <c r="F564" s="2" t="s">
        <v>15</v>
      </c>
      <c r="G564" s="2" t="s">
        <v>1169</v>
      </c>
      <c r="H564" s="2" t="s">
        <v>628</v>
      </c>
      <c r="I564" s="2" t="str">
        <f ca="1">IFERROR(__xludf.DUMMYFUNCTION("GOOGLETRANSLATE(C564,""fr"",""en"")"),"Nothing to say, easy, fast and efficient system.
very good value for money, to see now when there is a claim
thanks thanks
Remy Hillaire")</f>
        <v>Nothing to say, easy, fast and efficient system.
very good value for money, to see now when there is a claim
thanks thanks
Remy Hillaire</v>
      </c>
    </row>
    <row r="565" spans="2:9" ht="15.75" customHeight="1" x14ac:dyDescent="0.3">
      <c r="B565" s="2" t="s">
        <v>1188</v>
      </c>
      <c r="C565" s="2" t="s">
        <v>1189</v>
      </c>
      <c r="D565" s="2" t="s">
        <v>13</v>
      </c>
      <c r="E565" s="2" t="s">
        <v>14</v>
      </c>
      <c r="F565" s="2" t="s">
        <v>15</v>
      </c>
      <c r="G565" s="2" t="s">
        <v>1169</v>
      </c>
      <c r="H565" s="2" t="s">
        <v>628</v>
      </c>
      <c r="I565" s="2" t="str">
        <f ca="1">IFERROR(__xludf.DUMMYFUNCTION("GOOGLETRANSLATE(C565,""fr"",""en"")"),"We will see in time ... if everything works well
The cheapest insurance is obvious
The practical side of doing this on the internet too.
Thanks
See you soon")</f>
        <v>We will see in time ... if everything works well
The cheapest insurance is obvious
The practical side of doing this on the internet too.
Thanks
See you soon</v>
      </c>
    </row>
    <row r="566" spans="2:9" ht="15.75" customHeight="1" x14ac:dyDescent="0.3">
      <c r="B566" s="2" t="s">
        <v>1190</v>
      </c>
      <c r="C566" s="2" t="s">
        <v>1191</v>
      </c>
      <c r="D566" s="2" t="s">
        <v>13</v>
      </c>
      <c r="E566" s="2" t="s">
        <v>14</v>
      </c>
      <c r="F566" s="2" t="s">
        <v>15</v>
      </c>
      <c r="G566" s="2" t="s">
        <v>1169</v>
      </c>
      <c r="H566" s="2" t="s">
        <v>628</v>
      </c>
      <c r="I566" s="2" t="str">
        <f ca="1">IFERROR(__xludf.DUMMYFUNCTION("GOOGLETRANSLATE(C566,""fr"",""en"")"),"It's a shame to have to terminate your contract to benefit from the best rates. Fortunately there are honest people who explains how we can have the best proposal.")</f>
        <v>It's a shame to have to terminate your contract to benefit from the best rates. Fortunately there are honest people who explains how we can have the best proposal.</v>
      </c>
    </row>
    <row r="567" spans="2:9" ht="15.75" customHeight="1" x14ac:dyDescent="0.3">
      <c r="B567" s="2" t="s">
        <v>1192</v>
      </c>
      <c r="C567" s="2" t="s">
        <v>1193</v>
      </c>
      <c r="D567" s="2" t="s">
        <v>13</v>
      </c>
      <c r="E567" s="2" t="s">
        <v>14</v>
      </c>
      <c r="F567" s="2" t="s">
        <v>15</v>
      </c>
      <c r="G567" s="2" t="s">
        <v>1169</v>
      </c>
      <c r="H567" s="2" t="s">
        <v>628</v>
      </c>
      <c r="I567" s="2" t="str">
        <f ca="1">IFERROR(__xludf.DUMMYFUNCTION("GOOGLETRANSLATE(C567,""fr"",""en"")"),"I would like a monthly payment option but it is not offered.
The ergonomics of the site is not ideal: I am mistakenly created a second second driver and it was very difficult to make it disappear.")</f>
        <v>I would like a monthly payment option but it is not offered.
The ergonomics of the site is not ideal: I am mistakenly created a second second driver and it was very difficult to make it disappear.</v>
      </c>
    </row>
    <row r="568" spans="2:9" ht="15.75" customHeight="1" x14ac:dyDescent="0.3">
      <c r="B568" s="2" t="s">
        <v>1194</v>
      </c>
      <c r="C568" s="2" t="s">
        <v>1195</v>
      </c>
      <c r="D568" s="2" t="s">
        <v>13</v>
      </c>
      <c r="E568" s="2" t="s">
        <v>14</v>
      </c>
      <c r="F568" s="2" t="s">
        <v>15</v>
      </c>
      <c r="G568" s="2" t="s">
        <v>1196</v>
      </c>
      <c r="H568" s="2" t="s">
        <v>628</v>
      </c>
      <c r="I568" s="2" t="str">
        <f ca="1">IFERROR(__xludf.DUMMYFUNCTION("GOOGLETRANSLATE(C568,""fr"",""en"")"),"I am satisfied
Very attractive price
Very happy to be a customer at home
I recommend anyone to subscribe to you at Dire insurance")</f>
        <v>I am satisfied
Very attractive price
Very happy to be a customer at home
I recommend anyone to subscribe to you at Dire insurance</v>
      </c>
    </row>
    <row r="569" spans="2:9" ht="15.75" customHeight="1" x14ac:dyDescent="0.3">
      <c r="B569" s="2" t="s">
        <v>1197</v>
      </c>
      <c r="C569" s="2" t="s">
        <v>1198</v>
      </c>
      <c r="D569" s="2" t="s">
        <v>13</v>
      </c>
      <c r="E569" s="2" t="s">
        <v>14</v>
      </c>
      <c r="F569" s="2" t="s">
        <v>15</v>
      </c>
      <c r="G569" s="2" t="s">
        <v>1196</v>
      </c>
      <c r="H569" s="2" t="s">
        <v>628</v>
      </c>
      <c r="I569" s="2" t="str">
        <f ca="1">IFERROR(__xludf.DUMMYFUNCTION("GOOGLETRANSLATE(C569,""fr"",""en"")"),"Prices are more than suitable for young drivers, unbeatable prices. The easy -to -use platform and the subscription is very fast.")</f>
        <v>Prices are more than suitable for young drivers, unbeatable prices. The easy -to -use platform and the subscription is very fast.</v>
      </c>
    </row>
    <row r="570" spans="2:9" ht="15.75" customHeight="1" x14ac:dyDescent="0.3">
      <c r="B570" s="2" t="s">
        <v>1199</v>
      </c>
      <c r="C570" s="2" t="s">
        <v>1200</v>
      </c>
      <c r="D570" s="2" t="s">
        <v>13</v>
      </c>
      <c r="E570" s="2" t="s">
        <v>14</v>
      </c>
      <c r="F570" s="2" t="s">
        <v>15</v>
      </c>
      <c r="G570" s="2" t="s">
        <v>1196</v>
      </c>
      <c r="H570" s="2" t="s">
        <v>628</v>
      </c>
      <c r="I570" s="2" t="str">
        <f ca="1">IFERROR(__xludf.DUMMYFUNCTION("GOOGLETRANSLATE(C570,""fr"",""en"")"),"Interesting price
Simple and quick service.
The termination service by your care is appreciable and greatly simplifies the change of insurer.")</f>
        <v>Interesting price
Simple and quick service.
The termination service by your care is appreciable and greatly simplifies the change of insurer.</v>
      </c>
    </row>
    <row r="571" spans="2:9" ht="15.75" customHeight="1" x14ac:dyDescent="0.3">
      <c r="B571" s="2" t="s">
        <v>1201</v>
      </c>
      <c r="C571" s="2" t="s">
        <v>1202</v>
      </c>
      <c r="D571" s="2" t="s">
        <v>13</v>
      </c>
      <c r="E571" s="2" t="s">
        <v>14</v>
      </c>
      <c r="F571" s="2" t="s">
        <v>15</v>
      </c>
      <c r="G571" s="2" t="s">
        <v>1196</v>
      </c>
      <c r="H571" s="2" t="s">
        <v>628</v>
      </c>
      <c r="I571" s="2" t="str">
        <f ca="1">IFERROR(__xludf.DUMMYFUNCTION("GOOGLETRANSLATE(C571,""fr"",""en"")"),"I am satisfied with your offers your prices thank you for your offers good day to your direct insurance services thank you very much Mr. Seggerger ..")</f>
        <v>I am satisfied with your offers your prices thank you for your offers good day to your direct insurance services thank you very much Mr. Seggerger ..</v>
      </c>
    </row>
    <row r="572" spans="2:9" ht="15.75" customHeight="1" x14ac:dyDescent="0.3">
      <c r="B572" s="2" t="s">
        <v>1203</v>
      </c>
      <c r="C572" s="2" t="s">
        <v>1204</v>
      </c>
      <c r="D572" s="2" t="s">
        <v>13</v>
      </c>
      <c r="E572" s="2" t="s">
        <v>14</v>
      </c>
      <c r="F572" s="2" t="s">
        <v>15</v>
      </c>
      <c r="G572" s="2" t="s">
        <v>1196</v>
      </c>
      <c r="H572" s="2" t="s">
        <v>628</v>
      </c>
      <c r="I572" s="2" t="str">
        <f ca="1">IFERROR(__xludf.DUMMYFUNCTION("GOOGLETRANSLATE(C572,""fr"",""en"")"),"I am satisfied with the service offer very good value for money listening to these customers who are important in my opinion. My wife and I take all our insurance at home.")</f>
        <v>I am satisfied with the service offer very good value for money listening to these customers who are important in my opinion. My wife and I take all our insurance at home.</v>
      </c>
    </row>
    <row r="573" spans="2:9" ht="15.75" customHeight="1" x14ac:dyDescent="0.3">
      <c r="B573" s="2" t="s">
        <v>1205</v>
      </c>
      <c r="C573" s="2" t="s">
        <v>1206</v>
      </c>
      <c r="D573" s="2" t="s">
        <v>13</v>
      </c>
      <c r="E573" s="2" t="s">
        <v>14</v>
      </c>
      <c r="F573" s="2" t="s">
        <v>15</v>
      </c>
      <c r="G573" s="2" t="s">
        <v>1196</v>
      </c>
      <c r="H573" s="2" t="s">
        <v>628</v>
      </c>
      <c r="I573" s="2" t="str">
        <f ca="1">IFERROR(__xludf.DUMMYFUNCTION("GOOGLETRANSLATE(C573,""fr"",""en"")"),"It was fast we are quite simple to access I put a lot of time before I decide which car insurance I was going to choose but when I went on Direct assurance the prices and the services seemed attractive to that for that that I signed up for Direct Insuranc"&amp;"e because I will need to ensure my first vehicle")</f>
        <v>It was fast we are quite simple to access I put a lot of time before I decide which car insurance I was going to choose but when I went on Direct assurance the prices and the services seemed attractive to that for that that I signed up for Direct Insurance because I will need to ensure my first vehicle</v>
      </c>
    </row>
    <row r="574" spans="2:9" ht="15.75" customHeight="1" x14ac:dyDescent="0.3">
      <c r="B574" s="2" t="s">
        <v>1207</v>
      </c>
      <c r="C574" s="2" t="s">
        <v>1208</v>
      </c>
      <c r="D574" s="2" t="s">
        <v>13</v>
      </c>
      <c r="E574" s="2" t="s">
        <v>14</v>
      </c>
      <c r="F574" s="2" t="s">
        <v>15</v>
      </c>
      <c r="G574" s="2" t="s">
        <v>1196</v>
      </c>
      <c r="H574" s="2" t="s">
        <v>628</v>
      </c>
      <c r="I574" s="2" t="str">
        <f ca="1">IFERROR(__xludf.DUMMYFUNCTION("GOOGLETRANSLATE(C574,""fr"",""en"")"),"Suits me perfectly I think it's a very good insurance. I don't think I was wrong about my choice.
The prices are reasonable and very attractive")</f>
        <v>Suits me perfectly I think it's a very good insurance. I don't think I was wrong about my choice.
The prices are reasonable and very attractive</v>
      </c>
    </row>
    <row r="575" spans="2:9" ht="15.75" customHeight="1" x14ac:dyDescent="0.3">
      <c r="B575" s="2" t="s">
        <v>1209</v>
      </c>
      <c r="C575" s="2" t="s">
        <v>1210</v>
      </c>
      <c r="D575" s="2" t="s">
        <v>13</v>
      </c>
      <c r="E575" s="2" t="s">
        <v>14</v>
      </c>
      <c r="F575" s="2" t="s">
        <v>15</v>
      </c>
      <c r="G575" s="2" t="s">
        <v>1196</v>
      </c>
      <c r="H575" s="2" t="s">
        <v>628</v>
      </c>
      <c r="I575" s="2" t="str">
        <f ca="1">IFERROR(__xludf.DUMMYFUNCTION("GOOGLETRANSLATE(C575,""fr"",""en"")"),"I am satisfied with the service
I am satisfied with the Devie
I am satisfied with the advice ........
Listening customer service.
Satisfactory and attractive price")</f>
        <v>I am satisfied with the service
I am satisfied with the Devie
I am satisfied with the advice ........
Listening customer service.
Satisfactory and attractive price</v>
      </c>
    </row>
    <row r="576" spans="2:9" ht="15.75" customHeight="1" x14ac:dyDescent="0.3">
      <c r="B576" s="2" t="s">
        <v>1211</v>
      </c>
      <c r="C576" s="2" t="s">
        <v>1212</v>
      </c>
      <c r="D576" s="2" t="s">
        <v>13</v>
      </c>
      <c r="E576" s="2" t="s">
        <v>14</v>
      </c>
      <c r="F576" s="2" t="s">
        <v>15</v>
      </c>
      <c r="G576" s="2" t="s">
        <v>1196</v>
      </c>
      <c r="H576" s="2" t="s">
        <v>628</v>
      </c>
      <c r="I576" s="2" t="str">
        <f ca="1">IFERROR(__xludf.DUMMYFUNCTION("GOOGLETRANSLATE(C576,""fr"",""en"")"),"I am hosted to satisfy and the prices suit me I thanked the team direct insurance. Thank you for causing me fastman the insurance certificate and the green card ... Thank you")</f>
        <v>I am hosted to satisfy and the prices suit me I thanked the team direct insurance. Thank you for causing me fastman the insurance certificate and the green card ... Thank you</v>
      </c>
    </row>
    <row r="577" spans="2:9" ht="15.75" customHeight="1" x14ac:dyDescent="0.3">
      <c r="B577" s="2" t="s">
        <v>1213</v>
      </c>
      <c r="C577" s="2" t="s">
        <v>1214</v>
      </c>
      <c r="D577" s="2" t="s">
        <v>13</v>
      </c>
      <c r="E577" s="2" t="s">
        <v>14</v>
      </c>
      <c r="F577" s="2" t="s">
        <v>15</v>
      </c>
      <c r="G577" s="2" t="s">
        <v>1196</v>
      </c>
      <c r="H577" s="2" t="s">
        <v>628</v>
      </c>
      <c r="I577" s="2" t="str">
        <f ca="1">IFERROR(__xludf.DUMMYFUNCTION("GOOGLETRANSLATE(C577,""fr"",""en"")"),"I am satisfied with direct insurance really professional I highly recommend available to listening and pleasant see you soon do not change C")</f>
        <v>I am satisfied with direct insurance really professional I highly recommend available to listening and pleasant see you soon do not change C</v>
      </c>
    </row>
    <row r="578" spans="2:9" ht="15.75" customHeight="1" x14ac:dyDescent="0.3">
      <c r="B578" s="2" t="s">
        <v>1215</v>
      </c>
      <c r="C578" s="2" t="s">
        <v>1216</v>
      </c>
      <c r="D578" s="2" t="s">
        <v>13</v>
      </c>
      <c r="E578" s="2" t="s">
        <v>14</v>
      </c>
      <c r="F578" s="2" t="s">
        <v>15</v>
      </c>
      <c r="G578" s="2" t="s">
        <v>1196</v>
      </c>
      <c r="H578" s="2" t="s">
        <v>628</v>
      </c>
      <c r="I578" s="2" t="str">
        <f ca="1">IFERROR(__xludf.DUMMYFUNCTION("GOOGLETRANSLATE(C578,""fr"",""en"")"),"Too bad not be able to pay for registration. Otherwise very practical and taken very reasonable. To see in use if the insured is well taken care of.")</f>
        <v>Too bad not be able to pay for registration. Otherwise very practical and taken very reasonable. To see in use if the insured is well taken care of.</v>
      </c>
    </row>
    <row r="579" spans="2:9" ht="15.75" customHeight="1" x14ac:dyDescent="0.3">
      <c r="B579" s="2" t="s">
        <v>1217</v>
      </c>
      <c r="C579" s="2" t="s">
        <v>1218</v>
      </c>
      <c r="D579" s="2" t="s">
        <v>13</v>
      </c>
      <c r="E579" s="2" t="s">
        <v>14</v>
      </c>
      <c r="F579" s="2" t="s">
        <v>15</v>
      </c>
      <c r="G579" s="2" t="s">
        <v>1196</v>
      </c>
      <c r="H579" s="2" t="s">
        <v>628</v>
      </c>
      <c r="I579" s="2" t="str">
        <f ca="1">IFERROR(__xludf.DUMMYFUNCTION("GOOGLETRANSLATE(C579,""fr"",""en"")"),"Very satisfied with the telephone service with a very charming and clear interlocutor.
The responsiveness is also very strong and the questionnaire very accessible")</f>
        <v>Very satisfied with the telephone service with a very charming and clear interlocutor.
The responsiveness is also very strong and the questionnaire very accessible</v>
      </c>
    </row>
    <row r="580" spans="2:9" ht="15.75" customHeight="1" x14ac:dyDescent="0.3">
      <c r="B580" s="2" t="s">
        <v>1219</v>
      </c>
      <c r="C580" s="2" t="s">
        <v>1220</v>
      </c>
      <c r="D580" s="2" t="s">
        <v>13</v>
      </c>
      <c r="E580" s="2" t="s">
        <v>14</v>
      </c>
      <c r="F580" s="2" t="s">
        <v>15</v>
      </c>
      <c r="G580" s="2" t="s">
        <v>1196</v>
      </c>
      <c r="H580" s="2" t="s">
        <v>628</v>
      </c>
      <c r="I580" s="2" t="str">
        <f ca="1">IFERROR(__xludf.DUMMYFUNCTION("GOOGLETRANSLATE(C580,""fr"",""en"")"),"Prices suit me. Easy and practical. Recommended by a friend. Understand the cover I was looking for .. I will recommend to my friends !!!!!!!!!!!")</f>
        <v>Prices suit me. Easy and practical. Recommended by a friend. Understand the cover I was looking for .. I will recommend to my friends !!!!!!!!!!!</v>
      </c>
    </row>
    <row r="581" spans="2:9" ht="15.75" customHeight="1" x14ac:dyDescent="0.3">
      <c r="B581" s="2" t="s">
        <v>1221</v>
      </c>
      <c r="C581" s="2" t="s">
        <v>1222</v>
      </c>
      <c r="D581" s="2" t="s">
        <v>13</v>
      </c>
      <c r="E581" s="2" t="s">
        <v>14</v>
      </c>
      <c r="F581" s="2" t="s">
        <v>15</v>
      </c>
      <c r="G581" s="2" t="s">
        <v>1196</v>
      </c>
      <c r="H581" s="2" t="s">
        <v>628</v>
      </c>
      <c r="I581" s="2" t="str">
        <f ca="1">IFERROR(__xludf.DUMMYFUNCTION("GOOGLETRANSLATE(C581,""fr"",""en"")"),"I am satisfied with the value for money. I just subscribed to you I hope to have the opportunity to leave you other positive comments throughout the years to come")</f>
        <v>I am satisfied with the value for money. I just subscribed to you I hope to have the opportunity to leave you other positive comments throughout the years to come</v>
      </c>
    </row>
    <row r="582" spans="2:9" ht="15.75" customHeight="1" x14ac:dyDescent="0.3">
      <c r="B582" s="2" t="s">
        <v>1223</v>
      </c>
      <c r="C582" s="2" t="s">
        <v>1224</v>
      </c>
      <c r="D582" s="2" t="s">
        <v>13</v>
      </c>
      <c r="E582" s="2" t="s">
        <v>14</v>
      </c>
      <c r="F582" s="2" t="s">
        <v>15</v>
      </c>
      <c r="G582" s="2" t="s">
        <v>1225</v>
      </c>
      <c r="H582" s="2" t="s">
        <v>628</v>
      </c>
      <c r="I582" s="2" t="str">
        <f ca="1">IFERROR(__xludf.DUMMYFUNCTION("GOOGLETRANSLATE(C582,""fr"",""en"")"),"I am satisfied and the price is also correct the customer service is of quality.
Direct Insurance is an insurance on which we can always count.")</f>
        <v>I am satisfied and the price is also correct the customer service is of quality.
Direct Insurance is an insurance on which we can always count.</v>
      </c>
    </row>
    <row r="583" spans="2:9" ht="15.75" customHeight="1" x14ac:dyDescent="0.3">
      <c r="B583" s="2" t="s">
        <v>1226</v>
      </c>
      <c r="C583" s="2" t="s">
        <v>1227</v>
      </c>
      <c r="D583" s="2" t="s">
        <v>13</v>
      </c>
      <c r="E583" s="2" t="s">
        <v>14</v>
      </c>
      <c r="F583" s="2" t="s">
        <v>15</v>
      </c>
      <c r="G583" s="2" t="s">
        <v>1225</v>
      </c>
      <c r="H583" s="2" t="s">
        <v>628</v>
      </c>
      <c r="I583" s="2" t="str">
        <f ca="1">IFERROR(__xludf.DUMMYFUNCTION("GOOGLETRANSLATE(C583,""fr"",""en"")"),"Very attractive price, easy and quick quote. I will make a housing quote to see if it suits me too. If it's good I will recommend direct insurance to my loved ones
")</f>
        <v xml:space="preserve">Very attractive price, easy and quick quote. I will make a housing quote to see if it suits me too. If it's good I will recommend direct insurance to my loved ones
</v>
      </c>
    </row>
    <row r="584" spans="2:9" ht="15.75" customHeight="1" x14ac:dyDescent="0.3">
      <c r="B584" s="2" t="s">
        <v>1228</v>
      </c>
      <c r="C584" s="2" t="s">
        <v>1229</v>
      </c>
      <c r="D584" s="2" t="s">
        <v>13</v>
      </c>
      <c r="E584" s="2" t="s">
        <v>14</v>
      </c>
      <c r="F584" s="2" t="s">
        <v>15</v>
      </c>
      <c r="G584" s="2" t="s">
        <v>1225</v>
      </c>
      <c r="H584" s="2" t="s">
        <v>628</v>
      </c>
      <c r="I584" s="2" t="str">
        <f ca="1">IFERROR(__xludf.DUMMYFUNCTION("GOOGLETRANSLATE(C584,""fr"",""en"")"),"Simple and efficient direct insurance, Quite simple and fast quote, in a few minutes I had my quote and the insurance rates for a first I am happy")</f>
        <v>Simple and efficient direct insurance, Quite simple and fast quote, in a few minutes I had my quote and the insurance rates for a first I am happy</v>
      </c>
    </row>
    <row r="585" spans="2:9" ht="15.75" customHeight="1" x14ac:dyDescent="0.3">
      <c r="B585" s="2" t="s">
        <v>1230</v>
      </c>
      <c r="C585" s="2" t="s">
        <v>1231</v>
      </c>
      <c r="D585" s="2" t="s">
        <v>13</v>
      </c>
      <c r="E585" s="2" t="s">
        <v>14</v>
      </c>
      <c r="F585" s="2" t="s">
        <v>15</v>
      </c>
      <c r="G585" s="2" t="s">
        <v>1225</v>
      </c>
      <c r="H585" s="2" t="s">
        <v>628</v>
      </c>
      <c r="I585" s="2" t="str">
        <f ca="1">IFERROR(__xludf.DUMMYFUNCTION("GOOGLETRANSLATE(C585,""fr"",""en"")"),"Satisfied ok, c good good insurance very good important customer relations, fast execution.
Its going very well. Thank you I am very happy with this process.")</f>
        <v>Satisfied ok, c good good insurance very good important customer relations, fast execution.
Its going very well. Thank you I am very happy with this process.</v>
      </c>
    </row>
    <row r="586" spans="2:9" ht="15.75" customHeight="1" x14ac:dyDescent="0.3">
      <c r="B586" s="2" t="s">
        <v>1232</v>
      </c>
      <c r="C586" s="2" t="s">
        <v>1233</v>
      </c>
      <c r="D586" s="2" t="s">
        <v>13</v>
      </c>
      <c r="E586" s="2" t="s">
        <v>14</v>
      </c>
      <c r="F586" s="2" t="s">
        <v>15</v>
      </c>
      <c r="G586" s="2" t="s">
        <v>1225</v>
      </c>
      <c r="H586" s="2" t="s">
        <v>628</v>
      </c>
      <c r="I586" s="2" t="str">
        <f ca="1">IFERROR(__xludf.DUMMYFUNCTION("GOOGLETRANSLATE(C586,""fr"",""en"")"),"Simple and good price. Subscription facilitates but one cannot indicate the day of starting the contract, only the month which is not very practical.")</f>
        <v>Simple and good price. Subscription facilitates but one cannot indicate the day of starting the contract, only the month which is not very practical.</v>
      </c>
    </row>
    <row r="587" spans="2:9" ht="15.75" customHeight="1" x14ac:dyDescent="0.3">
      <c r="B587" s="2" t="s">
        <v>1234</v>
      </c>
      <c r="C587" s="2" t="s">
        <v>1235</v>
      </c>
      <c r="D587" s="2" t="s">
        <v>13</v>
      </c>
      <c r="E587" s="2" t="s">
        <v>14</v>
      </c>
      <c r="F587" s="2" t="s">
        <v>15</v>
      </c>
      <c r="G587" s="2" t="s">
        <v>1236</v>
      </c>
      <c r="H587" s="2" t="s">
        <v>628</v>
      </c>
      <c r="I587" s="2" t="str">
        <f ca="1">IFERROR(__xludf.DUMMYFUNCTION("GOOGLETRANSLATE(C587,""fr"",""en"")"),"Super happy very responsive and inexpensive for a lot of choice in the prices
Very fast and effective phone and met my expectations")</f>
        <v>Super happy very responsive and inexpensive for a lot of choice in the prices
Very fast and effective phone and met my expectations</v>
      </c>
    </row>
    <row r="588" spans="2:9" ht="15.75" customHeight="1" x14ac:dyDescent="0.3">
      <c r="B588" s="2" t="s">
        <v>1237</v>
      </c>
      <c r="C588" s="2" t="s">
        <v>1238</v>
      </c>
      <c r="D588" s="2" t="s">
        <v>13</v>
      </c>
      <c r="E588" s="2" t="s">
        <v>14</v>
      </c>
      <c r="F588" s="2" t="s">
        <v>15</v>
      </c>
      <c r="G588" s="2" t="s">
        <v>1236</v>
      </c>
      <c r="H588" s="2" t="s">
        <v>628</v>
      </c>
      <c r="I588" s="2" t="str">
        <f ca="1">IFERROR(__xludf.DUMMYFUNCTION("GOOGLETRANSLATE(C588,""fr"",""en"")"),"I am very satisfied with simplicity, price and provision and above all the simplicity of payment that is offered.
Since I have the means to pay so I take advantage")</f>
        <v>I am very satisfied with simplicity, price and provision and above all the simplicity of payment that is offered.
Since I have the means to pay so I take advantage</v>
      </c>
    </row>
    <row r="589" spans="2:9" ht="15.75" customHeight="1" x14ac:dyDescent="0.3">
      <c r="B589" s="2" t="s">
        <v>1239</v>
      </c>
      <c r="C589" s="2" t="s">
        <v>1240</v>
      </c>
      <c r="D589" s="2" t="s">
        <v>13</v>
      </c>
      <c r="E589" s="2" t="s">
        <v>14</v>
      </c>
      <c r="F589" s="2" t="s">
        <v>15</v>
      </c>
      <c r="G589" s="2" t="s">
        <v>1236</v>
      </c>
      <c r="H589" s="2" t="s">
        <v>628</v>
      </c>
      <c r="I589" s="2" t="str">
        <f ca="1">IFERROR(__xludf.DUMMYFUNCTION("GOOGLETRANSLATE(C589,""fr"",""en"")"),"I am satisfied with the quick subscription by your services but still hopes to find better coverage for the right driver like myself")</f>
        <v>I am satisfied with the quick subscription by your services but still hopes to find better coverage for the right driver like myself</v>
      </c>
    </row>
    <row r="590" spans="2:9" ht="15.75" customHeight="1" x14ac:dyDescent="0.3">
      <c r="B590" s="2" t="s">
        <v>1241</v>
      </c>
      <c r="C590" s="2" t="s">
        <v>1242</v>
      </c>
      <c r="D590" s="2" t="s">
        <v>13</v>
      </c>
      <c r="E590" s="2" t="s">
        <v>14</v>
      </c>
      <c r="F590" s="2" t="s">
        <v>15</v>
      </c>
      <c r="G590" s="2" t="s">
        <v>1236</v>
      </c>
      <c r="H590" s="2" t="s">
        <v>628</v>
      </c>
      <c r="I590" s="2" t="str">
        <f ca="1">IFERROR(__xludf.DUMMYFUNCTION("GOOGLETRANSLATE(C590,""fr"",""en"")"),"I recently used your services during the breakdown of my car and am satisfied with the care of things.
It was fast and very well managed
Thanks.")</f>
        <v>I recently used your services during the breakdown of my car and am satisfied with the care of things.
It was fast and very well managed
Thanks.</v>
      </c>
    </row>
    <row r="591" spans="2:9" ht="15.75" customHeight="1" x14ac:dyDescent="0.3">
      <c r="B591" s="2" t="s">
        <v>1243</v>
      </c>
      <c r="C591" s="2" t="s">
        <v>1244</v>
      </c>
      <c r="D591" s="2" t="s">
        <v>13</v>
      </c>
      <c r="E591" s="2" t="s">
        <v>14</v>
      </c>
      <c r="F591" s="2" t="s">
        <v>15</v>
      </c>
      <c r="G591" s="2" t="s">
        <v>1236</v>
      </c>
      <c r="H591" s="2" t="s">
        <v>628</v>
      </c>
      <c r="I591" s="2" t="str">
        <f ca="1">IFERROR(__xludf.DUMMYFUNCTION("GOOGLETRANSLATE(C591,""fr"",""en"")"),"Very good for the moment, clear, practical and fast service.
However, I have not seen anything about the deductible in the event of an accident or a possible problem.")</f>
        <v>Very good for the moment, clear, practical and fast service.
However, I have not seen anything about the deductible in the event of an accident or a possible problem.</v>
      </c>
    </row>
    <row r="592" spans="2:9" ht="15.75" customHeight="1" x14ac:dyDescent="0.3">
      <c r="B592" s="2" t="s">
        <v>1245</v>
      </c>
      <c r="C592" s="2" t="s">
        <v>1246</v>
      </c>
      <c r="D592" s="2" t="s">
        <v>13</v>
      </c>
      <c r="E592" s="2" t="s">
        <v>14</v>
      </c>
      <c r="F592" s="2" t="s">
        <v>15</v>
      </c>
      <c r="G592" s="2" t="s">
        <v>1236</v>
      </c>
      <c r="H592" s="2" t="s">
        <v>628</v>
      </c>
      <c r="I592" s="2" t="str">
        <f ca="1">IFERROR(__xludf.DUMMYFUNCTION("GOOGLETRANSLATE(C592,""fr"",""en"")"),"Insurance for guarantees are too expensive. Before, Direct Insurance had made a reputation for his prices defying all competition but today, he adopts capitalist logic and prefers to make profit, still profit and always profit at the detriment of the cust"&amp;"omer.")</f>
        <v>Insurance for guarantees are too expensive. Before, Direct Insurance had made a reputation for his prices defying all competition but today, he adopts capitalist logic and prefers to make profit, still profit and always profit at the detriment of the customer.</v>
      </c>
    </row>
    <row r="593" spans="2:9" ht="15.75" customHeight="1" x14ac:dyDescent="0.3">
      <c r="B593" s="2" t="s">
        <v>1247</v>
      </c>
      <c r="C593" s="2" t="s">
        <v>1248</v>
      </c>
      <c r="D593" s="2" t="s">
        <v>13</v>
      </c>
      <c r="E593" s="2" t="s">
        <v>14</v>
      </c>
      <c r="F593" s="2" t="s">
        <v>15</v>
      </c>
      <c r="G593" s="2" t="s">
        <v>1236</v>
      </c>
      <c r="H593" s="2" t="s">
        <v>628</v>
      </c>
      <c r="I593" s="2" t="str">
        <f ca="1">IFERROR(__xludf.DUMMYFUNCTION("GOOGLETRANSLATE(C593,""fr"",""en"")"),"Very satisfied with the offer made to me, very good quality price I recommend it to my loved ones and my friends thank you for all your advice and see you very soon")</f>
        <v>Very satisfied with the offer made to me, very good quality price I recommend it to my loved ones and my friends thank you for all your advice and see you very soon</v>
      </c>
    </row>
    <row r="594" spans="2:9" ht="15.75" customHeight="1" x14ac:dyDescent="0.3">
      <c r="B594" s="2" t="s">
        <v>1249</v>
      </c>
      <c r="C594" s="2" t="s">
        <v>1250</v>
      </c>
      <c r="D594" s="2" t="s">
        <v>13</v>
      </c>
      <c r="E594" s="2" t="s">
        <v>14</v>
      </c>
      <c r="F594" s="2" t="s">
        <v>15</v>
      </c>
      <c r="G594" s="2" t="s">
        <v>1236</v>
      </c>
      <c r="H594" s="2" t="s">
        <v>628</v>
      </c>
      <c r="I594" s="2" t="str">
        <f ca="1">IFERROR(__xludf.DUMMYFUNCTION("GOOGLETRANSLATE(C594,""fr"",""en"")"),"The cheapest insurance I found, practical site, no Beug, easy registration! And that makes the difference! Thank you direct insurance !!!!!")</f>
        <v>The cheapest insurance I found, practical site, no Beug, easy registration! And that makes the difference! Thank you direct insurance !!!!!</v>
      </c>
    </row>
    <row r="595" spans="2:9" ht="15.75" customHeight="1" x14ac:dyDescent="0.3">
      <c r="B595" s="2" t="s">
        <v>1251</v>
      </c>
      <c r="C595" s="2" t="s">
        <v>1252</v>
      </c>
      <c r="D595" s="2" t="s">
        <v>13</v>
      </c>
      <c r="E595" s="2" t="s">
        <v>14</v>
      </c>
      <c r="F595" s="2" t="s">
        <v>15</v>
      </c>
      <c r="G595" s="2" t="s">
        <v>1236</v>
      </c>
      <c r="H595" s="2" t="s">
        <v>628</v>
      </c>
      <c r="I595" s="2" t="str">
        <f ca="1">IFERROR(__xludf.DUMMYFUNCTION("GOOGLETRANSLATE(C595,""fr"",""en"")"),"I am satisfied with the directuance site
Correct price and fast online subscription
I was looking for a quick contract for the purchase of a used vehicle shortly")</f>
        <v>I am satisfied with the directuance site
Correct price and fast online subscription
I was looking for a quick contract for the purchase of a used vehicle shortly</v>
      </c>
    </row>
    <row r="596" spans="2:9" ht="15.75" customHeight="1" x14ac:dyDescent="0.3">
      <c r="B596" s="2" t="s">
        <v>1253</v>
      </c>
      <c r="C596" s="2" t="s">
        <v>1254</v>
      </c>
      <c r="D596" s="2" t="s">
        <v>13</v>
      </c>
      <c r="E596" s="2" t="s">
        <v>14</v>
      </c>
      <c r="F596" s="2" t="s">
        <v>15</v>
      </c>
      <c r="G596" s="2" t="s">
        <v>1255</v>
      </c>
      <c r="H596" s="2" t="s">
        <v>628</v>
      </c>
      <c r="I596" s="2" t="str">
        <f ca="1">IFERROR(__xludf.DUMMYFUNCTION("GOOGLETRANSLATE(C596,""fr"",""en"")"),"I am satisfied with the service, affordable price for young driver, very fast registration. To see in time if they are reactive when I need them.")</f>
        <v>I am satisfied with the service, affordable price for young driver, very fast registration. To see in time if they are reactive when I need them.</v>
      </c>
    </row>
    <row r="597" spans="2:9" ht="15.75" customHeight="1" x14ac:dyDescent="0.3">
      <c r="B597" s="2" t="s">
        <v>1256</v>
      </c>
      <c r="C597" s="2" t="s">
        <v>1257</v>
      </c>
      <c r="D597" s="2" t="s">
        <v>13</v>
      </c>
      <c r="E597" s="2" t="s">
        <v>14</v>
      </c>
      <c r="F597" s="2" t="s">
        <v>15</v>
      </c>
      <c r="G597" s="2" t="s">
        <v>1255</v>
      </c>
      <c r="H597" s="2" t="s">
        <v>628</v>
      </c>
      <c r="I597" s="2" t="str">
        <f ca="1">IFERROR(__xludf.DUMMYFUNCTION("GOOGLETRANSLATE(C597,""fr"",""en"")"),"The prices are very very good, and I am happy to have lost a lot of time to subscribe. I would also like people to be available if we have questions")</f>
        <v>The prices are very very good, and I am happy to have lost a lot of time to subscribe. I would also like people to be available if we have questions</v>
      </c>
    </row>
    <row r="598" spans="2:9" ht="15.75" customHeight="1" x14ac:dyDescent="0.3">
      <c r="B598" s="2" t="s">
        <v>1258</v>
      </c>
      <c r="C598" s="2" t="s">
        <v>1259</v>
      </c>
      <c r="D598" s="2" t="s">
        <v>13</v>
      </c>
      <c r="E598" s="2" t="s">
        <v>14</v>
      </c>
      <c r="F598" s="2" t="s">
        <v>15</v>
      </c>
      <c r="G598" s="2" t="s">
        <v>1255</v>
      </c>
      <c r="H598" s="2" t="s">
        <v>628</v>
      </c>
      <c r="I598" s="2" t="str">
        <f ca="1">IFERROR(__xludf.DUMMYFUNCTION("GOOGLETRANSLATE(C598,""fr"",""en"")"),"Very good and very simple as an approach. I recommend everyone to insure their car with Direct Insurance because you can drive your car directly after 5 minutes on your phone by filling your information!")</f>
        <v>Very good and very simple as an approach. I recommend everyone to insure their car with Direct Insurance because you can drive your car directly after 5 minutes on your phone by filling your information!</v>
      </c>
    </row>
    <row r="599" spans="2:9" ht="15.75" customHeight="1" x14ac:dyDescent="0.3">
      <c r="B599" s="2" t="s">
        <v>1260</v>
      </c>
      <c r="C599" s="2" t="s">
        <v>1261</v>
      </c>
      <c r="D599" s="2" t="s">
        <v>13</v>
      </c>
      <c r="E599" s="2" t="s">
        <v>14</v>
      </c>
      <c r="F599" s="2" t="s">
        <v>15</v>
      </c>
      <c r="G599" s="2" t="s">
        <v>1255</v>
      </c>
      <c r="H599" s="2" t="s">
        <v>628</v>
      </c>
      <c r="I599" s="2" t="str">
        <f ca="1">IFERROR(__xludf.DUMMYFUNCTION("GOOGLETRANSLATE(C599,""fr"",""en"")"),"I am satisfied with the service and your collaboration thank you for your patience and I hope to be a client for a good time
Thanks again and see you soon")</f>
        <v>I am satisfied with the service and your collaboration thank you for your patience and I hope to be a client for a good time
Thanks again and see you soon</v>
      </c>
    </row>
    <row r="600" spans="2:9" ht="15.75" customHeight="1" x14ac:dyDescent="0.3">
      <c r="B600" s="2" t="s">
        <v>1262</v>
      </c>
      <c r="C600" s="2" t="s">
        <v>1263</v>
      </c>
      <c r="D600" s="2" t="s">
        <v>13</v>
      </c>
      <c r="E600" s="2" t="s">
        <v>14</v>
      </c>
      <c r="F600" s="2" t="s">
        <v>15</v>
      </c>
      <c r="G600" s="2" t="s">
        <v>1255</v>
      </c>
      <c r="H600" s="2" t="s">
        <v>628</v>
      </c>
      <c r="I600" s="2" t="str">
        <f ca="1">IFERROR(__xludf.DUMMYFUNCTION("GOOGLETRANSLATE(C600,""fr"",""en"")"),"I am satisfied with the customer service which informed me well throughout my approach. A special thank you to a client advisor, Valérie du Plateau de Bretagne.")</f>
        <v>I am satisfied with the customer service which informed me well throughout my approach. A special thank you to a client advisor, Valérie du Plateau de Bretagne.</v>
      </c>
    </row>
    <row r="601" spans="2:9" ht="15.75" customHeight="1" x14ac:dyDescent="0.3">
      <c r="B601" s="2" t="s">
        <v>1264</v>
      </c>
      <c r="C601" s="2" t="s">
        <v>1265</v>
      </c>
      <c r="D601" s="2" t="s">
        <v>13</v>
      </c>
      <c r="E601" s="2" t="s">
        <v>14</v>
      </c>
      <c r="F601" s="2" t="s">
        <v>15</v>
      </c>
      <c r="G601" s="2" t="s">
        <v>1255</v>
      </c>
      <c r="H601" s="2" t="s">
        <v>628</v>
      </c>
      <c r="I601" s="2" t="str">
        <f ca="1">IFERROR(__xludf.DUMMYFUNCTION("GOOGLETRANSLATE(C601,""fr"",""en"")"),"simple practice
To see in time if we have a problem, it's like that we really judge the satisfaction or not of the customer not when everything has good.")</f>
        <v>simple practice
To see in time if we have a problem, it's like that we really judge the satisfaction or not of the customer not when everything has good.</v>
      </c>
    </row>
    <row r="602" spans="2:9" ht="15.75" customHeight="1" x14ac:dyDescent="0.3">
      <c r="B602" s="2" t="s">
        <v>1266</v>
      </c>
      <c r="C602" s="2" t="s">
        <v>1267</v>
      </c>
      <c r="D602" s="2" t="s">
        <v>13</v>
      </c>
      <c r="E602" s="2" t="s">
        <v>14</v>
      </c>
      <c r="F602" s="2" t="s">
        <v>15</v>
      </c>
      <c r="G602" s="2" t="s">
        <v>1255</v>
      </c>
      <c r="H602" s="2" t="s">
        <v>628</v>
      </c>
      <c r="I602" s="2" t="str">
        <f ca="1">IFERROR(__xludf.DUMMYFUNCTION("GOOGLETRANSLATE(C602,""fr"",""en"")"),"Online registration is easy and simple. The prices are reasonable. All the necessary options are present. I highly recommend. Thanks")</f>
        <v>Online registration is easy and simple. The prices are reasonable. All the necessary options are present. I highly recommend. Thanks</v>
      </c>
    </row>
    <row r="603" spans="2:9" ht="15.75" customHeight="1" x14ac:dyDescent="0.3">
      <c r="B603" s="2" t="s">
        <v>1268</v>
      </c>
      <c r="C603" s="2" t="s">
        <v>1269</v>
      </c>
      <c r="D603" s="2" t="s">
        <v>13</v>
      </c>
      <c r="E603" s="2" t="s">
        <v>14</v>
      </c>
      <c r="F603" s="2" t="s">
        <v>15</v>
      </c>
      <c r="G603" s="2" t="s">
        <v>1255</v>
      </c>
      <c r="H603" s="2" t="s">
        <v>628</v>
      </c>
      <c r="I603" s="2" t="str">
        <f ca="1">IFERROR(__xludf.DUMMYFUNCTION("GOOGLETRANSLATE(C603,""fr"",""en"")"),"I am satisfied with direct insurance they remain the cheapest with a lot of warranty I recommend direct insurance. Never was disappointed even in front")</f>
        <v>I am satisfied with direct insurance they remain the cheapest with a lot of warranty I recommend direct insurance. Never was disappointed even in front</v>
      </c>
    </row>
    <row r="604" spans="2:9" ht="15.75" customHeight="1" x14ac:dyDescent="0.3">
      <c r="B604" s="2" t="s">
        <v>1270</v>
      </c>
      <c r="C604" s="2" t="s">
        <v>1271</v>
      </c>
      <c r="D604" s="2" t="s">
        <v>13</v>
      </c>
      <c r="E604" s="2" t="s">
        <v>14</v>
      </c>
      <c r="F604" s="2" t="s">
        <v>15</v>
      </c>
      <c r="G604" s="2" t="s">
        <v>1255</v>
      </c>
      <c r="H604" s="2" t="s">
        <v>628</v>
      </c>
      <c r="I604" s="2" t="str">
        <f ca="1">IFERROR(__xludf.DUMMYFUNCTION("GOOGLETRANSLATE(C604,""fr"",""en"")"),"The price is exactly the same as at the GAN insurance my usual insurance, the only difference is the speed and internet access much easier
")</f>
        <v xml:space="preserve">The price is exactly the same as at the GAN insurance my usual insurance, the only difference is the speed and internet access much easier
</v>
      </c>
    </row>
    <row r="605" spans="2:9" ht="15.75" customHeight="1" x14ac:dyDescent="0.3">
      <c r="B605" s="2" t="s">
        <v>1272</v>
      </c>
      <c r="C605" s="2" t="s">
        <v>1273</v>
      </c>
      <c r="D605" s="2" t="s">
        <v>13</v>
      </c>
      <c r="E605" s="2" t="s">
        <v>14</v>
      </c>
      <c r="F605" s="2" t="s">
        <v>15</v>
      </c>
      <c r="G605" s="2" t="s">
        <v>1255</v>
      </c>
      <c r="H605" s="2" t="s">
        <v>628</v>
      </c>
      <c r="I605" s="2" t="str">
        <f ca="1">IFERROR(__xludf.DUMMYFUNCTION("GOOGLETRANSLATE(C605,""fr"",""en"")"),"I am satisfied with the service ... Price suits me to see in time since my former insurer has decided to increase prices as he pleases without my penalus or that I have not set out of sinister 3 to 4 months before the scheduled deadline, it is called Acti"&amp;"ve Insurance. Maybe my note on satisfaction would be more substantial or not in time")</f>
        <v>I am satisfied with the service ... Price suits me to see in time since my former insurer has decided to increase prices as he pleases without my penalus or that I have not set out of sinister 3 to 4 months before the scheduled deadline, it is called Active Insurance. Maybe my note on satisfaction would be more substantial or not in time</v>
      </c>
    </row>
    <row r="606" spans="2:9" ht="15.75" customHeight="1" x14ac:dyDescent="0.3">
      <c r="B606" s="2" t="s">
        <v>1274</v>
      </c>
      <c r="C606" s="2" t="s">
        <v>1275</v>
      </c>
      <c r="D606" s="2" t="s">
        <v>13</v>
      </c>
      <c r="E606" s="2" t="s">
        <v>14</v>
      </c>
      <c r="F606" s="2" t="s">
        <v>15</v>
      </c>
      <c r="G606" s="2" t="s">
        <v>1255</v>
      </c>
      <c r="H606" s="2" t="s">
        <v>628</v>
      </c>
      <c r="I606" s="2" t="str">
        <f ca="1">IFERROR(__xludf.DUMMYFUNCTION("GOOGLETRANSLATE(C606,""fr"",""en"")"),"Satisfied. During the validation of the quote I am told about 2 months offered and in the finalization I doubt to benefit from it.
Recalling it would be a plus. The telephone contact was top
")</f>
        <v xml:space="preserve">Satisfied. During the validation of the quote I am told about 2 months offered and in the finalization I doubt to benefit from it.
Recalling it would be a plus. The telephone contact was top
</v>
      </c>
    </row>
    <row r="607" spans="2:9" ht="15.75" customHeight="1" x14ac:dyDescent="0.3">
      <c r="B607" s="2" t="s">
        <v>1276</v>
      </c>
      <c r="C607" s="2" t="s">
        <v>1277</v>
      </c>
      <c r="D607" s="2" t="s">
        <v>13</v>
      </c>
      <c r="E607" s="2" t="s">
        <v>14</v>
      </c>
      <c r="F607" s="2" t="s">
        <v>15</v>
      </c>
      <c r="G607" s="2" t="s">
        <v>1255</v>
      </c>
      <c r="H607" s="2" t="s">
        <v>628</v>
      </c>
      <c r="I607" s="2" t="str">
        <f ca="1">IFERROR(__xludf.DUMMYFUNCTION("GOOGLETRANSLATE(C607,""fr"",""en"")"),"I am satisfied the price suits me thank you soon your site and fast and readable the subscription is very fast thank you.")</f>
        <v>I am satisfied the price suits me thank you soon your site and fast and readable the subscription is very fast thank you.</v>
      </c>
    </row>
    <row r="608" spans="2:9" ht="15.75" customHeight="1" x14ac:dyDescent="0.3">
      <c r="B608" s="2" t="s">
        <v>1278</v>
      </c>
      <c r="C608" s="2" t="s">
        <v>1279</v>
      </c>
      <c r="D608" s="2" t="s">
        <v>13</v>
      </c>
      <c r="E608" s="2" t="s">
        <v>14</v>
      </c>
      <c r="F608" s="2" t="s">
        <v>15</v>
      </c>
      <c r="G608" s="2" t="s">
        <v>1255</v>
      </c>
      <c r="H608" s="2" t="s">
        <v>628</v>
      </c>
      <c r="I608" s="2" t="str">
        <f ca="1">IFERROR(__xludf.DUMMYFUNCTION("GOOGLETRANSLATE(C608,""fr"",""en"")"),"Lack the choice of monthly payment for payment
The conditions are too complicated to find and read
Otherwise we'll see the day or I will need")</f>
        <v>Lack the choice of monthly payment for payment
The conditions are too complicated to find and read
Otherwise we'll see the day or I will need</v>
      </c>
    </row>
    <row r="609" spans="2:9" ht="15.75" customHeight="1" x14ac:dyDescent="0.3">
      <c r="B609" s="2" t="s">
        <v>1280</v>
      </c>
      <c r="C609" s="2" t="s">
        <v>1281</v>
      </c>
      <c r="D609" s="2" t="s">
        <v>13</v>
      </c>
      <c r="E609" s="2" t="s">
        <v>14</v>
      </c>
      <c r="F609" s="2" t="s">
        <v>15</v>
      </c>
      <c r="G609" s="2" t="s">
        <v>1255</v>
      </c>
      <c r="H609" s="2" t="s">
        <v>628</v>
      </c>
      <c r="I609" s="2" t="str">
        <f ca="1">IFERROR(__xludf.DUMMYFUNCTION("GOOGLETRANSLATE(C609,""fr"",""en"")"),"I am satisfied with the price, the service that is proposing I think I made the right choice by coming to you is it was very practical to subscribe")</f>
        <v>I am satisfied with the price, the service that is proposing I think I made the right choice by coming to you is it was very practical to subscribe</v>
      </c>
    </row>
    <row r="610" spans="2:9" ht="15.75" customHeight="1" x14ac:dyDescent="0.3">
      <c r="B610" s="2" t="s">
        <v>1282</v>
      </c>
      <c r="C610" s="2" t="s">
        <v>1283</v>
      </c>
      <c r="D610" s="2" t="s">
        <v>13</v>
      </c>
      <c r="E610" s="2" t="s">
        <v>14</v>
      </c>
      <c r="F610" s="2" t="s">
        <v>15</v>
      </c>
      <c r="G610" s="2" t="s">
        <v>1284</v>
      </c>
      <c r="H610" s="2" t="s">
        <v>628</v>
      </c>
      <c r="I610" s="2" t="str">
        <f ca="1">IFERROR(__xludf.DUMMYFUNCTION("GOOGLETRANSLATE(C610,""fr"",""en"")"),"Correct but newly adherent price to see in the future.
Effective telephone contact
The services seem to be up to the price requested")</f>
        <v>Correct but newly adherent price to see in the future.
Effective telephone contact
The services seem to be up to the price requested</v>
      </c>
    </row>
    <row r="611" spans="2:9" ht="15.75" customHeight="1" x14ac:dyDescent="0.3">
      <c r="B611" s="2" t="s">
        <v>1285</v>
      </c>
      <c r="C611" s="2" t="s">
        <v>1286</v>
      </c>
      <c r="D611" s="2" t="s">
        <v>13</v>
      </c>
      <c r="E611" s="2" t="s">
        <v>14</v>
      </c>
      <c r="F611" s="2" t="s">
        <v>15</v>
      </c>
      <c r="G611" s="2" t="s">
        <v>1284</v>
      </c>
      <c r="H611" s="2" t="s">
        <v>628</v>
      </c>
      <c r="I611" s="2" t="str">
        <f ca="1">IFERROR(__xludf.DUMMYFUNCTION("GOOGLETRANSLATE(C611,""fr"",""en"")"),"I am satisfied with the service, the price suits me, simple and practical, the advantages too, and I think that with my insurance all risk I do not fear anything")</f>
        <v>I am satisfied with the service, the price suits me, simple and practical, the advantages too, and I think that with my insurance all risk I do not fear anything</v>
      </c>
    </row>
    <row r="612" spans="2:9" ht="15.75" customHeight="1" x14ac:dyDescent="0.3">
      <c r="B612" s="2" t="s">
        <v>1287</v>
      </c>
      <c r="C612" s="2" t="s">
        <v>1288</v>
      </c>
      <c r="D612" s="2" t="s">
        <v>13</v>
      </c>
      <c r="E612" s="2" t="s">
        <v>14</v>
      </c>
      <c r="F612" s="2" t="s">
        <v>15</v>
      </c>
      <c r="G612" s="2" t="s">
        <v>1284</v>
      </c>
      <c r="H612" s="2" t="s">
        <v>628</v>
      </c>
      <c r="I612" s="2" t="str">
        <f ca="1">IFERROR(__xludf.DUMMYFUNCTION("GOOGLETRANSLATE(C612,""fr"",""en"")"),"I am satisfied with my new contract! The prices are competitive and it is very easy to subscribe online. I was looking for speed and a more competitive price")</f>
        <v>I am satisfied with my new contract! The prices are competitive and it is very easy to subscribe online. I was looking for speed and a more competitive price</v>
      </c>
    </row>
    <row r="613" spans="2:9" ht="15.75" customHeight="1" x14ac:dyDescent="0.3">
      <c r="B613" s="2" t="s">
        <v>1289</v>
      </c>
      <c r="C613" s="2" t="s">
        <v>1290</v>
      </c>
      <c r="D613" s="2" t="s">
        <v>13</v>
      </c>
      <c r="E613" s="2" t="s">
        <v>14</v>
      </c>
      <c r="F613" s="2" t="s">
        <v>15</v>
      </c>
      <c r="G613" s="2" t="s">
        <v>1284</v>
      </c>
      <c r="H613" s="2" t="s">
        <v>628</v>
      </c>
      <c r="I613" s="2" t="str">
        <f ca="1">IFERROR(__xludf.DUMMYFUNCTION("GOOGLETRANSLATE(C613,""fr"",""en"")"),"satisfied with the prices and service offered contract very quickly made and very well explained especially to ensure cars at a reasonable price for a contract any risk
")</f>
        <v xml:space="preserve">satisfied with the prices and service offered contract very quickly made and very well explained especially to ensure cars at a reasonable price for a contract any risk
</v>
      </c>
    </row>
    <row r="614" spans="2:9" ht="15.75" customHeight="1" x14ac:dyDescent="0.3">
      <c r="B614" s="2" t="s">
        <v>1291</v>
      </c>
      <c r="C614" s="2" t="s">
        <v>1292</v>
      </c>
      <c r="D614" s="2" t="s">
        <v>13</v>
      </c>
      <c r="E614" s="2" t="s">
        <v>14</v>
      </c>
      <c r="F614" s="2" t="s">
        <v>15</v>
      </c>
      <c r="G614" s="2" t="s">
        <v>1284</v>
      </c>
      <c r="H614" s="2" t="s">
        <v>628</v>
      </c>
      <c r="I614" s="2" t="str">
        <f ca="1">IFERROR(__xludf.DUMMYFUNCTION("GOOGLETRANSLATE(C614,""fr"",""en"")"),"The prices are attractive and suit me after seeing in time how
They are reactive in the event of a claim or other problems that may arise.")</f>
        <v>The prices are attractive and suit me after seeing in time how
They are reactive in the event of a claim or other problems that may arise.</v>
      </c>
    </row>
    <row r="615" spans="2:9" ht="15.75" customHeight="1" x14ac:dyDescent="0.3">
      <c r="B615" s="2" t="s">
        <v>1293</v>
      </c>
      <c r="C615" s="2" t="s">
        <v>1294</v>
      </c>
      <c r="D615" s="2" t="s">
        <v>13</v>
      </c>
      <c r="E615" s="2" t="s">
        <v>14</v>
      </c>
      <c r="F615" s="2" t="s">
        <v>15</v>
      </c>
      <c r="G615" s="2" t="s">
        <v>1284</v>
      </c>
      <c r="H615" s="2" t="s">
        <v>628</v>
      </c>
      <c r="I615" s="2" t="str">
        <f ca="1">IFERROR(__xludf.DUMMYFUNCTION("GOOGLETRANSLATE(C615,""fr"",""en"")"),"Very good correct rate everything is perfect thank you direct assurance I hope to be satisfied after my insurance here is my opinion thank you very much direct insurance")</f>
        <v>Very good correct rate everything is perfect thank you direct assurance I hope to be satisfied after my insurance here is my opinion thank you very much direct insurance</v>
      </c>
    </row>
    <row r="616" spans="2:9" ht="15.75" customHeight="1" x14ac:dyDescent="0.3">
      <c r="B616" s="2" t="s">
        <v>1295</v>
      </c>
      <c r="C616" s="2" t="s">
        <v>1296</v>
      </c>
      <c r="D616" s="2" t="s">
        <v>13</v>
      </c>
      <c r="E616" s="2" t="s">
        <v>14</v>
      </c>
      <c r="F616" s="2" t="s">
        <v>15</v>
      </c>
      <c r="G616" s="2" t="s">
        <v>1284</v>
      </c>
      <c r="H616" s="2" t="s">
        <v>628</v>
      </c>
      <c r="I616" s="2" t="str">
        <f ca="1">IFERROR(__xludf.DUMMYFUNCTION("GOOGLETRANSLATE(C616,""fr"",""en"")"),"Price level:
The multiple options do not make the final price readable.
Satisfaction:
Go to the basic 0km troubleshooting
Difficult to say, hoping not to need your services.")</f>
        <v>Price level:
The multiple options do not make the final price readable.
Satisfaction:
Go to the basic 0km troubleshooting
Difficult to say, hoping not to need your services.</v>
      </c>
    </row>
    <row r="617" spans="2:9" ht="15.75" customHeight="1" x14ac:dyDescent="0.3">
      <c r="B617" s="2" t="s">
        <v>1297</v>
      </c>
      <c r="C617" s="2" t="s">
        <v>1298</v>
      </c>
      <c r="D617" s="2" t="s">
        <v>13</v>
      </c>
      <c r="E617" s="2" t="s">
        <v>14</v>
      </c>
      <c r="F617" s="2" t="s">
        <v>15</v>
      </c>
      <c r="G617" s="2" t="s">
        <v>1284</v>
      </c>
      <c r="H617" s="2" t="s">
        <v>628</v>
      </c>
      <c r="I617" s="2" t="str">
        <f ca="1">IFERROR(__xludf.DUMMYFUNCTION("GOOGLETRANSLATE(C617,""fr"",""en"")"),"I am satisfied with this insurance because to offer you better prices than the competitors.
This is why I assured my two vehicles.
Cordially.")</f>
        <v>I am satisfied with this insurance because to offer you better prices than the competitors.
This is why I assured my two vehicles.
Cordially.</v>
      </c>
    </row>
    <row r="618" spans="2:9" ht="15.75" customHeight="1" x14ac:dyDescent="0.3">
      <c r="B618" s="2" t="s">
        <v>1299</v>
      </c>
      <c r="C618" s="2" t="s">
        <v>1300</v>
      </c>
      <c r="D618" s="2" t="s">
        <v>13</v>
      </c>
      <c r="E618" s="2" t="s">
        <v>14</v>
      </c>
      <c r="F618" s="2" t="s">
        <v>15</v>
      </c>
      <c r="G618" s="2" t="s">
        <v>1284</v>
      </c>
      <c r="H618" s="2" t="s">
        <v>628</v>
      </c>
      <c r="I618" s="2" t="str">
        <f ca="1">IFERROR(__xludf.DUMMYFUNCTION("GOOGLETRANSLATE(C618,""fr"",""en"")"),"I am satisfied with the service and the price and the online service, thank you for the efficiency and the speed of your software, this is a time saving.")</f>
        <v>I am satisfied with the service and the price and the online service, thank you for the efficiency and the speed of your software, this is a time saving.</v>
      </c>
    </row>
    <row r="619" spans="2:9" ht="15.75" customHeight="1" x14ac:dyDescent="0.3">
      <c r="B619" s="2" t="s">
        <v>1301</v>
      </c>
      <c r="C619" s="2" t="s">
        <v>1302</v>
      </c>
      <c r="D619" s="2" t="s">
        <v>13</v>
      </c>
      <c r="E619" s="2" t="s">
        <v>14</v>
      </c>
      <c r="F619" s="2" t="s">
        <v>15</v>
      </c>
      <c r="G619" s="2" t="s">
        <v>1284</v>
      </c>
      <c r="H619" s="2" t="s">
        <v>628</v>
      </c>
      <c r="I619" s="2" t="str">
        <f ca="1">IFERROR(__xludf.DUMMYFUNCTION("GOOGLETRANSLATE(C619,""fr"",""en"")"),"difficult to correspond other than by personal space.
If we manage to reach someone at the tel, we are balladed from service to service (supposedly more competent ....... to finish without anyone so much that it is long.
Difficult also to terminate beca"&amp;"use request for documents that certificate of transfer which should be enough!")</f>
        <v>difficult to correspond other than by personal space.
If we manage to reach someone at the tel, we are balladed from service to service (supposedly more competent ....... to finish without anyone so much that it is long.
Difficult also to terminate because request for documents that certificate of transfer which should be enough!</v>
      </c>
    </row>
    <row r="620" spans="2:9" ht="15.75" customHeight="1" x14ac:dyDescent="0.3">
      <c r="B620" s="2" t="s">
        <v>1303</v>
      </c>
      <c r="C620" s="2" t="s">
        <v>1304</v>
      </c>
      <c r="D620" s="2" t="s">
        <v>13</v>
      </c>
      <c r="E620" s="2" t="s">
        <v>14</v>
      </c>
      <c r="F620" s="2" t="s">
        <v>15</v>
      </c>
      <c r="G620" s="2" t="s">
        <v>1284</v>
      </c>
      <c r="H620" s="2" t="s">
        <v>628</v>
      </c>
      <c r="I620" s="2" t="str">
        <f ca="1">IFERROR(__xludf.DUMMYFUNCTION("GOOGLETRANSLATE(C620,""fr"",""en"")"),"The prices are very attractive, and I am satisfied with what insurance offers me. It is easy and quick to take out insurance on Direct Insurance")</f>
        <v>The prices are very attractive, and I am satisfied with what insurance offers me. It is easy and quick to take out insurance on Direct Insurance</v>
      </c>
    </row>
    <row r="621" spans="2:9" ht="15.75" customHeight="1" x14ac:dyDescent="0.3">
      <c r="B621" s="2" t="s">
        <v>1305</v>
      </c>
      <c r="C621" s="2" t="s">
        <v>1306</v>
      </c>
      <c r="D621" s="2" t="s">
        <v>13</v>
      </c>
      <c r="E621" s="2" t="s">
        <v>14</v>
      </c>
      <c r="F621" s="2" t="s">
        <v>15</v>
      </c>
      <c r="G621" s="2" t="s">
        <v>1284</v>
      </c>
      <c r="H621" s="2" t="s">
        <v>628</v>
      </c>
      <c r="I621" s="2" t="str">
        <f ca="1">IFERROR(__xludf.DUMMYFUNCTION("GOOGLETRANSLATE(C621,""fr"",""en"")"),"Nothing to say, everything is perfect, except the prices that fluctuate according to quotes and creation dates
Your site is well done and clear for your customers")</f>
        <v>Nothing to say, everything is perfect, except the prices that fluctuate according to quotes and creation dates
Your site is well done and clear for your customers</v>
      </c>
    </row>
    <row r="622" spans="2:9" ht="15.75" customHeight="1" x14ac:dyDescent="0.3">
      <c r="B622" s="2" t="s">
        <v>1307</v>
      </c>
      <c r="C622" s="2" t="s">
        <v>1308</v>
      </c>
      <c r="D622" s="2" t="s">
        <v>13</v>
      </c>
      <c r="E622" s="2" t="s">
        <v>14</v>
      </c>
      <c r="F622" s="2" t="s">
        <v>15</v>
      </c>
      <c r="G622" s="2" t="s">
        <v>1284</v>
      </c>
      <c r="H622" s="2" t="s">
        <v>628</v>
      </c>
      <c r="I622" s="2" t="str">
        <f ca="1">IFERROR(__xludf.DUMMYFUNCTION("GOOGLETRANSLATE(C622,""fr"",""en"")"),"I am very satisfied with your site and very correct price offers the speed of your answer all and simple in the questionnaires to facilitate the answers")</f>
        <v>I am very satisfied with your site and very correct price offers the speed of your answer all and simple in the questionnaires to facilitate the answers</v>
      </c>
    </row>
    <row r="623" spans="2:9" ht="15.75" customHeight="1" x14ac:dyDescent="0.3">
      <c r="B623" s="2" t="s">
        <v>1309</v>
      </c>
      <c r="C623" s="2" t="s">
        <v>1310</v>
      </c>
      <c r="D623" s="2" t="s">
        <v>13</v>
      </c>
      <c r="E623" s="2" t="s">
        <v>14</v>
      </c>
      <c r="F623" s="2" t="s">
        <v>15</v>
      </c>
      <c r="G623" s="2" t="s">
        <v>1311</v>
      </c>
      <c r="H623" s="2" t="s">
        <v>628</v>
      </c>
      <c r="I623" s="2" t="str">
        <f ca="1">IFERROR(__xludf.DUMMYFUNCTION("GOOGLETRANSLATE(C623,""fr"",""en"")"),"The application is easy to access and very complete! I hope not to be disappointed with a contract concluded by internet. And I can't wait to connect the box to pay cheaper")</f>
        <v>The application is easy to access and very complete! I hope not to be disappointed with a contract concluded by internet. And I can't wait to connect the box to pay cheaper</v>
      </c>
    </row>
    <row r="624" spans="2:9" ht="15.75" customHeight="1" x14ac:dyDescent="0.3">
      <c r="B624" s="2" t="s">
        <v>1312</v>
      </c>
      <c r="C624" s="2" t="s">
        <v>1313</v>
      </c>
      <c r="D624" s="2" t="s">
        <v>13</v>
      </c>
      <c r="E624" s="2" t="s">
        <v>14</v>
      </c>
      <c r="F624" s="2" t="s">
        <v>15</v>
      </c>
      <c r="G624" s="2" t="s">
        <v>1311</v>
      </c>
      <c r="H624" s="2" t="s">
        <v>628</v>
      </c>
      <c r="I624" s="2" t="str">
        <f ca="1">IFERROR(__xludf.DUMMYFUNCTION("GOOGLETRANSLATE(C624,""fr"",""en"")"),"I have subscribed on the website and I am satisfied with the Direct Insurance service.
They have very good prices, very accessible ....
Very easy to subscribe")</f>
        <v>I have subscribed on the website and I am satisfied with the Direct Insurance service.
They have very good prices, very accessible ....
Very easy to subscribe</v>
      </c>
    </row>
    <row r="625" spans="2:9" ht="15.75" customHeight="1" x14ac:dyDescent="0.3">
      <c r="B625" s="2" t="s">
        <v>1314</v>
      </c>
      <c r="C625" s="2" t="s">
        <v>1315</v>
      </c>
      <c r="D625" s="2" t="s">
        <v>13</v>
      </c>
      <c r="E625" s="2" t="s">
        <v>14</v>
      </c>
      <c r="F625" s="2" t="s">
        <v>15</v>
      </c>
      <c r="G625" s="2" t="s">
        <v>1311</v>
      </c>
      <c r="H625" s="2" t="s">
        <v>628</v>
      </c>
      <c r="I625" s="2" t="str">
        <f ca="1">IFERROR(__xludf.DUMMYFUNCTION("GOOGLETRANSLATE(C625,""fr"",""en"")"),"I am satisfied with my subscription
More than interesting price and protection thank you very much
I am satisfied with my subscription
More than interesting price and protection thank you very much")</f>
        <v>I am satisfied with my subscription
More than interesting price and protection thank you very much
I am satisfied with my subscription
More than interesting price and protection thank you very much</v>
      </c>
    </row>
    <row r="626" spans="2:9" ht="15.75" customHeight="1" x14ac:dyDescent="0.3">
      <c r="B626" s="2" t="s">
        <v>1316</v>
      </c>
      <c r="C626" s="2" t="s">
        <v>1317</v>
      </c>
      <c r="D626" s="2" t="s">
        <v>13</v>
      </c>
      <c r="E626" s="2" t="s">
        <v>14</v>
      </c>
      <c r="F626" s="2" t="s">
        <v>15</v>
      </c>
      <c r="G626" s="2" t="s">
        <v>1311</v>
      </c>
      <c r="H626" s="2" t="s">
        <v>628</v>
      </c>
      <c r="I626" s="2" t="str">
        <f ca="1">IFERROR(__xludf.DUMMYFUNCTION("GOOGLETRANSLATE(C626,""fr"",""en"")"),"I am satisfied, simple insurance, cheap especially for the formulas it offers.
Easy to join, listen and help
I recommend")</f>
        <v>I am satisfied, simple insurance, cheap especially for the formulas it offers.
Easy to join, listen and help
I recommend</v>
      </c>
    </row>
    <row r="627" spans="2:9" ht="15.75" customHeight="1" x14ac:dyDescent="0.3">
      <c r="B627" s="2" t="s">
        <v>1318</v>
      </c>
      <c r="C627" s="2" t="s">
        <v>1319</v>
      </c>
      <c r="D627" s="2" t="s">
        <v>13</v>
      </c>
      <c r="E627" s="2" t="s">
        <v>14</v>
      </c>
      <c r="F627" s="2" t="s">
        <v>15</v>
      </c>
      <c r="G627" s="2" t="s">
        <v>1311</v>
      </c>
      <c r="H627" s="2" t="s">
        <v>628</v>
      </c>
      <c r="I627" s="2" t="str">
        <f ca="1">IFERROR(__xludf.DUMMYFUNCTION("GOOGLETRANSLATE(C627,""fr"",""en"")"),"Very satisfied very interesting very reliable very well in terms of price
I recommend this competitive and attractive price insurance company to ensure its car")</f>
        <v>Very satisfied very interesting very reliable very well in terms of price
I recommend this competitive and attractive price insurance company to ensure its car</v>
      </c>
    </row>
    <row r="628" spans="2:9" ht="15.75" customHeight="1" x14ac:dyDescent="0.3">
      <c r="B628" s="2" t="s">
        <v>1320</v>
      </c>
      <c r="C628" s="2" t="s">
        <v>1321</v>
      </c>
      <c r="D628" s="2" t="s">
        <v>13</v>
      </c>
      <c r="E628" s="2" t="s">
        <v>14</v>
      </c>
      <c r="F628" s="2" t="s">
        <v>15</v>
      </c>
      <c r="G628" s="2" t="s">
        <v>1311</v>
      </c>
      <c r="H628" s="2" t="s">
        <v>628</v>
      </c>
      <c r="I628" s="2" t="str">
        <f ca="1">IFERROR(__xludf.DUMMYFUNCTION("GOOGLETRANSLATE(C628,""fr"",""en"")"),"connection difficulty. BEUG site and cancels our simulations. Living on a seaside city, maybe too many people online at the same time ...
but very easy to understand and subscribe")</f>
        <v>connection difficulty. BEUG site and cancels our simulations. Living on a seaside city, maybe too many people online at the same time ...
but very easy to understand and subscribe</v>
      </c>
    </row>
    <row r="629" spans="2:9" ht="15.75" customHeight="1" x14ac:dyDescent="0.3">
      <c r="B629" s="2" t="s">
        <v>1322</v>
      </c>
      <c r="C629" s="2" t="s">
        <v>1323</v>
      </c>
      <c r="D629" s="2" t="s">
        <v>13</v>
      </c>
      <c r="E629" s="2" t="s">
        <v>14</v>
      </c>
      <c r="F629" s="2" t="s">
        <v>15</v>
      </c>
      <c r="G629" s="2" t="s">
        <v>1311</v>
      </c>
      <c r="H629" s="2" t="s">
        <v>628</v>
      </c>
      <c r="I629" s="2" t="str">
        <f ca="1">IFERROR(__xludf.DUMMYFUNCTION("GOOGLETRANSLATE(C629,""fr"",""en"")"),"Fast and simple. Suitable price thank you
Thank you for this site which is effective which saves us time and money. I recommend everyone")</f>
        <v>Fast and simple. Suitable price thank you
Thank you for this site which is effective which saves us time and money. I recommend everyone</v>
      </c>
    </row>
    <row r="630" spans="2:9" ht="15.75" customHeight="1" x14ac:dyDescent="0.3">
      <c r="B630" s="2" t="s">
        <v>1324</v>
      </c>
      <c r="C630" s="2" t="s">
        <v>1325</v>
      </c>
      <c r="D630" s="2" t="s">
        <v>13</v>
      </c>
      <c r="E630" s="2" t="s">
        <v>14</v>
      </c>
      <c r="F630" s="2" t="s">
        <v>15</v>
      </c>
      <c r="G630" s="2" t="s">
        <v>1311</v>
      </c>
      <c r="H630" s="2" t="s">
        <v>628</v>
      </c>
      <c r="I630" s="2" t="str">
        <f ca="1">IFERROR(__xludf.DUMMYFUNCTION("GOOGLETRANSLATE(C630,""fr"",""en"")"),"I am satisfied ... Reasonable price! With speed ....
I recommend it as a car insurance. Fast, all this fact on the internet. No need to move.")</f>
        <v>I am satisfied ... Reasonable price! With speed ....
I recommend it as a car insurance. Fast, all this fact on the internet. No need to move.</v>
      </c>
    </row>
    <row r="631" spans="2:9" ht="15.75" customHeight="1" x14ac:dyDescent="0.3">
      <c r="B631" s="2" t="s">
        <v>1326</v>
      </c>
      <c r="C631" s="2" t="s">
        <v>1327</v>
      </c>
      <c r="D631" s="2" t="s">
        <v>13</v>
      </c>
      <c r="E631" s="2" t="s">
        <v>14</v>
      </c>
      <c r="F631" s="2" t="s">
        <v>15</v>
      </c>
      <c r="G631" s="2" t="s">
        <v>1311</v>
      </c>
      <c r="H631" s="2" t="s">
        <v>628</v>
      </c>
      <c r="I631" s="2" t="str">
        <f ca="1">IFERROR(__xludf.DUMMYFUNCTION("GOOGLETRANSLATE(C631,""fr"",""en"")"),"I am satisfied with direct insurance I highly recommend it.
Levels price he and competitive and for people and once again very satisfied with the service thank you")</f>
        <v>I am satisfied with direct insurance I highly recommend it.
Levels price he and competitive and for people and once again very satisfied with the service thank you</v>
      </c>
    </row>
    <row r="632" spans="2:9" ht="15.75" customHeight="1" x14ac:dyDescent="0.3">
      <c r="B632" s="2" t="s">
        <v>1328</v>
      </c>
      <c r="C632" s="2" t="s">
        <v>1329</v>
      </c>
      <c r="D632" s="2" t="s">
        <v>13</v>
      </c>
      <c r="E632" s="2" t="s">
        <v>14</v>
      </c>
      <c r="F632" s="2" t="s">
        <v>15</v>
      </c>
      <c r="G632" s="2" t="s">
        <v>1311</v>
      </c>
      <c r="H632" s="2" t="s">
        <v>628</v>
      </c>
      <c r="I632" s="2" t="str">
        <f ca="1">IFERROR(__xludf.DUMMYFUNCTION("GOOGLETRANSLATE(C632,""fr"",""en"")"),"Simple and detailed offer on a well -constructed site in the progression of the quote. Competitive price for young drivers in the probationary phase. Good first experience")</f>
        <v>Simple and detailed offer on a well -constructed site in the progression of the quote. Competitive price for young drivers in the probationary phase. Good first experience</v>
      </c>
    </row>
    <row r="633" spans="2:9" ht="15.75" customHeight="1" x14ac:dyDescent="0.3">
      <c r="B633" s="2" t="s">
        <v>1330</v>
      </c>
      <c r="C633" s="2" t="s">
        <v>1331</v>
      </c>
      <c r="D633" s="2" t="s">
        <v>13</v>
      </c>
      <c r="E633" s="2" t="s">
        <v>14</v>
      </c>
      <c r="F633" s="2" t="s">
        <v>15</v>
      </c>
      <c r="G633" s="2" t="s">
        <v>1311</v>
      </c>
      <c r="H633" s="2" t="s">
        <v>628</v>
      </c>
      <c r="I633" s="2" t="str">
        <f ca="1">IFERROR(__xludf.DUMMYFUNCTION("GOOGLETRANSLATE(C633,""fr"",""en"")"),"A little expensive price, the services are suitable, the speed to be insured and when it is fast and efficient.
Thank you for making sure ...")</f>
        <v>A little expensive price, the services are suitable, the speed to be insured and when it is fast and efficient.
Thank you for making sure ...</v>
      </c>
    </row>
    <row r="634" spans="2:9" ht="15.75" customHeight="1" x14ac:dyDescent="0.3">
      <c r="B634" s="2" t="s">
        <v>1332</v>
      </c>
      <c r="C634" s="2" t="s">
        <v>1333</v>
      </c>
      <c r="D634" s="2" t="s">
        <v>13</v>
      </c>
      <c r="E634" s="2" t="s">
        <v>14</v>
      </c>
      <c r="F634" s="2" t="s">
        <v>15</v>
      </c>
      <c r="G634" s="2" t="s">
        <v>1311</v>
      </c>
      <c r="H634" s="2" t="s">
        <v>628</v>
      </c>
      <c r="I634" s="2" t="str">
        <f ca="1">IFERROR(__xludf.DUMMYFUNCTION("GOOGLETRANSLATE(C634,""fr"",""en"")"),"To see the light of day I would have a problem!
Clear site without bug, ease of finding your quote so that's ok.
Equivalent price is more or less what is done elsewhere")</f>
        <v>To see the light of day I would have a problem!
Clear site without bug, ease of finding your quote so that's ok.
Equivalent price is more or less what is done elsewhere</v>
      </c>
    </row>
    <row r="635" spans="2:9" ht="15.75" customHeight="1" x14ac:dyDescent="0.3">
      <c r="B635" s="2" t="s">
        <v>1334</v>
      </c>
      <c r="C635" s="2" t="s">
        <v>1335</v>
      </c>
      <c r="D635" s="2" t="s">
        <v>13</v>
      </c>
      <c r="E635" s="2" t="s">
        <v>14</v>
      </c>
      <c r="F635" s="2" t="s">
        <v>15</v>
      </c>
      <c r="G635" s="2" t="s">
        <v>1311</v>
      </c>
      <c r="H635" s="2" t="s">
        <v>628</v>
      </c>
      <c r="I635" s="2" t="str">
        <f ca="1">IFERROR(__xludf.DUMMYFUNCTION("GOOGLETRANSLATE(C635,""fr"",""en"")"),"I am very satisfied with the options and pricing offered to ensure my car.
I highly recommend direct assurance to my loved ones.")</f>
        <v>I am very satisfied with the options and pricing offered to ensure my car.
I highly recommend direct assurance to my loved ones.</v>
      </c>
    </row>
    <row r="636" spans="2:9" ht="15.75" customHeight="1" x14ac:dyDescent="0.3">
      <c r="B636" s="2" t="s">
        <v>1336</v>
      </c>
      <c r="C636" s="2" t="s">
        <v>1337</v>
      </c>
      <c r="D636" s="2" t="s">
        <v>13</v>
      </c>
      <c r="E636" s="2" t="s">
        <v>14</v>
      </c>
      <c r="F636" s="2" t="s">
        <v>15</v>
      </c>
      <c r="G636" s="2" t="s">
        <v>1311</v>
      </c>
      <c r="H636" s="2" t="s">
        <v>628</v>
      </c>
      <c r="I636" s="2" t="str">
        <f ca="1">IFERROR(__xludf.DUMMYFUNCTION("GOOGLETRANSLATE(C636,""fr"",""en"")"),"Very simple management of the subscription and implementation of the relatively easy contract.
To see in time if customer service is operational and responsive.
")</f>
        <v xml:space="preserve">Very simple management of the subscription and implementation of the relatively easy contract.
To see in time if customer service is operational and responsive.
</v>
      </c>
    </row>
    <row r="637" spans="2:9" ht="15.75" customHeight="1" x14ac:dyDescent="0.3">
      <c r="B637" s="2" t="s">
        <v>1338</v>
      </c>
      <c r="C637" s="2" t="s">
        <v>1339</v>
      </c>
      <c r="D637" s="2" t="s">
        <v>13</v>
      </c>
      <c r="E637" s="2" t="s">
        <v>14</v>
      </c>
      <c r="F637" s="2" t="s">
        <v>15</v>
      </c>
      <c r="G637" s="2" t="s">
        <v>1311</v>
      </c>
      <c r="H637" s="2" t="s">
        <v>628</v>
      </c>
      <c r="I637" s="2" t="str">
        <f ca="1">IFERROR(__xludf.DUMMYFUNCTION("GOOGLETRANSLATE(C637,""fr"",""en"")"),"I am satisfied by the contract, the conditions of coverage, the ease of use of the Site, the speed of use, the price of the insurance offered.")</f>
        <v>I am satisfied by the contract, the conditions of coverage, the ease of use of the Site, the speed of use, the price of the insurance offered.</v>
      </c>
    </row>
    <row r="638" spans="2:9" ht="15.75" customHeight="1" x14ac:dyDescent="0.3">
      <c r="B638" s="2" t="s">
        <v>1340</v>
      </c>
      <c r="C638" s="2" t="s">
        <v>1341</v>
      </c>
      <c r="D638" s="2" t="s">
        <v>13</v>
      </c>
      <c r="E638" s="2" t="s">
        <v>14</v>
      </c>
      <c r="F638" s="2" t="s">
        <v>15</v>
      </c>
      <c r="G638" s="2" t="s">
        <v>1311</v>
      </c>
      <c r="H638" s="2" t="s">
        <v>628</v>
      </c>
      <c r="I638" s="2" t="str">
        <f ca="1">IFERROR(__xludf.DUMMYFUNCTION("GOOGLETRANSLATE(C638,""fr"",""en"")"),"I am really satisfied with the price and the service I really recommend direct insurance
I will make quotes for my other 3 car to compare the prices")</f>
        <v>I am really satisfied with the price and the service I really recommend direct insurance
I will make quotes for my other 3 car to compare the prices</v>
      </c>
    </row>
    <row r="639" spans="2:9" ht="15.75" customHeight="1" x14ac:dyDescent="0.3">
      <c r="B639" s="2" t="s">
        <v>1342</v>
      </c>
      <c r="C639" s="2" t="s">
        <v>1343</v>
      </c>
      <c r="D639" s="2" t="s">
        <v>13</v>
      </c>
      <c r="E639" s="2" t="s">
        <v>14</v>
      </c>
      <c r="F639" s="2" t="s">
        <v>15</v>
      </c>
      <c r="G639" s="2" t="s">
        <v>1311</v>
      </c>
      <c r="H639" s="2" t="s">
        <v>628</v>
      </c>
      <c r="I639" s="2" t="str">
        <f ca="1">IFERROR(__xludf.DUMMYFUNCTION("GOOGLETRANSLATE(C639,""fr"",""en"")"),"I am happy and satisfied to find cheaper.
We will see the rest when there will be a concern
Hoping that this is going well in for the future")</f>
        <v>I am happy and satisfied to find cheaper.
We will see the rest when there will be a concern
Hoping that this is going well in for the future</v>
      </c>
    </row>
    <row r="640" spans="2:9" ht="15.75" customHeight="1" x14ac:dyDescent="0.3">
      <c r="B640" s="2" t="s">
        <v>1344</v>
      </c>
      <c r="C640" s="2" t="s">
        <v>1345</v>
      </c>
      <c r="D640" s="2" t="s">
        <v>13</v>
      </c>
      <c r="E640" s="2" t="s">
        <v>14</v>
      </c>
      <c r="F640" s="2" t="s">
        <v>15</v>
      </c>
      <c r="G640" s="2" t="s">
        <v>1346</v>
      </c>
      <c r="H640" s="2" t="s">
        <v>628</v>
      </c>
      <c r="I640" s="2" t="str">
        <f ca="1">IFERROR(__xludf.DUMMYFUNCTION("GOOGLETRANSLATE(C640,""fr"",""en"")"),"Thank you, very effective. I always find with Pliais saying assurance that I buy a car !! I advise him to my knowledge. Always with pleasure")</f>
        <v>Thank you, very effective. I always find with Pliais saying assurance that I buy a car !! I advise him to my knowledge. Always with pleasure</v>
      </c>
    </row>
    <row r="641" spans="2:9" ht="15.75" customHeight="1" x14ac:dyDescent="0.3">
      <c r="B641" s="2" t="s">
        <v>1347</v>
      </c>
      <c r="C641" s="2" t="s">
        <v>1348</v>
      </c>
      <c r="D641" s="2" t="s">
        <v>13</v>
      </c>
      <c r="E641" s="2" t="s">
        <v>14</v>
      </c>
      <c r="F641" s="2" t="s">
        <v>15</v>
      </c>
      <c r="G641" s="2" t="s">
        <v>1346</v>
      </c>
      <c r="H641" s="2" t="s">
        <v>628</v>
      </c>
      <c r="I641" s="2" t="str">
        <f ca="1">IFERROR(__xludf.DUMMYFUNCTION("GOOGLETRANSLATE(C641,""fr"",""en"")"),"For the moment, I am satisfied but I have just subscribed so no perspective and it is difficult to give an opinion
I saw good reviews")</f>
        <v>For the moment, I am satisfied but I have just subscribed so no perspective and it is difficult to give an opinion
I saw good reviews</v>
      </c>
    </row>
    <row r="642" spans="2:9" ht="15.75" customHeight="1" x14ac:dyDescent="0.3">
      <c r="B642" s="2" t="s">
        <v>1349</v>
      </c>
      <c r="C642" s="2" t="s">
        <v>1350</v>
      </c>
      <c r="D642" s="2" t="s">
        <v>13</v>
      </c>
      <c r="E642" s="2" t="s">
        <v>14</v>
      </c>
      <c r="F642" s="2" t="s">
        <v>15</v>
      </c>
      <c r="G642" s="2" t="s">
        <v>1346</v>
      </c>
      <c r="H642" s="2" t="s">
        <v>628</v>
      </c>
      <c r="I642" s="2" t="str">
        <f ca="1">IFERROR(__xludf.DUMMYFUNCTION("GOOGLETRANSLATE(C642,""fr"",""en"")"),"For the moment nothing to report.
We will see the rest.
All I can say is that the site is practical and easy to use. The news is available.")</f>
        <v>For the moment nothing to report.
We will see the rest.
All I can say is that the site is practical and easy to use. The news is available.</v>
      </c>
    </row>
    <row r="643" spans="2:9" ht="15.75" customHeight="1" x14ac:dyDescent="0.3">
      <c r="B643" s="2" t="s">
        <v>1351</v>
      </c>
      <c r="C643" s="2" t="s">
        <v>1352</v>
      </c>
      <c r="D643" s="2" t="s">
        <v>13</v>
      </c>
      <c r="E643" s="2" t="s">
        <v>14</v>
      </c>
      <c r="F643" s="2" t="s">
        <v>15</v>
      </c>
      <c r="G643" s="2" t="s">
        <v>1346</v>
      </c>
      <c r="H643" s="2" t="s">
        <v>628</v>
      </c>
      <c r="I643" s="2" t="str">
        <f ca="1">IFERROR(__xludf.DUMMYFUNCTION("GOOGLETRANSLATE(C643,""fr"",""en"")"),"I am satisfied with the service, easy and quick.
My friend has been with you for over 5 years, she is very satisfied with it and recommended me direct insurance")</f>
        <v>I am satisfied with the service, easy and quick.
My friend has been with you for over 5 years, she is very satisfied with it and recommended me direct insurance</v>
      </c>
    </row>
    <row r="644" spans="2:9" ht="15.75" customHeight="1" x14ac:dyDescent="0.3">
      <c r="B644" s="2" t="s">
        <v>1353</v>
      </c>
      <c r="C644" s="2" t="s">
        <v>1354</v>
      </c>
      <c r="D644" s="2" t="s">
        <v>13</v>
      </c>
      <c r="E644" s="2" t="s">
        <v>14</v>
      </c>
      <c r="F644" s="2" t="s">
        <v>15</v>
      </c>
      <c r="G644" s="2" t="s">
        <v>1346</v>
      </c>
      <c r="H644" s="2" t="s">
        <v>628</v>
      </c>
      <c r="I644" s="2" t="str">
        <f ca="1">IFERROR(__xludf.DUMMYFUNCTION("GOOGLETRANSLATE(C644,""fr"",""en"")"),"I am satisfied with direct insurance and I recommend it to those around me thank you for having accompanied me in my insurance research efforts")</f>
        <v>I am satisfied with direct insurance and I recommend it to those around me thank you for having accompanied me in my insurance research efforts</v>
      </c>
    </row>
    <row r="645" spans="2:9" ht="15.75" customHeight="1" x14ac:dyDescent="0.3">
      <c r="B645" s="2" t="s">
        <v>1355</v>
      </c>
      <c r="C645" s="2" t="s">
        <v>1356</v>
      </c>
      <c r="D645" s="2" t="s">
        <v>13</v>
      </c>
      <c r="E645" s="2" t="s">
        <v>14</v>
      </c>
      <c r="F645" s="2" t="s">
        <v>15</v>
      </c>
      <c r="G645" s="2" t="s">
        <v>1346</v>
      </c>
      <c r="H645" s="2" t="s">
        <v>628</v>
      </c>
      <c r="I645" s="2" t="str">
        <f ca="1">IFERROR(__xludf.DUMMYFUNCTION("GOOGLETRANSLATE(C645,""fr"",""en"")"),"I am satisfied with the fast and inexpensive service
For the moment very happy
of all proposals yours is the one that best suits my economy
I will recommend your online service to all my friends and family")</f>
        <v>I am satisfied with the fast and inexpensive service
For the moment very happy
of all proposals yours is the one that best suits my economy
I will recommend your online service to all my friends and family</v>
      </c>
    </row>
    <row r="646" spans="2:9" ht="15.75" customHeight="1" x14ac:dyDescent="0.3">
      <c r="B646" s="2" t="s">
        <v>1357</v>
      </c>
      <c r="C646" s="2" t="s">
        <v>1358</v>
      </c>
      <c r="D646" s="2" t="s">
        <v>13</v>
      </c>
      <c r="E646" s="2" t="s">
        <v>14</v>
      </c>
      <c r="F646" s="2" t="s">
        <v>15</v>
      </c>
      <c r="G646" s="2" t="s">
        <v>1346</v>
      </c>
      <c r="H646" s="2" t="s">
        <v>628</v>
      </c>
      <c r="I646" s="2" t="str">
        <f ca="1">IFERROR(__xludf.DUMMYFUNCTION("GOOGLETRANSLATE(C646,""fr"",""en"")"),"Thank you for the advisor who was great, advantageous price
And above all easy to do. I recommend it to my sons
The steps to follow very clear")</f>
        <v>Thank you for the advisor who was great, advantageous price
And above all easy to do. I recommend it to my sons
The steps to follow very clear</v>
      </c>
    </row>
    <row r="647" spans="2:9" ht="15.75" customHeight="1" x14ac:dyDescent="0.3">
      <c r="B647" s="2" t="s">
        <v>1359</v>
      </c>
      <c r="C647" s="2" t="s">
        <v>1360</v>
      </c>
      <c r="D647" s="2" t="s">
        <v>13</v>
      </c>
      <c r="E647" s="2" t="s">
        <v>14</v>
      </c>
      <c r="F647" s="2" t="s">
        <v>15</v>
      </c>
      <c r="G647" s="2" t="s">
        <v>1346</v>
      </c>
      <c r="H647" s="2" t="s">
        <v>628</v>
      </c>
      <c r="I647" s="2" t="str">
        <f ca="1">IFERROR(__xludf.DUMMYFUNCTION("GOOGLETRANSLATE(C647,""fr"",""en"")"),"I am very satisfied with the proposed prices and the speed of the procedure. The site is simple to access and it is above all very understandable. Thanks")</f>
        <v>I am very satisfied with the proposed prices and the speed of the procedure. The site is simple to access and it is above all very understandable. Thanks</v>
      </c>
    </row>
    <row r="648" spans="2:9" ht="15.75" customHeight="1" x14ac:dyDescent="0.3">
      <c r="B648" s="2" t="s">
        <v>1361</v>
      </c>
      <c r="C648" s="2" t="s">
        <v>1362</v>
      </c>
      <c r="D648" s="2" t="s">
        <v>13</v>
      </c>
      <c r="E648" s="2" t="s">
        <v>14</v>
      </c>
      <c r="F648" s="2" t="s">
        <v>15</v>
      </c>
      <c r="G648" s="2" t="s">
        <v>1346</v>
      </c>
      <c r="H648" s="2" t="s">
        <v>628</v>
      </c>
      <c r="I648" s="2" t="str">
        <f ca="1">IFERROR(__xludf.DUMMYFUNCTION("GOOGLETRANSLATE(C648,""fr"",""en"")"),"I am satisfied with the service, very useful quick subscription when buying the vehicle.
I have never had any problems with this insurance for my previous vehicles")</f>
        <v>I am satisfied with the service, very useful quick subscription when buying the vehicle.
I have never had any problems with this insurance for my previous vehicles</v>
      </c>
    </row>
    <row r="649" spans="2:9" ht="15.75" customHeight="1" x14ac:dyDescent="0.3">
      <c r="B649" s="2" t="s">
        <v>1363</v>
      </c>
      <c r="C649" s="2" t="s">
        <v>1364</v>
      </c>
      <c r="D649" s="2" t="s">
        <v>13</v>
      </c>
      <c r="E649" s="2" t="s">
        <v>14</v>
      </c>
      <c r="F649" s="2" t="s">
        <v>15</v>
      </c>
      <c r="G649" s="2" t="s">
        <v>1346</v>
      </c>
      <c r="H649" s="2" t="s">
        <v>628</v>
      </c>
      <c r="I649" s="2" t="str">
        <f ca="1">IFERROR(__xludf.DUMMYFUNCTION("GOOGLETRANSLATE(C649,""fr"",""en"")"),"Simple practice, good price, good coverage, fast, I was advised by a member of my family and I will do the same with my knowledge that will ask me for advice")</f>
        <v>Simple practice, good price, good coverage, fast, I was advised by a member of my family and I will do the same with my knowledge that will ask me for advice</v>
      </c>
    </row>
    <row r="650" spans="2:9" ht="15.75" customHeight="1" x14ac:dyDescent="0.3">
      <c r="B650" s="2" t="s">
        <v>1365</v>
      </c>
      <c r="C650" s="2" t="s">
        <v>1366</v>
      </c>
      <c r="D650" s="2" t="s">
        <v>13</v>
      </c>
      <c r="E650" s="2" t="s">
        <v>14</v>
      </c>
      <c r="F650" s="2" t="s">
        <v>15</v>
      </c>
      <c r="G650" s="2" t="s">
        <v>1346</v>
      </c>
      <c r="H650" s="2" t="s">
        <v>628</v>
      </c>
      <c r="I650" s="2" t="str">
        <f ca="1">IFERROR(__xludf.DUMMYFUNCTION("GOOGLETRANSLATE(C650,""fr"",""en"")"),"Satisfied with Direct Insurance services. The prices are correct.
The choices of options are very correct too.
Thanks to you direct insurance for your offers")</f>
        <v>Satisfied with Direct Insurance services. The prices are correct.
The choices of options are very correct too.
Thanks to you direct insurance for your offers</v>
      </c>
    </row>
    <row r="651" spans="2:9" ht="15.75" customHeight="1" x14ac:dyDescent="0.3">
      <c r="B651" s="2" t="s">
        <v>1367</v>
      </c>
      <c r="C651" s="2" t="s">
        <v>1368</v>
      </c>
      <c r="D651" s="2" t="s">
        <v>13</v>
      </c>
      <c r="E651" s="2" t="s">
        <v>14</v>
      </c>
      <c r="F651" s="2" t="s">
        <v>15</v>
      </c>
      <c r="G651" s="2" t="s">
        <v>1346</v>
      </c>
      <c r="H651" s="2" t="s">
        <v>628</v>
      </c>
      <c r="I651" s="2" t="str">
        <f ca="1">IFERROR(__xludf.DUMMYFUNCTION("GOOGLETRANSLATE(C651,""fr"",""en"")"),"I am satisfied with the service
The sit is easy to use, sometimes there are questions that are not used, it can be improved I think for example, the number of children")</f>
        <v>I am satisfied with the service
The sit is easy to use, sometimes there are questions that are not used, it can be improved I think for example, the number of children</v>
      </c>
    </row>
    <row r="652" spans="2:9" ht="15.75" customHeight="1" x14ac:dyDescent="0.3">
      <c r="B652" s="2" t="s">
        <v>1369</v>
      </c>
      <c r="C652" s="2" t="s">
        <v>1370</v>
      </c>
      <c r="D652" s="2" t="s">
        <v>13</v>
      </c>
      <c r="E652" s="2" t="s">
        <v>14</v>
      </c>
      <c r="F652" s="2" t="s">
        <v>15</v>
      </c>
      <c r="G652" s="2" t="s">
        <v>1346</v>
      </c>
      <c r="H652" s="2" t="s">
        <v>628</v>
      </c>
      <c r="I652" s="2" t="str">
        <f ca="1">IFERROR(__xludf.DUMMYFUNCTION("GOOGLETRANSLATE(C652,""fr"",""en"")"),"Very well, very clear and you can easily modify the different options it is a real asset. Regarding insurance insurance prices is very well positioned compared to these other competitors")</f>
        <v>Very well, very clear and you can easily modify the different options it is a real asset. Regarding insurance insurance prices is very well positioned compared to these other competitors</v>
      </c>
    </row>
    <row r="653" spans="2:9" ht="15.75" customHeight="1" x14ac:dyDescent="0.3">
      <c r="B653" s="2" t="s">
        <v>1371</v>
      </c>
      <c r="C653" s="2" t="s">
        <v>1372</v>
      </c>
      <c r="D653" s="2" t="s">
        <v>13</v>
      </c>
      <c r="E653" s="2" t="s">
        <v>14</v>
      </c>
      <c r="F653" s="2" t="s">
        <v>15</v>
      </c>
      <c r="G653" s="2" t="s">
        <v>1346</v>
      </c>
      <c r="H653" s="2" t="s">
        <v>628</v>
      </c>
      <c r="I653" s="2" t="str">
        <f ca="1">IFERROR(__xludf.DUMMYFUNCTION("GOOGLETRANSLATE(C653,""fr"",""en"")"),"For the moment I am satisfied with the service to see in time if the follow -up will be the same as well as the quality of the services and the speed of execution")</f>
        <v>For the moment I am satisfied with the service to see in time if the follow -up will be the same as well as the quality of the services and the speed of execution</v>
      </c>
    </row>
    <row r="654" spans="2:9" ht="15.75" customHeight="1" x14ac:dyDescent="0.3">
      <c r="B654" s="2" t="s">
        <v>1373</v>
      </c>
      <c r="C654" s="2" t="s">
        <v>1374</v>
      </c>
      <c r="D654" s="2" t="s">
        <v>13</v>
      </c>
      <c r="E654" s="2" t="s">
        <v>14</v>
      </c>
      <c r="F654" s="2" t="s">
        <v>15</v>
      </c>
      <c r="G654" s="2" t="s">
        <v>1375</v>
      </c>
      <c r="H654" s="2" t="s">
        <v>628</v>
      </c>
      <c r="I654" s="2" t="str">
        <f ca="1">IFERROR(__xludf.DUMMYFUNCTION("GOOGLETRANSLATE(C654,""fr"",""en"")"),"The quote is correct and the price unbeatable
I hope I will not regret it
Now all you have to do is test because it is a 1st time that I take online insurance")</f>
        <v>The quote is correct and the price unbeatable
I hope I will not regret it
Now all you have to do is test because it is a 1st time that I take online insurance</v>
      </c>
    </row>
    <row r="655" spans="2:9" ht="15.75" customHeight="1" x14ac:dyDescent="0.3">
      <c r="B655" s="2" t="s">
        <v>1376</v>
      </c>
      <c r="C655" s="2" t="s">
        <v>1377</v>
      </c>
      <c r="D655" s="2" t="s">
        <v>13</v>
      </c>
      <c r="E655" s="2" t="s">
        <v>14</v>
      </c>
      <c r="F655" s="2" t="s">
        <v>15</v>
      </c>
      <c r="G655" s="2" t="s">
        <v>1375</v>
      </c>
      <c r="H655" s="2" t="s">
        <v>628</v>
      </c>
      <c r="I655" s="2" t="str">
        <f ca="1">IFERROR(__xludf.DUMMYFUNCTION("GOOGLETRANSLATE(C655,""fr"",""en"")"),"I am very satisfied, the site interface is very understanding, and clear. I was able to get all the answers to my questions and quickly subscribe to my insurance.")</f>
        <v>I am very satisfied, the site interface is very understanding, and clear. I was able to get all the answers to my questions and quickly subscribe to my insurance.</v>
      </c>
    </row>
    <row r="656" spans="2:9" ht="15.75" customHeight="1" x14ac:dyDescent="0.3">
      <c r="B656" s="2" t="s">
        <v>1378</v>
      </c>
      <c r="C656" s="2" t="s">
        <v>1379</v>
      </c>
      <c r="D656" s="2" t="s">
        <v>13</v>
      </c>
      <c r="E656" s="2" t="s">
        <v>14</v>
      </c>
      <c r="F656" s="2" t="s">
        <v>15</v>
      </c>
      <c r="G656" s="2" t="s">
        <v>1375</v>
      </c>
      <c r="H656" s="2" t="s">
        <v>628</v>
      </c>
      <c r="I656" s="2" t="str">
        <f ca="1">IFERROR(__xludf.DUMMYFUNCTION("GOOGLETRANSLATE(C656,""fr"",""en"")"),"To see over time, for a first vehicle I find that it is a perhaps expensive. I hope is not to be disappointed in the event of a breakdown or sinister. Otherwise concerning the registration is quite fast!")</f>
        <v>To see over time, for a first vehicle I find that it is a perhaps expensive. I hope is not to be disappointed in the event of a breakdown or sinister. Otherwise concerning the registration is quite fast!</v>
      </c>
    </row>
    <row r="657" spans="2:9" ht="15.75" customHeight="1" x14ac:dyDescent="0.3">
      <c r="B657" s="2" t="s">
        <v>1380</v>
      </c>
      <c r="C657" s="2" t="s">
        <v>1381</v>
      </c>
      <c r="D657" s="2" t="s">
        <v>13</v>
      </c>
      <c r="E657" s="2" t="s">
        <v>14</v>
      </c>
      <c r="F657" s="2" t="s">
        <v>15</v>
      </c>
      <c r="G657" s="2" t="s">
        <v>1375</v>
      </c>
      <c r="H657" s="2" t="s">
        <v>628</v>
      </c>
      <c r="I657" s="2" t="str">
        <f ca="1">IFERROR(__xludf.DUMMYFUNCTION("GOOGLETRANSLATE(C657,""fr"",""en"")"),"I am satisfied but I do not yet know the site well. The box calculating the monthly amount of insurance seems to be a very good idea.")</f>
        <v>I am satisfied but I do not yet know the site well. The box calculating the monthly amount of insurance seems to be a very good idea.</v>
      </c>
    </row>
    <row r="658" spans="2:9" ht="15.75" customHeight="1" x14ac:dyDescent="0.3">
      <c r="B658" s="2" t="s">
        <v>1382</v>
      </c>
      <c r="C658" s="2" t="s">
        <v>1383</v>
      </c>
      <c r="D658" s="2" t="s">
        <v>13</v>
      </c>
      <c r="E658" s="2" t="s">
        <v>14</v>
      </c>
      <c r="F658" s="2" t="s">
        <v>15</v>
      </c>
      <c r="G658" s="2" t="s">
        <v>1375</v>
      </c>
      <c r="H658" s="2" t="s">
        <v>628</v>
      </c>
      <c r="I658" s="2" t="str">
        <f ca="1">IFERROR(__xludf.DUMMYFUNCTION("GOOGLETRANSLATE(C658,""fr"",""en"")"),"I am satisfied the price is attractive, serious I will subscribe to you could send me the green card as soon as the 47 euros have paid")</f>
        <v>I am satisfied the price is attractive, serious I will subscribe to you could send me the green card as soon as the 47 euros have paid</v>
      </c>
    </row>
    <row r="659" spans="2:9" ht="15.75" customHeight="1" x14ac:dyDescent="0.3">
      <c r="B659" s="2" t="s">
        <v>1384</v>
      </c>
      <c r="C659" s="2" t="s">
        <v>1385</v>
      </c>
      <c r="D659" s="2" t="s">
        <v>13</v>
      </c>
      <c r="E659" s="2" t="s">
        <v>14</v>
      </c>
      <c r="F659" s="2" t="s">
        <v>15</v>
      </c>
      <c r="G659" s="2" t="s">
        <v>1375</v>
      </c>
      <c r="H659" s="2" t="s">
        <v>628</v>
      </c>
      <c r="I659" s="2" t="str">
        <f ca="1">IFERROR(__xludf.DUMMYFUNCTION("GOOGLETRANSLATE(C659,""fr"",""en"")"),"I am satisfied with speed and ease in the registration process. I appreciate the fact that you can adapt its formula via the application.")</f>
        <v>I am satisfied with speed and ease in the registration process. I appreciate the fact that you can adapt its formula via the application.</v>
      </c>
    </row>
    <row r="660" spans="2:9" ht="15.75" customHeight="1" x14ac:dyDescent="0.3">
      <c r="B660" s="2" t="s">
        <v>1386</v>
      </c>
      <c r="C660" s="2" t="s">
        <v>1387</v>
      </c>
      <c r="D660" s="2" t="s">
        <v>13</v>
      </c>
      <c r="E660" s="2" t="s">
        <v>14</v>
      </c>
      <c r="F660" s="2" t="s">
        <v>15</v>
      </c>
      <c r="G660" s="2" t="s">
        <v>1375</v>
      </c>
      <c r="H660" s="2" t="s">
        <v>628</v>
      </c>
      <c r="I660" s="2" t="str">
        <f ca="1">IFERROR(__xludf.DUMMYFUNCTION("GOOGLETRANSLATE(C660,""fr"",""en"")"),"With several contracts the price is not really decreasing damage if not happy with the prices which are still lower than the. Competition but I have never used the services before")</f>
        <v>With several contracts the price is not really decreasing damage if not happy with the prices which are still lower than the. Competition but I have never used the services before</v>
      </c>
    </row>
    <row r="661" spans="2:9" ht="15.75" customHeight="1" x14ac:dyDescent="0.3">
      <c r="B661" s="2" t="s">
        <v>1388</v>
      </c>
      <c r="C661" s="2" t="s">
        <v>1389</v>
      </c>
      <c r="D661" s="2" t="s">
        <v>13</v>
      </c>
      <c r="E661" s="2" t="s">
        <v>14</v>
      </c>
      <c r="F661" s="2" t="s">
        <v>15</v>
      </c>
      <c r="G661" s="2" t="s">
        <v>1375</v>
      </c>
      <c r="H661" s="2" t="s">
        <v>628</v>
      </c>
      <c r="I661" s="2" t="str">
        <f ca="1">IFERROR(__xludf.DUMMYFUNCTION("GOOGLETRANSLATE(C661,""fr"",""en"")"),"Very satisfied with the price but we are waiting to see if the insurance services are also up to the task.
We exchanged correctly with customer service which explained the insurance conditions very well.")</f>
        <v>Very satisfied with the price but we are waiting to see if the insurance services are also up to the task.
We exchanged correctly with customer service which explained the insurance conditions very well.</v>
      </c>
    </row>
    <row r="662" spans="2:9" ht="15.75" customHeight="1" x14ac:dyDescent="0.3">
      <c r="B662" s="2" t="s">
        <v>1390</v>
      </c>
      <c r="C662" s="2" t="s">
        <v>1391</v>
      </c>
      <c r="D662" s="2" t="s">
        <v>13</v>
      </c>
      <c r="E662" s="2" t="s">
        <v>14</v>
      </c>
      <c r="F662" s="2" t="s">
        <v>15</v>
      </c>
      <c r="G662" s="2" t="s">
        <v>1375</v>
      </c>
      <c r="H662" s="2" t="s">
        <v>628</v>
      </c>
      <c r="I662" s="2" t="str">
        <f ca="1">IFERROR(__xludf.DUMMYFUNCTION("GOOGLETRANSLATE(C662,""fr"",""en"")"),"Correct rates, fast and clear online subscription. Quote with several warranty levels, I recommend. To see in time the evolution of prices.")</f>
        <v>Correct rates, fast and clear online subscription. Quote with several warranty levels, I recommend. To see in time the evolution of prices.</v>
      </c>
    </row>
    <row r="663" spans="2:9" ht="15.75" customHeight="1" x14ac:dyDescent="0.3">
      <c r="B663" s="2" t="s">
        <v>1392</v>
      </c>
      <c r="C663" s="2" t="s">
        <v>1393</v>
      </c>
      <c r="D663" s="2" t="s">
        <v>13</v>
      </c>
      <c r="E663" s="2" t="s">
        <v>14</v>
      </c>
      <c r="F663" s="2" t="s">
        <v>15</v>
      </c>
      <c r="G663" s="2" t="s">
        <v>1375</v>
      </c>
      <c r="H663" s="2" t="s">
        <v>628</v>
      </c>
      <c r="I663" s="2" t="str">
        <f ca="1">IFERROR(__xludf.DUMMYFUNCTION("GOOGLETRANSLATE(C663,""fr"",""en"")"),"I am satisfied
Prices have been suitable for me, and for the past year that I have insured with Direct Insurance, I haven't had any problems.
I recommend direct insurance
")</f>
        <v xml:space="preserve">I am satisfied
Prices have been suitable for me, and for the past year that I have insured with Direct Insurance, I haven't had any problems.
I recommend direct insurance
</v>
      </c>
    </row>
    <row r="664" spans="2:9" ht="15.75" customHeight="1" x14ac:dyDescent="0.3">
      <c r="B664" s="2" t="s">
        <v>1394</v>
      </c>
      <c r="C664" s="2" t="s">
        <v>1395</v>
      </c>
      <c r="D664" s="2" t="s">
        <v>13</v>
      </c>
      <c r="E664" s="2" t="s">
        <v>14</v>
      </c>
      <c r="F664" s="2" t="s">
        <v>15</v>
      </c>
      <c r="G664" s="2" t="s">
        <v>1375</v>
      </c>
      <c r="H664" s="2" t="s">
        <v>628</v>
      </c>
      <c r="I664" s="2" t="str">
        <f ca="1">IFERROR(__xludf.DUMMYFUNCTION("GOOGLETRANSLATE(C664,""fr"",""en"")"),"Very satisfied, I am happy, it is a great insurance The price is very reasonable I recommend this bank, thank you, I recommend very strongly")</f>
        <v>Very satisfied, I am happy, it is a great insurance The price is very reasonable I recommend this bank, thank you, I recommend very strongly</v>
      </c>
    </row>
    <row r="665" spans="2:9" ht="15.75" customHeight="1" x14ac:dyDescent="0.3">
      <c r="B665" s="2" t="s">
        <v>1396</v>
      </c>
      <c r="C665" s="2" t="s">
        <v>1397</v>
      </c>
      <c r="D665" s="2" t="s">
        <v>13</v>
      </c>
      <c r="E665" s="2" t="s">
        <v>14</v>
      </c>
      <c r="F665" s="2" t="s">
        <v>15</v>
      </c>
      <c r="G665" s="2" t="s">
        <v>1375</v>
      </c>
      <c r="H665" s="2" t="s">
        <v>628</v>
      </c>
      <c r="I665" s="2" t="str">
        <f ca="1">IFERROR(__xludf.DUMMYFUNCTION("GOOGLETRANSLATE(C665,""fr"",""en"")"),"I am satisfied with the very pleasant service I recommend effective very good insurance. Speed ​​of the contract advised very welcome with respect I am happy")</f>
        <v>I am satisfied with the very pleasant service I recommend effective very good insurance. Speed ​​of the contract advised very welcome with respect I am happy</v>
      </c>
    </row>
    <row r="666" spans="2:9" ht="15.75" customHeight="1" x14ac:dyDescent="0.3">
      <c r="B666" s="2" t="s">
        <v>1398</v>
      </c>
      <c r="C666" s="2" t="s">
        <v>1399</v>
      </c>
      <c r="D666" s="2" t="s">
        <v>13</v>
      </c>
      <c r="E666" s="2" t="s">
        <v>14</v>
      </c>
      <c r="F666" s="2" t="s">
        <v>15</v>
      </c>
      <c r="G666" s="2" t="s">
        <v>1375</v>
      </c>
      <c r="H666" s="2" t="s">
        <v>628</v>
      </c>
      <c r="I666" s="2" t="str">
        <f ca="1">IFERROR(__xludf.DUMMYFUNCTION("GOOGLETRANSLATE(C666,""fr"",""en"")"),"Everything is at the top thank you, this is my 3rd vehicle assured at home, the prices are top and the listening advisers thank you for all I will be able to please myself on the roads")</f>
        <v>Everything is at the top thank you, this is my 3rd vehicle assured at home, the prices are top and the listening advisers thank you for all I will be able to please myself on the roads</v>
      </c>
    </row>
    <row r="667" spans="2:9" ht="15.75" customHeight="1" x14ac:dyDescent="0.3">
      <c r="B667" s="2" t="s">
        <v>1400</v>
      </c>
      <c r="C667" s="2" t="s">
        <v>1401</v>
      </c>
      <c r="D667" s="2" t="s">
        <v>13</v>
      </c>
      <c r="E667" s="2" t="s">
        <v>14</v>
      </c>
      <c r="F667" s="2" t="s">
        <v>15</v>
      </c>
      <c r="G667" s="2" t="s">
        <v>1375</v>
      </c>
      <c r="H667" s="2" t="s">
        <v>628</v>
      </c>
      <c r="I667" s="2" t="str">
        <f ca="1">IFERROR(__xludf.DUMMYFUNCTION("GOOGLETRANSLATE(C667,""fr"",""en"")"),"Simple and give people who have been not insured for years. Correct price overall it would be good to be able to pay every month.")</f>
        <v>Simple and give people who have been not insured for years. Correct price overall it would be good to be able to pay every month.</v>
      </c>
    </row>
    <row r="668" spans="2:9" ht="15.75" customHeight="1" x14ac:dyDescent="0.3">
      <c r="B668" s="2" t="s">
        <v>1402</v>
      </c>
      <c r="C668" s="2" t="s">
        <v>1403</v>
      </c>
      <c r="D668" s="2" t="s">
        <v>13</v>
      </c>
      <c r="E668" s="2" t="s">
        <v>14</v>
      </c>
      <c r="F668" s="2" t="s">
        <v>15</v>
      </c>
      <c r="G668" s="2" t="s">
        <v>628</v>
      </c>
      <c r="H668" s="2" t="s">
        <v>628</v>
      </c>
      <c r="I668" s="2" t="str">
        <f ca="1">IFERROR(__xludf.DUMMYFUNCTION("GOOGLETRANSLATE(C668,""fr"",""en"")"),"I am satisfied with the service
The prices are suitable
Simple and practical
Recommended by my entourage
I hope to be satisfied in the long term ...")</f>
        <v>I am satisfied with the service
The prices are suitable
Simple and practical
Recommended by my entourage
I hope to be satisfied in the long term ...</v>
      </c>
    </row>
    <row r="669" spans="2:9" ht="15.75" customHeight="1" x14ac:dyDescent="0.3">
      <c r="B669" s="2" t="s">
        <v>1404</v>
      </c>
      <c r="C669" s="2" t="s">
        <v>1405</v>
      </c>
      <c r="D669" s="2" t="s">
        <v>13</v>
      </c>
      <c r="E669" s="2" t="s">
        <v>14</v>
      </c>
      <c r="F669" s="2" t="s">
        <v>15</v>
      </c>
      <c r="G669" s="2" t="s">
        <v>628</v>
      </c>
      <c r="H669" s="2" t="s">
        <v>628</v>
      </c>
      <c r="I669" s="2" t="str">
        <f ca="1">IFERROR(__xludf.DUMMYFUNCTION("GOOGLETRANSLATE(C669,""fr"",""en"")"),"I am satisfied with the service....
The price suits me ...
It's not expensive at all ..
I advise all worlds
Without hesitation
Listening service
Cheap")</f>
        <v>I am satisfied with the service....
The price suits me ...
It's not expensive at all ..
I advise all worlds
Without hesitation
Listening service
Cheap</v>
      </c>
    </row>
    <row r="670" spans="2:9" ht="15.75" customHeight="1" x14ac:dyDescent="0.3">
      <c r="B670" s="2" t="s">
        <v>1406</v>
      </c>
      <c r="C670" s="2" t="s">
        <v>1407</v>
      </c>
      <c r="D670" s="2" t="s">
        <v>13</v>
      </c>
      <c r="E670" s="2" t="s">
        <v>14</v>
      </c>
      <c r="F670" s="2" t="s">
        <v>15</v>
      </c>
      <c r="G670" s="2" t="s">
        <v>628</v>
      </c>
      <c r="H670" s="2" t="s">
        <v>628</v>
      </c>
      <c r="I670" s="2" t="str">
        <f ca="1">IFERROR(__xludf.DUMMYFUNCTION("GOOGLETRANSLATE(C670,""fr"",""en"")"),"simple to make the contract materialize
The different quotes offered are well explained
The proposal according to the year of the vehicle is good because I would not have chosen the whole risk while the price difference being minimal and judicious compa"&amp;"red to my car with few kms given the year.")</f>
        <v>simple to make the contract materialize
The different quotes offered are well explained
The proposal according to the year of the vehicle is good because I would not have chosen the whole risk while the price difference being minimal and judicious compared to my car with few kms given the year.</v>
      </c>
    </row>
    <row r="671" spans="2:9" ht="15.75" customHeight="1" x14ac:dyDescent="0.3">
      <c r="B671" s="2" t="s">
        <v>1408</v>
      </c>
      <c r="C671" s="2" t="s">
        <v>1409</v>
      </c>
      <c r="D671" s="2" t="s">
        <v>13</v>
      </c>
      <c r="E671" s="2" t="s">
        <v>14</v>
      </c>
      <c r="F671" s="2" t="s">
        <v>15</v>
      </c>
      <c r="G671" s="2" t="s">
        <v>628</v>
      </c>
      <c r="H671" s="2" t="s">
        <v>628</v>
      </c>
      <c r="I671" s="2" t="str">
        <f ca="1">IFERROR(__xludf.DUMMYFUNCTION("GOOGLETRANSLATE(C671,""fr"",""en"")"),"Very satisfied with the practicality of the site. Easy to use and very good value for money. I will recommend this site to those around me. Speed ​​of use")</f>
        <v>Very satisfied with the practicality of the site. Easy to use and very good value for money. I will recommend this site to those around me. Speed ​​of use</v>
      </c>
    </row>
    <row r="672" spans="2:9" ht="15.75" customHeight="1" x14ac:dyDescent="0.3">
      <c r="B672" s="2" t="s">
        <v>1410</v>
      </c>
      <c r="C672" s="2" t="s">
        <v>1411</v>
      </c>
      <c r="D672" s="2" t="s">
        <v>13</v>
      </c>
      <c r="E672" s="2" t="s">
        <v>14</v>
      </c>
      <c r="F672" s="2" t="s">
        <v>15</v>
      </c>
      <c r="G672" s="2" t="s">
        <v>628</v>
      </c>
      <c r="H672" s="2" t="s">
        <v>628</v>
      </c>
      <c r="I672" s="2" t="str">
        <f ca="1">IFERROR(__xludf.DUMMYFUNCTION("GOOGLETRANSLATE(C672,""fr"",""en"")"),"Perfect fast and simple a quick service at the Haiteur of the requests with a very good understanding an easy and fast site with a good understanding")</f>
        <v>Perfect fast and simple a quick service at the Haiteur of the requests with a very good understanding an easy and fast site with a good understanding</v>
      </c>
    </row>
    <row r="673" spans="2:9" ht="15.75" customHeight="1" x14ac:dyDescent="0.3">
      <c r="B673" s="2" t="s">
        <v>1412</v>
      </c>
      <c r="C673" s="2" t="s">
        <v>1413</v>
      </c>
      <c r="D673" s="2" t="s">
        <v>13</v>
      </c>
      <c r="E673" s="2" t="s">
        <v>14</v>
      </c>
      <c r="F673" s="2" t="s">
        <v>15</v>
      </c>
      <c r="G673" s="2" t="s">
        <v>628</v>
      </c>
      <c r="H673" s="2" t="s">
        <v>628</v>
      </c>
      <c r="I673" s="2" t="str">
        <f ca="1">IFERROR(__xludf.DUMMYFUNCTION("GOOGLETRANSLATE(C673,""fr"",""en"")"),"The price is more expensive than the competition of € 7 more per month. But I took this contract because the initial payment is more accessible. I don't know if I should recommend.")</f>
        <v>The price is more expensive than the competition of € 7 more per month. But I took this contract because the initial payment is more accessible. I don't know if I should recommend.</v>
      </c>
    </row>
    <row r="674" spans="2:9" ht="15.75" customHeight="1" x14ac:dyDescent="0.3">
      <c r="B674" s="2" t="s">
        <v>1414</v>
      </c>
      <c r="C674" s="2" t="s">
        <v>1415</v>
      </c>
      <c r="D674" s="2" t="s">
        <v>13</v>
      </c>
      <c r="E674" s="2" t="s">
        <v>14</v>
      </c>
      <c r="F674" s="2" t="s">
        <v>15</v>
      </c>
      <c r="G674" s="2" t="s">
        <v>628</v>
      </c>
      <c r="H674" s="2" t="s">
        <v>628</v>
      </c>
      <c r="I674" s="2" t="str">
        <f ca="1">IFERROR(__xludf.DUMMYFUNCTION("GOOGLETRANSLATE(C674,""fr"",""en"")"),"Satisfied !! The service is fast and very easy to handle. Lots of options so you can get lost a bit when you don't know much about it.")</f>
        <v>Satisfied !! The service is fast and very easy to handle. Lots of options so you can get lost a bit when you don't know much about it.</v>
      </c>
    </row>
    <row r="675" spans="2:9" ht="15.75" customHeight="1" x14ac:dyDescent="0.3">
      <c r="B675" s="2" t="s">
        <v>1416</v>
      </c>
      <c r="C675" s="2" t="s">
        <v>1417</v>
      </c>
      <c r="D675" s="2" t="s">
        <v>13</v>
      </c>
      <c r="E675" s="2" t="s">
        <v>14</v>
      </c>
      <c r="F675" s="2" t="s">
        <v>15</v>
      </c>
      <c r="G675" s="2" t="s">
        <v>628</v>
      </c>
      <c r="H675" s="2" t="s">
        <v>628</v>
      </c>
      <c r="I675" s="2" t="str">
        <f ca="1">IFERROR(__xludf.DUMMYFUNCTION("GOOGLETRANSLATE(C675,""fr"",""en"")"),"It's great :: price. Really interesting and ease of subscription. Speed ​​as to the establishment of the quote of the simplicity of the form. Possibility of access even on weekends")</f>
        <v>It's great :: price. Really interesting and ease of subscription. Speed ​​as to the establishment of the quote of the simplicity of the form. Possibility of access even on weekends</v>
      </c>
    </row>
    <row r="676" spans="2:9" ht="15.75" customHeight="1" x14ac:dyDescent="0.3">
      <c r="B676" s="2" t="s">
        <v>1418</v>
      </c>
      <c r="C676" s="2" t="s">
        <v>1419</v>
      </c>
      <c r="D676" s="2" t="s">
        <v>13</v>
      </c>
      <c r="E676" s="2" t="s">
        <v>14</v>
      </c>
      <c r="F676" s="2" t="s">
        <v>15</v>
      </c>
      <c r="G676" s="2" t="s">
        <v>628</v>
      </c>
      <c r="H676" s="2" t="s">
        <v>628</v>
      </c>
      <c r="I676" s="2" t="str">
        <f ca="1">IFERROR(__xludf.DUMMYFUNCTION("GOOGLETRANSLATE(C676,""fr"",""en"")"),"I am satisfied with the quote
Pending the evolution of our relationship
I will also take a home contract and I will see if the promo code is offered")</f>
        <v>I am satisfied with the quote
Pending the evolution of our relationship
I will also take a home contract and I will see if the promo code is offered</v>
      </c>
    </row>
    <row r="677" spans="2:9" ht="15.75" customHeight="1" x14ac:dyDescent="0.3">
      <c r="B677" s="2" t="s">
        <v>1420</v>
      </c>
      <c r="C677" s="2" t="s">
        <v>1421</v>
      </c>
      <c r="D677" s="2" t="s">
        <v>13</v>
      </c>
      <c r="E677" s="2" t="s">
        <v>14</v>
      </c>
      <c r="F677" s="2" t="s">
        <v>15</v>
      </c>
      <c r="G677" s="2" t="s">
        <v>628</v>
      </c>
      <c r="H677" s="2" t="s">
        <v>628</v>
      </c>
      <c r="I677" s="2" t="str">
        <f ca="1">IFERROR(__xludf.DUMMYFUNCTION("GOOGLETRANSLATE(C677,""fr"",""en"")"),"After an attractive price in the 1st year, an increase of almost 13% in the second year accompanied by bogus justifications give the feeling of being taken for a fool. It seems that it is a habit of this insurer.")</f>
        <v>After an attractive price in the 1st year, an increase of almost 13% in the second year accompanied by bogus justifications give the feeling of being taken for a fool. It seems that it is a habit of this insurer.</v>
      </c>
    </row>
    <row r="678" spans="2:9" ht="15.75" customHeight="1" x14ac:dyDescent="0.3">
      <c r="B678" s="2" t="s">
        <v>1422</v>
      </c>
      <c r="C678" s="2" t="s">
        <v>1423</v>
      </c>
      <c r="D678" s="2" t="s">
        <v>13</v>
      </c>
      <c r="E678" s="2" t="s">
        <v>14</v>
      </c>
      <c r="F678" s="2" t="s">
        <v>15</v>
      </c>
      <c r="G678" s="2" t="s">
        <v>1424</v>
      </c>
      <c r="H678" s="2" t="s">
        <v>1425</v>
      </c>
      <c r="I678" s="2" t="str">
        <f ca="1">IFERROR(__xludf.DUMMYFUNCTION("GOOGLETRANSLATE(C678,""fr"",""en"")"),"Very well, fast efficient, listening advisers. The prices are satisfactory as to the services. The form is intuitive and the settings according to its profiles are optimized.")</f>
        <v>Very well, fast efficient, listening advisers. The prices are satisfactory as to the services. The form is intuitive and the settings according to its profiles are optimized.</v>
      </c>
    </row>
    <row r="679" spans="2:9" ht="15.75" customHeight="1" x14ac:dyDescent="0.3">
      <c r="B679" s="2" t="s">
        <v>1426</v>
      </c>
      <c r="C679" s="2" t="s">
        <v>1427</v>
      </c>
      <c r="D679" s="2" t="s">
        <v>13</v>
      </c>
      <c r="E679" s="2" t="s">
        <v>14</v>
      </c>
      <c r="F679" s="2" t="s">
        <v>15</v>
      </c>
      <c r="G679" s="2" t="s">
        <v>1424</v>
      </c>
      <c r="H679" s="2" t="s">
        <v>1425</v>
      </c>
      <c r="I679" s="2" t="str">
        <f ca="1">IFERROR(__xludf.DUMMYFUNCTION("GOOGLETRANSLATE(C679,""fr"",""en"")"),"Perfect the price is very correct, to see in the event of a problem what your insurance really gives, I may be able to ensure my other vehicles at Bous")</f>
        <v>Perfect the price is very correct, to see in the event of a problem what your insurance really gives, I may be able to ensure my other vehicles at Bous</v>
      </c>
    </row>
    <row r="680" spans="2:9" ht="15.75" customHeight="1" x14ac:dyDescent="0.3">
      <c r="B680" s="2" t="s">
        <v>1428</v>
      </c>
      <c r="C680" s="2" t="s">
        <v>1429</v>
      </c>
      <c r="D680" s="2" t="s">
        <v>13</v>
      </c>
      <c r="E680" s="2" t="s">
        <v>14</v>
      </c>
      <c r="F680" s="2" t="s">
        <v>15</v>
      </c>
      <c r="G680" s="2" t="s">
        <v>1424</v>
      </c>
      <c r="H680" s="2" t="s">
        <v>1425</v>
      </c>
      <c r="I680" s="2" t="str">
        <f ca="1">IFERROR(__xludf.DUMMYFUNCTION("GOOGLETRANSLATE(C680,""fr"",""en"")"),"I am satisfied with the service. I also find the prices very attractive. However, I deplore a dysfunction at the time of payment by bank card of my first contribution.")</f>
        <v>I am satisfied with the service. I also find the prices very attractive. However, I deplore a dysfunction at the time of payment by bank card of my first contribution.</v>
      </c>
    </row>
    <row r="681" spans="2:9" ht="15.75" customHeight="1" x14ac:dyDescent="0.3">
      <c r="B681" s="2" t="s">
        <v>1430</v>
      </c>
      <c r="C681" s="2" t="s">
        <v>1431</v>
      </c>
      <c r="D681" s="2" t="s">
        <v>13</v>
      </c>
      <c r="E681" s="2" t="s">
        <v>14</v>
      </c>
      <c r="F681" s="2" t="s">
        <v>15</v>
      </c>
      <c r="G681" s="2" t="s">
        <v>1424</v>
      </c>
      <c r="H681" s="2" t="s">
        <v>1425</v>
      </c>
      <c r="I681" s="2" t="str">
        <f ca="1">IFERROR(__xludf.DUMMYFUNCTION("GOOGLETRANSLATE(C681,""fr"",""en"")"),"I am satisfied even if the price is expensive, for new drivers who want to buy a box and also assures it it is no longer given to everyone")</f>
        <v>I am satisfied even if the price is expensive, for new drivers who want to buy a box and also assures it it is no longer given to everyone</v>
      </c>
    </row>
    <row r="682" spans="2:9" ht="15.75" customHeight="1" x14ac:dyDescent="0.3">
      <c r="B682" s="2" t="s">
        <v>1432</v>
      </c>
      <c r="C682" s="2" t="s">
        <v>1433</v>
      </c>
      <c r="D682" s="2" t="s">
        <v>13</v>
      </c>
      <c r="E682" s="2" t="s">
        <v>14</v>
      </c>
      <c r="F682" s="2" t="s">
        <v>15</v>
      </c>
      <c r="G682" s="2" t="s">
        <v>1424</v>
      </c>
      <c r="H682" s="2" t="s">
        <v>1425</v>
      </c>
      <c r="I682" s="2" t="str">
        <f ca="1">IFERROR(__xludf.DUMMYFUNCTION("GOOGLETRANSLATE(C682,""fr"",""en"")"),"The price is excessive knowing that we already have a contract with you and having personally been a customer for more than 3 years at home. Hoping for a gesture from you.")</f>
        <v>The price is excessive knowing that we already have a contract with you and having personally been a customer for more than 3 years at home. Hoping for a gesture from you.</v>
      </c>
    </row>
    <row r="683" spans="2:9" ht="15.75" customHeight="1" x14ac:dyDescent="0.3">
      <c r="B683" s="2" t="s">
        <v>1434</v>
      </c>
      <c r="C683" s="2" t="s">
        <v>1435</v>
      </c>
      <c r="D683" s="2" t="s">
        <v>13</v>
      </c>
      <c r="E683" s="2" t="s">
        <v>14</v>
      </c>
      <c r="F683" s="2" t="s">
        <v>15</v>
      </c>
      <c r="G683" s="2" t="s">
        <v>1424</v>
      </c>
      <c r="H683" s="2" t="s">
        <v>1425</v>
      </c>
      <c r="I683" s="2" t="str">
        <f ca="1">IFERROR(__xludf.DUMMYFUNCTION("GOOGLETRANSLATE(C683,""fr"",""en"")"),"Interesting price for this vehicle! Hoping not to need you more than before! Easy and immediate obtaining of the quote. satisfied for payment
")</f>
        <v xml:space="preserve">Interesting price for this vehicle! Hoping not to need you more than before! Easy and immediate obtaining of the quote. satisfied for payment
</v>
      </c>
    </row>
    <row r="684" spans="2:9" ht="15.75" customHeight="1" x14ac:dyDescent="0.3">
      <c r="B684" s="2" t="s">
        <v>1436</v>
      </c>
      <c r="C684" s="2" t="s">
        <v>1437</v>
      </c>
      <c r="D684" s="2" t="s">
        <v>13</v>
      </c>
      <c r="E684" s="2" t="s">
        <v>14</v>
      </c>
      <c r="F684" s="2" t="s">
        <v>15</v>
      </c>
      <c r="G684" s="2" t="s">
        <v>1424</v>
      </c>
      <c r="H684" s="2" t="s">
        <v>1425</v>
      </c>
      <c r="I684" s="2" t="str">
        <f ca="1">IFERROR(__xludf.DUMMYFUNCTION("GOOGLETRANSLATE(C684,""fr"",""en"")"),"The price suits me well that the entry is complicated for me I hope that everything will be fine for the future because it is the first time that I have taken an insurance by internet")</f>
        <v>The price suits me well that the entry is complicated for me I hope that everything will be fine for the future because it is the first time that I have taken an insurance by internet</v>
      </c>
    </row>
    <row r="685" spans="2:9" ht="15.75" customHeight="1" x14ac:dyDescent="0.3">
      <c r="B685" s="2" t="s">
        <v>1438</v>
      </c>
      <c r="C685" s="2" t="s">
        <v>1439</v>
      </c>
      <c r="D685" s="2" t="s">
        <v>13</v>
      </c>
      <c r="E685" s="2" t="s">
        <v>14</v>
      </c>
      <c r="F685" s="2" t="s">
        <v>15</v>
      </c>
      <c r="G685" s="2" t="s">
        <v>1424</v>
      </c>
      <c r="H685" s="2" t="s">
        <v>1425</v>
      </c>
      <c r="I685" s="2" t="str">
        <f ca="1">IFERROR(__xludf.DUMMYFUNCTION("GOOGLETRANSLATE(C685,""fr"",""en"")"),"Clear site simple and quick to ensure my new car in a few minutes. For a reasonable price. To see now the efficiency in the event of a claim.")</f>
        <v>Clear site simple and quick to ensure my new car in a few minutes. For a reasonable price. To see now the efficiency in the event of a claim.</v>
      </c>
    </row>
    <row r="686" spans="2:9" ht="15.75" customHeight="1" x14ac:dyDescent="0.3">
      <c r="B686" s="2" t="s">
        <v>1440</v>
      </c>
      <c r="C686" s="2" t="s">
        <v>1441</v>
      </c>
      <c r="D686" s="2" t="s">
        <v>13</v>
      </c>
      <c r="E686" s="2" t="s">
        <v>14</v>
      </c>
      <c r="F686" s="2" t="s">
        <v>15</v>
      </c>
      <c r="G686" s="2" t="s">
        <v>1424</v>
      </c>
      <c r="H686" s="2" t="s">
        <v>1425</v>
      </c>
      <c r="I686" s="2" t="str">
        <f ca="1">IFERROR(__xludf.DUMMYFUNCTION("GOOGLETRANSLATE(C686,""fr"",""en"")"),"I am satisfied because we can do the contract on the Internet and we can do it on weekends the explanations are understandable, easy to use.")</f>
        <v>I am satisfied because we can do the contract on the Internet and we can do it on weekends the explanations are understandable, easy to use.</v>
      </c>
    </row>
    <row r="687" spans="2:9" ht="15.75" customHeight="1" x14ac:dyDescent="0.3">
      <c r="B687" s="2" t="s">
        <v>1442</v>
      </c>
      <c r="C687" s="2" t="s">
        <v>1443</v>
      </c>
      <c r="D687" s="2" t="s">
        <v>13</v>
      </c>
      <c r="E687" s="2" t="s">
        <v>14</v>
      </c>
      <c r="F687" s="2" t="s">
        <v>15</v>
      </c>
      <c r="G687" s="2" t="s">
        <v>1424</v>
      </c>
      <c r="H687" s="2" t="s">
        <v>1425</v>
      </c>
      <c r="I687" s="2" t="str">
        <f ca="1">IFERROR(__xludf.DUMMYFUNCTION("GOOGLETRANSLATE(C687,""fr"",""en"")"),"I am quite satisfied quite simple to use and explain well
Please offer personalized quotes according to our needs.
Thank you.")</f>
        <v>I am quite satisfied quite simple to use and explain well
Please offer personalized quotes according to our needs.
Thank you.</v>
      </c>
    </row>
    <row r="688" spans="2:9" ht="15.75" customHeight="1" x14ac:dyDescent="0.3">
      <c r="B688" s="2" t="s">
        <v>1444</v>
      </c>
      <c r="C688" s="2" t="s">
        <v>1445</v>
      </c>
      <c r="D688" s="2" t="s">
        <v>13</v>
      </c>
      <c r="E688" s="2" t="s">
        <v>14</v>
      </c>
      <c r="F688" s="2" t="s">
        <v>15</v>
      </c>
      <c r="G688" s="2" t="s">
        <v>1446</v>
      </c>
      <c r="H688" s="2" t="s">
        <v>1425</v>
      </c>
      <c r="I688" s="2" t="str">
        <f ca="1">IFERROR(__xludf.DUMMYFUNCTION("GOOGLETRANSLATE(C688,""fr"",""en"")"),"I am satisfied with your online services thank you direct insurance there is nothing to say I was not difficult only it was my first time at the beginning I had not understood but after that was easy")</f>
        <v>I am satisfied with your online services thank you direct insurance there is nothing to say I was not difficult only it was my first time at the beginning I had not understood but after that was easy</v>
      </c>
    </row>
    <row r="689" spans="2:9" ht="15.75" customHeight="1" x14ac:dyDescent="0.3">
      <c r="B689" s="2" t="s">
        <v>1447</v>
      </c>
      <c r="C689" s="2" t="s">
        <v>1448</v>
      </c>
      <c r="D689" s="2" t="s">
        <v>13</v>
      </c>
      <c r="E689" s="2" t="s">
        <v>14</v>
      </c>
      <c r="F689" s="2" t="s">
        <v>15</v>
      </c>
      <c r="G689" s="2" t="s">
        <v>1446</v>
      </c>
      <c r="H689" s="2" t="s">
        <v>1425</v>
      </c>
      <c r="I689" s="2" t="str">
        <f ca="1">IFERROR(__xludf.DUMMYFUNCTION("GOOGLETRANSLATE(C689,""fr"",""en"")"),"I am generally satisfied. However I do not understand why I just paid 85 euros for the first 2 monthly payments while the next sample of 42 euros is scheduled directly in September.
As the start of the guarantees starts on August 02, I should continue to"&amp;" pay in October ...")</f>
        <v>I am generally satisfied. However I do not understand why I just paid 85 euros for the first 2 monthly payments while the next sample of 42 euros is scheduled directly in September.
As the start of the guarantees starts on August 02, I should continue to pay in October ...</v>
      </c>
    </row>
    <row r="690" spans="2:9" ht="15.75" customHeight="1" x14ac:dyDescent="0.3">
      <c r="B690" s="2" t="s">
        <v>1449</v>
      </c>
      <c r="C690" s="2" t="s">
        <v>1450</v>
      </c>
      <c r="D690" s="2" t="s">
        <v>13</v>
      </c>
      <c r="E690" s="2" t="s">
        <v>14</v>
      </c>
      <c r="F690" s="2" t="s">
        <v>15</v>
      </c>
      <c r="G690" s="2" t="s">
        <v>1446</v>
      </c>
      <c r="H690" s="2" t="s">
        <v>1425</v>
      </c>
      <c r="I690" s="2" t="str">
        <f ca="1">IFERROR(__xludf.DUMMYFUNCTION("GOOGLETRANSLATE(C690,""fr"",""en"")"),"Satisfactory I am happy with the insurer
Cordially
Thanks for understanding
Thanks")</f>
        <v>Satisfactory I am happy with the insurer
Cordially
Thanks for understanding
Thanks</v>
      </c>
    </row>
    <row r="691" spans="2:9" ht="15.75" customHeight="1" x14ac:dyDescent="0.3">
      <c r="B691" s="2" t="s">
        <v>1451</v>
      </c>
      <c r="C691" s="2" t="s">
        <v>1452</v>
      </c>
      <c r="D691" s="2" t="s">
        <v>13</v>
      </c>
      <c r="E691" s="2" t="s">
        <v>14</v>
      </c>
      <c r="F691" s="2" t="s">
        <v>15</v>
      </c>
      <c r="G691" s="2" t="s">
        <v>1446</v>
      </c>
      <c r="H691" s="2" t="s">
        <v>1425</v>
      </c>
      <c r="I691" s="2" t="str">
        <f ca="1">IFERROR(__xludf.DUMMYFUNCTION("GOOGLETRANSLATE(C691,""fr"",""en"")"),"Nothing to report for the moment, good customer service, easy to manage application, inexpensive compared to other insurances, very useful and motivating one drive service to drive well")</f>
        <v>Nothing to report for the moment, good customer service, easy to manage application, inexpensive compared to other insurances, very useful and motivating one drive service to drive well</v>
      </c>
    </row>
    <row r="692" spans="2:9" ht="15.75" customHeight="1" x14ac:dyDescent="0.3">
      <c r="B692" s="2" t="s">
        <v>1453</v>
      </c>
      <c r="C692" s="2" t="s">
        <v>1454</v>
      </c>
      <c r="D692" s="2" t="s">
        <v>13</v>
      </c>
      <c r="E692" s="2" t="s">
        <v>14</v>
      </c>
      <c r="F692" s="2" t="s">
        <v>15</v>
      </c>
      <c r="G692" s="2" t="s">
        <v>1446</v>
      </c>
      <c r="H692" s="2" t="s">
        <v>1425</v>
      </c>
      <c r="I692" s="2" t="str">
        <f ca="1">IFERROR(__xludf.DUMMYFUNCTION("GOOGLETRANSLATE(C692,""fr"",""en"")"),"Super good price for young drivers
I am very happy with the service offered and conditions. I hope to have the same level of satisfaction over time")</f>
        <v>Super good price for young drivers
I am very happy with the service offered and conditions. I hope to have the same level of satisfaction over time</v>
      </c>
    </row>
    <row r="693" spans="2:9" ht="15.75" customHeight="1" x14ac:dyDescent="0.3">
      <c r="B693" s="2" t="s">
        <v>1455</v>
      </c>
      <c r="C693" s="2" t="s">
        <v>1456</v>
      </c>
      <c r="D693" s="2" t="s">
        <v>13</v>
      </c>
      <c r="E693" s="2" t="s">
        <v>14</v>
      </c>
      <c r="F693" s="2" t="s">
        <v>15</v>
      </c>
      <c r="G693" s="2" t="s">
        <v>1446</v>
      </c>
      <c r="H693" s="2" t="s">
        <v>1425</v>
      </c>
      <c r="I693" s="2" t="str">
        <f ca="1">IFERROR(__xludf.DUMMYFUNCTION("GOOGLETRANSLATE(C693,""fr"",""en"")"),"I am satisfied with the service and the price suits me.
Being already a client at Direct Insurance, I am in confidence ... Thank you for the ease of making the quote.")</f>
        <v>I am satisfied with the service and the price suits me.
Being already a client at Direct Insurance, I am in confidence ... Thank you for the ease of making the quote.</v>
      </c>
    </row>
    <row r="694" spans="2:9" ht="15.75" customHeight="1" x14ac:dyDescent="0.3">
      <c r="B694" s="2" t="s">
        <v>1457</v>
      </c>
      <c r="C694" s="2" t="s">
        <v>1458</v>
      </c>
      <c r="D694" s="2" t="s">
        <v>13</v>
      </c>
      <c r="E694" s="2" t="s">
        <v>14</v>
      </c>
      <c r="F694" s="2" t="s">
        <v>15</v>
      </c>
      <c r="G694" s="2" t="s">
        <v>1446</v>
      </c>
      <c r="H694" s="2" t="s">
        <v>1425</v>
      </c>
      <c r="I694" s="2" t="str">
        <f ca="1">IFERROR(__xludf.DUMMYFUNCTION("GOOGLETRANSLATE(C694,""fr"",""en"")"),"I find it unfortunate that I cannot pay by monthly payment for Min Assurznce Auto.
Knowing that I am already assured at home for my accommodation.
I hope we can make a change after the first year of insurance.")</f>
        <v>I find it unfortunate that I cannot pay by monthly payment for Min Assurznce Auto.
Knowing that I am already assured at home for my accommodation.
I hope we can make a change after the first year of insurance.</v>
      </c>
    </row>
    <row r="695" spans="2:9" ht="15.75" customHeight="1" x14ac:dyDescent="0.3">
      <c r="B695" s="2" t="s">
        <v>1459</v>
      </c>
      <c r="C695" s="2" t="s">
        <v>1460</v>
      </c>
      <c r="D695" s="2" t="s">
        <v>13</v>
      </c>
      <c r="E695" s="2" t="s">
        <v>14</v>
      </c>
      <c r="F695" s="2" t="s">
        <v>15</v>
      </c>
      <c r="G695" s="2" t="s">
        <v>1446</v>
      </c>
      <c r="H695" s="2" t="s">
        <v>1425</v>
      </c>
      <c r="I695" s="2" t="str">
        <f ca="1">IFERROR(__xludf.DUMMYFUNCTION("GOOGLETRANSLATE(C695,""fr"",""en"")"),"I am satisfied with the service everything has been well the people are like the prices are correct and it is very fast thank you very much and goodbye see you soon")</f>
        <v>I am satisfied with the service everything has been well the people are like the prices are correct and it is very fast thank you very much and goodbye see you soon</v>
      </c>
    </row>
    <row r="696" spans="2:9" ht="15.75" customHeight="1" x14ac:dyDescent="0.3">
      <c r="B696" s="2" t="s">
        <v>1461</v>
      </c>
      <c r="C696" s="2" t="s">
        <v>1462</v>
      </c>
      <c r="D696" s="2" t="s">
        <v>13</v>
      </c>
      <c r="E696" s="2" t="s">
        <v>14</v>
      </c>
      <c r="F696" s="2" t="s">
        <v>15</v>
      </c>
      <c r="G696" s="2" t="s">
        <v>1446</v>
      </c>
      <c r="H696" s="2" t="s">
        <v>1425</v>
      </c>
      <c r="I696" s="2" t="str">
        <f ca="1">IFERROR(__xludf.DUMMYFUNCTION("GOOGLETRANSLATE(C696,""fr"",""en"")"),"The serenity pack is a bit expensive. Zero kilometers assistance without near vehicles would have been perfect. Otherwise perfect communication. For the moment I am satisfied
")</f>
        <v xml:space="preserve">The serenity pack is a bit expensive. Zero kilometers assistance without near vehicles would have been perfect. Otherwise perfect communication. For the moment I am satisfied
</v>
      </c>
    </row>
    <row r="697" spans="2:9" ht="15.75" customHeight="1" x14ac:dyDescent="0.3">
      <c r="B697" s="2" t="s">
        <v>1463</v>
      </c>
      <c r="C697" s="2" t="s">
        <v>1464</v>
      </c>
      <c r="D697" s="2" t="s">
        <v>13</v>
      </c>
      <c r="E697" s="2" t="s">
        <v>14</v>
      </c>
      <c r="F697" s="2" t="s">
        <v>15</v>
      </c>
      <c r="G697" s="2" t="s">
        <v>1446</v>
      </c>
      <c r="H697" s="2" t="s">
        <v>1425</v>
      </c>
      <c r="I697" s="2" t="str">
        <f ca="1">IFERROR(__xludf.DUMMYFUNCTION("GOOGLETRANSLATE(C697,""fr"",""en"")"),"I am satisfied with the subscription speed. The price is correct I found your contact details through a price comparator for insurance")</f>
        <v>I am satisfied with the subscription speed. The price is correct I found your contact details through a price comparator for insurance</v>
      </c>
    </row>
    <row r="698" spans="2:9" ht="15.75" customHeight="1" x14ac:dyDescent="0.3">
      <c r="B698" s="2" t="s">
        <v>1465</v>
      </c>
      <c r="C698" s="2" t="s">
        <v>1466</v>
      </c>
      <c r="D698" s="2" t="s">
        <v>13</v>
      </c>
      <c r="E698" s="2" t="s">
        <v>14</v>
      </c>
      <c r="F698" s="2" t="s">
        <v>15</v>
      </c>
      <c r="G698" s="2" t="s">
        <v>1446</v>
      </c>
      <c r="H698" s="2" t="s">
        <v>1425</v>
      </c>
      <c r="I698" s="2" t="str">
        <f ca="1">IFERROR(__xludf.DUMMYFUNCTION("GOOGLETRANSLATE(C698,""fr"",""en"")"),"The creation of the quote was clear and fast, the registration was just as much!
I have been recommended direct insurance and I am satisfied for the moment!")</f>
        <v>The creation of the quote was clear and fast, the registration was just as much!
I have been recommended direct insurance and I am satisfied for the moment!</v>
      </c>
    </row>
    <row r="699" spans="2:9" ht="15.75" customHeight="1" x14ac:dyDescent="0.3">
      <c r="B699" s="2" t="s">
        <v>1467</v>
      </c>
      <c r="C699" s="2" t="s">
        <v>1468</v>
      </c>
      <c r="D699" s="2" t="s">
        <v>13</v>
      </c>
      <c r="E699" s="2" t="s">
        <v>14</v>
      </c>
      <c r="F699" s="2" t="s">
        <v>15</v>
      </c>
      <c r="G699" s="2" t="s">
        <v>1446</v>
      </c>
      <c r="H699" s="2" t="s">
        <v>1425</v>
      </c>
      <c r="I699" s="2" t="str">
        <f ca="1">IFERROR(__xludf.DUMMYFUNCTION("GOOGLETRANSLATE(C699,""fr"",""en"")"),"I am satisfied with my insurance contract and the prices provided I order the friends and loved ones the service is fast and the explanations are clear")</f>
        <v>I am satisfied with my insurance contract and the prices provided I order the friends and loved ones the service is fast and the explanations are clear</v>
      </c>
    </row>
    <row r="700" spans="2:9" ht="15.75" customHeight="1" x14ac:dyDescent="0.3">
      <c r="B700" s="2" t="s">
        <v>1469</v>
      </c>
      <c r="C700" s="2" t="s">
        <v>1470</v>
      </c>
      <c r="D700" s="2" t="s">
        <v>13</v>
      </c>
      <c r="E700" s="2" t="s">
        <v>14</v>
      </c>
      <c r="F700" s="2" t="s">
        <v>15</v>
      </c>
      <c r="G700" s="2" t="s">
        <v>1446</v>
      </c>
      <c r="H700" s="2" t="s">
        <v>1425</v>
      </c>
      <c r="I700" s="2" t="str">
        <f ca="1">IFERROR(__xludf.DUMMYFUNCTION("GOOGLETRANSLATE(C700,""fr"",""en"")"),"I find the options a little high which forced me to have to do without the break of ice 0 franchise .. otherwise competitive price overall. I recommend despite everything.")</f>
        <v>I find the options a little high which forced me to have to do without the break of ice 0 franchise .. otherwise competitive price overall. I recommend despite everything.</v>
      </c>
    </row>
    <row r="701" spans="2:9" ht="15.75" customHeight="1" x14ac:dyDescent="0.3">
      <c r="B701" s="2" t="s">
        <v>1471</v>
      </c>
      <c r="C701" s="2" t="s">
        <v>1472</v>
      </c>
      <c r="D701" s="2" t="s">
        <v>13</v>
      </c>
      <c r="E701" s="2" t="s">
        <v>14</v>
      </c>
      <c r="F701" s="2" t="s">
        <v>15</v>
      </c>
      <c r="G701" s="2" t="s">
        <v>1446</v>
      </c>
      <c r="H701" s="2" t="s">
        <v>1425</v>
      </c>
      <c r="I701" s="2" t="str">
        <f ca="1">IFERROR(__xludf.DUMMYFUNCTION("GOOGLETRANSLATE(C701,""fr"",""en"")"),"I am satisfied with services and price
Practice of being able to do everything by internet and messaging
Simple payment by credit card is also an advantage")</f>
        <v>I am satisfied with services and price
Practice of being able to do everything by internet and messaging
Simple payment by credit card is also an advantage</v>
      </c>
    </row>
    <row r="702" spans="2:9" ht="15.75" customHeight="1" x14ac:dyDescent="0.3">
      <c r="B702" s="2" t="s">
        <v>1473</v>
      </c>
      <c r="C702" s="2" t="s">
        <v>1474</v>
      </c>
      <c r="D702" s="2" t="s">
        <v>13</v>
      </c>
      <c r="E702" s="2" t="s">
        <v>14</v>
      </c>
      <c r="F702" s="2" t="s">
        <v>15</v>
      </c>
      <c r="G702" s="2" t="s">
        <v>1475</v>
      </c>
      <c r="H702" s="2" t="s">
        <v>1425</v>
      </c>
      <c r="I702" s="2" t="str">
        <f ca="1">IFERROR(__xludf.DUMMYFUNCTION("GOOGLETRANSLATE(C702,""fr"",""en"")"),"Hello
I'm not sure what to put on I just joined insurance for the first time
I hope to be covered as well as possible and that customer service is at the top
Thanks")</f>
        <v>Hello
I'm not sure what to put on I just joined insurance for the first time
I hope to be covered as well as possible and that customer service is at the top
Thanks</v>
      </c>
    </row>
    <row r="703" spans="2:9" ht="15.75" customHeight="1" x14ac:dyDescent="0.3">
      <c r="B703" s="2" t="s">
        <v>1476</v>
      </c>
      <c r="C703" s="2" t="s">
        <v>1477</v>
      </c>
      <c r="D703" s="2" t="s">
        <v>13</v>
      </c>
      <c r="E703" s="2" t="s">
        <v>14</v>
      </c>
      <c r="F703" s="2" t="s">
        <v>15</v>
      </c>
      <c r="G703" s="2" t="s">
        <v>1475</v>
      </c>
      <c r="H703" s="2" t="s">
        <v>1425</v>
      </c>
      <c r="I703" s="2" t="str">
        <f ca="1">IFERROR(__xludf.DUMMYFUNCTION("GOOGLETRANSLATE(C703,""fr"",""en"")"),"Practical and fast. The trial is clear and detailed.
Hoping, like all insurances, do not need it.
So we'll see over time if it's a good choice")</f>
        <v>Practical and fast. The trial is clear and detailed.
Hoping, like all insurances, do not need it.
So we'll see over time if it's a good choice</v>
      </c>
    </row>
    <row r="704" spans="2:9" ht="15.75" customHeight="1" x14ac:dyDescent="0.3">
      <c r="B704" s="2" t="s">
        <v>1478</v>
      </c>
      <c r="C704" s="2" t="s">
        <v>1479</v>
      </c>
      <c r="D704" s="2" t="s">
        <v>13</v>
      </c>
      <c r="E704" s="2" t="s">
        <v>14</v>
      </c>
      <c r="F704" s="2" t="s">
        <v>15</v>
      </c>
      <c r="G704" s="2" t="s">
        <v>1475</v>
      </c>
      <c r="H704" s="2" t="s">
        <v>1425</v>
      </c>
      <c r="I704" s="2" t="str">
        <f ca="1">IFERROR(__xludf.DUMMYFUNCTION("GOOGLETRANSLATE(C704,""fr"",""en"")"),"Well, I already had an insured car and it went very much, I recommend this insurance!
If it is necessary to reassure a car I will go without hesitation")</f>
        <v>Well, I already had an insured car and it went very much, I recommend this insurance!
If it is necessary to reassure a car I will go without hesitation</v>
      </c>
    </row>
    <row r="705" spans="2:9" ht="15.75" customHeight="1" x14ac:dyDescent="0.3">
      <c r="B705" s="2" t="s">
        <v>1480</v>
      </c>
      <c r="C705" s="2" t="s">
        <v>1481</v>
      </c>
      <c r="D705" s="2" t="s">
        <v>13</v>
      </c>
      <c r="E705" s="2" t="s">
        <v>14</v>
      </c>
      <c r="F705" s="2" t="s">
        <v>15</v>
      </c>
      <c r="G705" s="2" t="s">
        <v>1475</v>
      </c>
      <c r="H705" s="2" t="s">
        <v>1425</v>
      </c>
      <c r="I705" s="2" t="str">
        <f ca="1">IFERROR(__xludf.DUMMYFUNCTION("GOOGLETRANSLATE(C705,""fr"",""en"")"),"I am satisfied we will see later if the insurance works well we will see if the guarantees remain as written on the contract thank you good day b")</f>
        <v>I am satisfied we will see later if the insurance works well we will see if the guarantees remain as written on the contract thank you good day b</v>
      </c>
    </row>
    <row r="706" spans="2:9" ht="15.75" customHeight="1" x14ac:dyDescent="0.3">
      <c r="B706" s="2" t="s">
        <v>1482</v>
      </c>
      <c r="C706" s="2" t="s">
        <v>1483</v>
      </c>
      <c r="D706" s="2" t="s">
        <v>13</v>
      </c>
      <c r="E706" s="2" t="s">
        <v>14</v>
      </c>
      <c r="F706" s="2" t="s">
        <v>15</v>
      </c>
      <c r="G706" s="2" t="s">
        <v>1475</v>
      </c>
      <c r="H706" s="2" t="s">
        <v>1425</v>
      </c>
      <c r="I706" s="2" t="str">
        <f ca="1">IFERROR(__xludf.DUMMYFUNCTION("GOOGLETRANSLATE(C706,""fr"",""en"")"),"Super prices, I was amazed at the prices, thank you again for these prices, everything is perfect with the advice of broker who advised me to sign at home. I think I will put all my cars at home")</f>
        <v>Super prices, I was amazed at the prices, thank you again for these prices, everything is perfect with the advice of broker who advised me to sign at home. I think I will put all my cars at home</v>
      </c>
    </row>
    <row r="707" spans="2:9" ht="15.75" customHeight="1" x14ac:dyDescent="0.3">
      <c r="B707" s="2" t="s">
        <v>1484</v>
      </c>
      <c r="C707" s="2" t="s">
        <v>1485</v>
      </c>
      <c r="D707" s="2" t="s">
        <v>13</v>
      </c>
      <c r="E707" s="2" t="s">
        <v>14</v>
      </c>
      <c r="F707" s="2" t="s">
        <v>15</v>
      </c>
      <c r="G707" s="2" t="s">
        <v>1475</v>
      </c>
      <c r="H707" s="2" t="s">
        <v>1425</v>
      </c>
      <c r="I707" s="2" t="str">
        <f ca="1">IFERROR(__xludf.DUMMYFUNCTION("GOOGLETRANSLATE(C707,""fr"",""en"")"),"Hello Miss, Sir
Satisfied with the speed of the contract. Thank you
Christine Chaka
I would like to advise myself on the prices on a housing contract")</f>
        <v>Hello Miss, Sir
Satisfied with the speed of the contract. Thank you
Christine Chaka
I would like to advise myself on the prices on a housing contract</v>
      </c>
    </row>
    <row r="708" spans="2:9" ht="15.75" customHeight="1" x14ac:dyDescent="0.3">
      <c r="B708" s="2" t="s">
        <v>1486</v>
      </c>
      <c r="C708" s="2" t="s">
        <v>1487</v>
      </c>
      <c r="D708" s="2" t="s">
        <v>13</v>
      </c>
      <c r="E708" s="2" t="s">
        <v>14</v>
      </c>
      <c r="F708" s="2" t="s">
        <v>15</v>
      </c>
      <c r="G708" s="2" t="s">
        <v>1475</v>
      </c>
      <c r="H708" s="2" t="s">
        <v>1425</v>
      </c>
      <c r="I708" s="2" t="str">
        <f ca="1">IFERROR(__xludf.DUMMYFUNCTION("GOOGLETRANSLATE(C708,""fr"",""en"")"),"I am satisfied and very happy with your rapiditet thank you for your speed your very attractive price my two cars are insured at home no soucid")</f>
        <v>I am satisfied and very happy with your rapiditet thank you for your speed your very attractive price my two cars are insured at home no soucid</v>
      </c>
    </row>
    <row r="709" spans="2:9" ht="15.75" customHeight="1" x14ac:dyDescent="0.3">
      <c r="B709" s="2" t="s">
        <v>1488</v>
      </c>
      <c r="C709" s="2" t="s">
        <v>1489</v>
      </c>
      <c r="D709" s="2" t="s">
        <v>13</v>
      </c>
      <c r="E709" s="2" t="s">
        <v>14</v>
      </c>
      <c r="F709" s="2" t="s">
        <v>15</v>
      </c>
      <c r="G709" s="2" t="s">
        <v>1475</v>
      </c>
      <c r="H709" s="2" t="s">
        <v>1425</v>
      </c>
      <c r="I709" s="2" t="str">
        <f ca="1">IFERROR(__xludf.DUMMYFUNCTION("GOOGLETRANSLATE(C709,""fr"",""en"")"),"I am satisfied, the price and the telephone service of the advisers of your service, however just announced during the promo codes that will be reimbursed via transfer.
Cdt")</f>
        <v>I am satisfied, the price and the telephone service of the advisers of your service, however just announced during the promo codes that will be reimbursed via transfer.
Cdt</v>
      </c>
    </row>
    <row r="710" spans="2:9" ht="15.75" customHeight="1" x14ac:dyDescent="0.3">
      <c r="B710" s="2" t="s">
        <v>1490</v>
      </c>
      <c r="C710" s="2" t="s">
        <v>1491</v>
      </c>
      <c r="D710" s="2" t="s">
        <v>13</v>
      </c>
      <c r="E710" s="2" t="s">
        <v>14</v>
      </c>
      <c r="F710" s="2" t="s">
        <v>15</v>
      </c>
      <c r="G710" s="2" t="s">
        <v>1475</v>
      </c>
      <c r="H710" s="2" t="s">
        <v>1425</v>
      </c>
      <c r="I710" s="2" t="str">
        <f ca="1">IFERROR(__xludf.DUMMYFUNCTION("GOOGLETRANSLATE(C710,""fr"",""en"")"),"I am satisfied with the service is very fast and the prices are correct the rather interesting guarantees. I will highly recommend this insurance to my loved ones.
")</f>
        <v xml:space="preserve">I am satisfied with the service is very fast and the prices are correct the rather interesting guarantees. I will highly recommend this insurance to my loved ones.
</v>
      </c>
    </row>
    <row r="711" spans="2:9" ht="15.75" customHeight="1" x14ac:dyDescent="0.3">
      <c r="B711" s="2" t="s">
        <v>1492</v>
      </c>
      <c r="C711" s="2" t="s">
        <v>1493</v>
      </c>
      <c r="D711" s="2" t="s">
        <v>13</v>
      </c>
      <c r="E711" s="2" t="s">
        <v>14</v>
      </c>
      <c r="F711" s="2" t="s">
        <v>15</v>
      </c>
      <c r="G711" s="2" t="s">
        <v>1475</v>
      </c>
      <c r="H711" s="2" t="s">
        <v>1425</v>
      </c>
      <c r="I711" s="2" t="str">
        <f ca="1">IFERROR(__xludf.DUMMYFUNCTION("GOOGLETRANSLATE(C711,""fr"",""en"")"),"I am satisfied with the service prices suit me simple and quick, a lot of choice in terms of services. We let it guide it is very simple.")</f>
        <v>I am satisfied with the service prices suit me simple and quick, a lot of choice in terms of services. We let it guide it is very simple.</v>
      </c>
    </row>
    <row r="712" spans="2:9" ht="15.75" customHeight="1" x14ac:dyDescent="0.3">
      <c r="B712" s="2" t="s">
        <v>1494</v>
      </c>
      <c r="C712" s="2" t="s">
        <v>1495</v>
      </c>
      <c r="D712" s="2" t="s">
        <v>13</v>
      </c>
      <c r="E712" s="2" t="s">
        <v>14</v>
      </c>
      <c r="F712" s="2" t="s">
        <v>15</v>
      </c>
      <c r="G712" s="2" t="s">
        <v>1475</v>
      </c>
      <c r="H712" s="2" t="s">
        <v>1425</v>
      </c>
      <c r="I712" s="2" t="str">
        <f ca="1">IFERROR(__xludf.DUMMYFUNCTION("GOOGLETRANSLATE(C712,""fr"",""en"")"),"I am satisfied with the prices offered by Direct Insurance.
The prices offered are much cheaper than my old insurance.
Thank you for the service.")</f>
        <v>I am satisfied with the prices offered by Direct Insurance.
The prices offered are much cheaper than my old insurance.
Thank you for the service.</v>
      </c>
    </row>
    <row r="713" spans="2:9" ht="15.75" customHeight="1" x14ac:dyDescent="0.3">
      <c r="B713" s="2" t="s">
        <v>1496</v>
      </c>
      <c r="C713" s="2" t="s">
        <v>1497</v>
      </c>
      <c r="D713" s="2" t="s">
        <v>13</v>
      </c>
      <c r="E713" s="2" t="s">
        <v>14</v>
      </c>
      <c r="F713" s="2" t="s">
        <v>15</v>
      </c>
      <c r="G713" s="2" t="s">
        <v>1475</v>
      </c>
      <c r="H713" s="2" t="s">
        <v>1425</v>
      </c>
      <c r="I713" s="2" t="str">
        <f ca="1">IFERROR(__xludf.DUMMYFUNCTION("GOOGLETRANSLATE(C713,""fr"",""en"")"),"I am satisfied with the very kind person service on the phone
Interesting price and good support in the event of a claim
I think I am sponsoring people from my family")</f>
        <v>I am satisfied with the very kind person service on the phone
Interesting price and good support in the event of a claim
I think I am sponsoring people from my family</v>
      </c>
    </row>
    <row r="714" spans="2:9" ht="15.75" customHeight="1" x14ac:dyDescent="0.3">
      <c r="B714" s="2" t="s">
        <v>1498</v>
      </c>
      <c r="C714" s="2" t="s">
        <v>1499</v>
      </c>
      <c r="D714" s="2" t="s">
        <v>13</v>
      </c>
      <c r="E714" s="2" t="s">
        <v>14</v>
      </c>
      <c r="F714" s="2" t="s">
        <v>15</v>
      </c>
      <c r="G714" s="2" t="s">
        <v>1475</v>
      </c>
      <c r="H714" s="2" t="s">
        <v>1425</v>
      </c>
      <c r="I714" s="2" t="str">
        <f ca="1">IFERROR(__xludf.DUMMYFUNCTION("GOOGLETRANSLATE(C714,""fr"",""en"")"),"I am satisfied with the service
The prices are very affordable
The telephone reception is at the top I strongly recommend this insurance agency everything is very well explained")</f>
        <v>I am satisfied with the service
The prices are very affordable
The telephone reception is at the top I strongly recommend this insurance agency everything is very well explained</v>
      </c>
    </row>
    <row r="715" spans="2:9" ht="15.75" customHeight="1" x14ac:dyDescent="0.3">
      <c r="B715" s="2" t="s">
        <v>1500</v>
      </c>
      <c r="C715" s="2" t="s">
        <v>1501</v>
      </c>
      <c r="D715" s="2" t="s">
        <v>13</v>
      </c>
      <c r="E715" s="2" t="s">
        <v>14</v>
      </c>
      <c r="F715" s="2" t="s">
        <v>15</v>
      </c>
      <c r="G715" s="2" t="s">
        <v>1475</v>
      </c>
      <c r="H715" s="2" t="s">
        <v>1425</v>
      </c>
      <c r="I715" s="2" t="str">
        <f ca="1">IFERROR(__xludf.DUMMYFUNCTION("GOOGLETRANSLATE(C715,""fr"",""en"")"),"I am satisfied with this insurance and its attractive price which corresponds to my request as a young driver. Simple and efficient rapid quote")</f>
        <v>I am satisfied with this insurance and its attractive price which corresponds to my request as a young driver. Simple and efficient rapid quote</v>
      </c>
    </row>
    <row r="716" spans="2:9" ht="15.75" customHeight="1" x14ac:dyDescent="0.3">
      <c r="B716" s="2" t="s">
        <v>1502</v>
      </c>
      <c r="C716" s="2" t="s">
        <v>1503</v>
      </c>
      <c r="D716" s="2" t="s">
        <v>13</v>
      </c>
      <c r="E716" s="2" t="s">
        <v>14</v>
      </c>
      <c r="F716" s="2" t="s">
        <v>15</v>
      </c>
      <c r="G716" s="2" t="s">
        <v>1475</v>
      </c>
      <c r="H716" s="2" t="s">
        <v>1425</v>
      </c>
      <c r="I716" s="2" t="str">
        <f ca="1">IFERROR(__xludf.DUMMYFUNCTION("GOOGLETRANSLATE(C716,""fr"",""en"")"),"Me price invites me. It is necessary to give the bonus option for the people who have had foreign insurance. He is not just paying more so that he can not demonstrate a good ""bonus""")</f>
        <v>Me price invites me. It is necessary to give the bonus option for the people who have had foreign insurance. He is not just paying more so that he can not demonstrate a good "bonus"</v>
      </c>
    </row>
    <row r="717" spans="2:9" ht="15.75" customHeight="1" x14ac:dyDescent="0.3">
      <c r="B717" s="2" t="s">
        <v>1504</v>
      </c>
      <c r="C717" s="2" t="s">
        <v>1505</v>
      </c>
      <c r="D717" s="2" t="s">
        <v>13</v>
      </c>
      <c r="E717" s="2" t="s">
        <v>14</v>
      </c>
      <c r="F717" s="2" t="s">
        <v>15</v>
      </c>
      <c r="G717" s="2" t="s">
        <v>1475</v>
      </c>
      <c r="H717" s="2" t="s">
        <v>1425</v>
      </c>
      <c r="I717" s="2" t="str">
        <f ca="1">IFERROR(__xludf.DUMMYFUNCTION("GOOGLETRANSLATE(C717,""fr"",""en"")"),"I am satisfied, speed and correct price, customer for a few years on this vehicle in the second driver, I will be reassured on a new car late August as a first driver")</f>
        <v>I am satisfied, speed and correct price, customer for a few years on this vehicle in the second driver, I will be reassured on a new car late August as a first driver</v>
      </c>
    </row>
    <row r="718" spans="2:9" ht="15.75" customHeight="1" x14ac:dyDescent="0.3">
      <c r="B718" s="2" t="s">
        <v>1506</v>
      </c>
      <c r="C718" s="2" t="s">
        <v>1507</v>
      </c>
      <c r="D718" s="2" t="s">
        <v>13</v>
      </c>
      <c r="E718" s="2" t="s">
        <v>14</v>
      </c>
      <c r="F718" s="2" t="s">
        <v>15</v>
      </c>
      <c r="G718" s="2" t="s">
        <v>1508</v>
      </c>
      <c r="H718" s="2" t="s">
        <v>1425</v>
      </c>
      <c r="I718" s="2" t="str">
        <f ca="1">IFERROR(__xludf.DUMMYFUNCTION("GOOGLETRANSLATE(C718,""fr"",""en"")"),"I am satisfied the prices suit me we will see later how will this go to the case where there is an incident at the moment I highly recommend")</f>
        <v>I am satisfied the prices suit me we will see later how will this go to the case where there is an incident at the moment I highly recommend</v>
      </c>
    </row>
    <row r="719" spans="2:9" ht="15.75" customHeight="1" x14ac:dyDescent="0.3">
      <c r="B719" s="2" t="s">
        <v>1509</v>
      </c>
      <c r="C719" s="2" t="s">
        <v>1510</v>
      </c>
      <c r="D719" s="2" t="s">
        <v>13</v>
      </c>
      <c r="E719" s="2" t="s">
        <v>14</v>
      </c>
      <c r="F719" s="2" t="s">
        <v>15</v>
      </c>
      <c r="G719" s="2" t="s">
        <v>1508</v>
      </c>
      <c r="H719" s="2" t="s">
        <v>1425</v>
      </c>
      <c r="I719" s="2" t="str">
        <f ca="1">IFERROR(__xludf.DUMMYFUNCTION("GOOGLETRANSLATE(C719,""fr"",""en"")"),"Simple application to use with a price is reasonable. Now I hope that the service in the event of a claim will be up to par ……………… ..")</f>
        <v>Simple application to use with a price is reasonable. Now I hope that the service in the event of a claim will be up to par ……………… ..</v>
      </c>
    </row>
    <row r="720" spans="2:9" ht="15.75" customHeight="1" x14ac:dyDescent="0.3">
      <c r="B720" s="2" t="s">
        <v>1511</v>
      </c>
      <c r="C720" s="2" t="s">
        <v>1512</v>
      </c>
      <c r="D720" s="2" t="s">
        <v>13</v>
      </c>
      <c r="E720" s="2" t="s">
        <v>14</v>
      </c>
      <c r="F720" s="2" t="s">
        <v>15</v>
      </c>
      <c r="G720" s="2" t="s">
        <v>1508</v>
      </c>
      <c r="H720" s="2" t="s">
        <v>1425</v>
      </c>
      <c r="I720" s="2" t="str">
        <f ca="1">IFERROR(__xludf.DUMMYFUNCTION("GOOGLETRANSLATE(C720,""fr"",""en"")"),"I am completely satisfied! Very competent ! Online it's perfect no problem! Very responsive to my needs! I highly recommend direct insurance!")</f>
        <v>I am completely satisfied! Very competent ! Online it's perfect no problem! Very responsive to my needs! I highly recommend direct insurance!</v>
      </c>
    </row>
    <row r="721" spans="2:9" ht="15.75" customHeight="1" x14ac:dyDescent="0.3">
      <c r="B721" s="2" t="s">
        <v>1513</v>
      </c>
      <c r="C721" s="2" t="s">
        <v>1514</v>
      </c>
      <c r="D721" s="2" t="s">
        <v>13</v>
      </c>
      <c r="E721" s="2" t="s">
        <v>14</v>
      </c>
      <c r="F721" s="2" t="s">
        <v>15</v>
      </c>
      <c r="G721" s="2" t="s">
        <v>1508</v>
      </c>
      <c r="H721" s="2" t="s">
        <v>1425</v>
      </c>
      <c r="I721" s="2" t="str">
        <f ca="1">IFERROR(__xludf.DUMMYFUNCTION("GOOGLETRANSLATE(C721,""fr"",""en"")"),"Fast and clear to take out automotive insurance as a young driver. Big advantage compared to other offers. I will recommend without hesitation")</f>
        <v>Fast and clear to take out automotive insurance as a young driver. Big advantage compared to other offers. I will recommend without hesitation</v>
      </c>
    </row>
    <row r="722" spans="2:9" ht="15.75" customHeight="1" x14ac:dyDescent="0.3">
      <c r="B722" s="2" t="s">
        <v>1515</v>
      </c>
      <c r="C722" s="2" t="s">
        <v>1516</v>
      </c>
      <c r="D722" s="2" t="s">
        <v>13</v>
      </c>
      <c r="E722" s="2" t="s">
        <v>14</v>
      </c>
      <c r="F722" s="2" t="s">
        <v>15</v>
      </c>
      <c r="G722" s="2" t="s">
        <v>1508</v>
      </c>
      <c r="H722" s="2" t="s">
        <v>1425</v>
      </c>
      <c r="I722" s="2" t="str">
        <f ca="1">IFERROR(__xludf.DUMMYFUNCTION("GOOGLETRANSLATE(C722,""fr"",""en"")"),"Good price except for options
contact with customer service is good
I just had bad information for my termination with my old insurance")</f>
        <v>Good price except for options
contact with customer service is good
I just had bad information for my termination with my old insurance</v>
      </c>
    </row>
    <row r="723" spans="2:9" ht="15.75" customHeight="1" x14ac:dyDescent="0.3">
      <c r="B723" s="2" t="s">
        <v>1517</v>
      </c>
      <c r="C723" s="2" t="s">
        <v>1518</v>
      </c>
      <c r="D723" s="2" t="s">
        <v>13</v>
      </c>
      <c r="E723" s="2" t="s">
        <v>14</v>
      </c>
      <c r="F723" s="2" t="s">
        <v>15</v>
      </c>
      <c r="G723" s="2" t="s">
        <v>1508</v>
      </c>
      <c r="H723" s="2" t="s">
        <v>1425</v>
      </c>
      <c r="I723" s="2" t="str">
        <f ca="1">IFERROR(__xludf.DUMMYFUNCTION("GOOGLETRANSLATE(C723,""fr"",""en"")"),"I am satisfied with the service and the price you offer me for my car insurance, I highly recommend direct insurance for all drivers")</f>
        <v>I am satisfied with the service and the price you offer me for my car insurance, I highly recommend direct insurance for all drivers</v>
      </c>
    </row>
    <row r="724" spans="2:9" ht="15.75" customHeight="1" x14ac:dyDescent="0.3">
      <c r="B724" s="2" t="s">
        <v>1519</v>
      </c>
      <c r="C724" s="2" t="s">
        <v>1520</v>
      </c>
      <c r="D724" s="2" t="s">
        <v>13</v>
      </c>
      <c r="E724" s="2" t="s">
        <v>14</v>
      </c>
      <c r="F724" s="2" t="s">
        <v>15</v>
      </c>
      <c r="G724" s="2" t="s">
        <v>1508</v>
      </c>
      <c r="H724" s="2" t="s">
        <v>1425</v>
      </c>
      <c r="I724" s="2" t="str">
        <f ca="1">IFERROR(__xludf.DUMMYFUNCTION("GOOGLETRANSLATE(C724,""fr"",""en"")"),"Simple and practical application.
The prices are reasonable and the choice of super practical options.
Express subscription is really appreciable.
In the top !")</f>
        <v>Simple and practical application.
The prices are reasonable and the choice of super practical options.
Express subscription is really appreciable.
In the top !</v>
      </c>
    </row>
    <row r="725" spans="2:9" ht="15.75" customHeight="1" x14ac:dyDescent="0.3">
      <c r="B725" s="2" t="s">
        <v>1521</v>
      </c>
      <c r="C725" s="2" t="s">
        <v>1522</v>
      </c>
      <c r="D725" s="2" t="s">
        <v>13</v>
      </c>
      <c r="E725" s="2" t="s">
        <v>14</v>
      </c>
      <c r="F725" s="2" t="s">
        <v>15</v>
      </c>
      <c r="G725" s="2" t="s">
        <v>1508</v>
      </c>
      <c r="H725" s="2" t="s">
        <v>1425</v>
      </c>
      <c r="I725" s="2" t="str">
        <f ca="1">IFERROR(__xludf.DUMMYFUNCTION("GOOGLETRANSLATE(C725,""fr"",""en"")"),"I am satisfied with customer service and prices for my two vehicles. Speed ​​and professionalism are in order. I would not change insurance so soon.")</f>
        <v>I am satisfied with customer service and prices for my two vehicles. Speed ​​and professionalism are in order. I would not change insurance so soon.</v>
      </c>
    </row>
    <row r="726" spans="2:9" ht="15.75" customHeight="1" x14ac:dyDescent="0.3">
      <c r="B726" s="2" t="s">
        <v>1523</v>
      </c>
      <c r="C726" s="2" t="s">
        <v>1524</v>
      </c>
      <c r="D726" s="2" t="s">
        <v>13</v>
      </c>
      <c r="E726" s="2" t="s">
        <v>14</v>
      </c>
      <c r="F726" s="2" t="s">
        <v>15</v>
      </c>
      <c r="G726" s="2" t="s">
        <v>1508</v>
      </c>
      <c r="H726" s="2" t="s">
        <v>1425</v>
      </c>
      <c r="I726" s="2" t="str">
        <f ca="1">IFERROR(__xludf.DUMMYFUNCTION("GOOGLETRANSLATE(C726,""fr"",""en"")"),"RAS, satisfied with the price as well as the conditions. I recommend direct insurance. Quick and precise online quote, satisfied at any point of view. Nothing else to add.")</f>
        <v>RAS, satisfied with the price as well as the conditions. I recommend direct insurance. Quick and precise online quote, satisfied at any point of view. Nothing else to add.</v>
      </c>
    </row>
    <row r="727" spans="2:9" ht="15.75" customHeight="1" x14ac:dyDescent="0.3">
      <c r="B727" s="2" t="s">
        <v>1525</v>
      </c>
      <c r="C727" s="2" t="s">
        <v>1526</v>
      </c>
      <c r="D727" s="2" t="s">
        <v>13</v>
      </c>
      <c r="E727" s="2" t="s">
        <v>14</v>
      </c>
      <c r="F727" s="2" t="s">
        <v>15</v>
      </c>
      <c r="G727" s="2" t="s">
        <v>1508</v>
      </c>
      <c r="H727" s="2" t="s">
        <v>1425</v>
      </c>
      <c r="I727" s="2" t="str">
        <f ca="1">IFERROR(__xludf.DUMMYFUNCTION("GOOGLETRANSLATE(C727,""fr"",""en"")"),"I would have liked to have a reduction if I took main insurance at home. Very happy with prices and a little more rejoining on the mutual")</f>
        <v>I would have liked to have a reduction if I took main insurance at home. Very happy with prices and a little more rejoining on the mutual</v>
      </c>
    </row>
    <row r="728" spans="2:9" ht="15.75" customHeight="1" x14ac:dyDescent="0.3">
      <c r="B728" s="2" t="s">
        <v>1527</v>
      </c>
      <c r="C728" s="2" t="s">
        <v>1528</v>
      </c>
      <c r="D728" s="2" t="s">
        <v>13</v>
      </c>
      <c r="E728" s="2" t="s">
        <v>14</v>
      </c>
      <c r="F728" s="2" t="s">
        <v>15</v>
      </c>
      <c r="G728" s="2" t="s">
        <v>1508</v>
      </c>
      <c r="H728" s="2" t="s">
        <v>1425</v>
      </c>
      <c r="I728" s="2" t="str">
        <f ca="1">IFERROR(__xludf.DUMMYFUNCTION("GOOGLETRANSLATE(C728,""fr"",""en"")"),"The subscription process is simple and intuitive, and the driver's warranty has € 1.5 million. The price of insurance is more attractive than among the competitors I interviewed. The negative point I note is that the premium is higher when you opt for mon"&amp;"thly payment.")</f>
        <v>The subscription process is simple and intuitive, and the driver's warranty has € 1.5 million. The price of insurance is more attractive than among the competitors I interviewed. The negative point I note is that the premium is higher when you opt for monthly payment.</v>
      </c>
    </row>
    <row r="729" spans="2:9" ht="15.75" customHeight="1" x14ac:dyDescent="0.3">
      <c r="B729" s="2" t="s">
        <v>1529</v>
      </c>
      <c r="C729" s="2" t="s">
        <v>1530</v>
      </c>
      <c r="D729" s="2" t="s">
        <v>13</v>
      </c>
      <c r="E729" s="2" t="s">
        <v>14</v>
      </c>
      <c r="F729" s="2" t="s">
        <v>15</v>
      </c>
      <c r="G729" s="2" t="s">
        <v>1508</v>
      </c>
      <c r="H729" s="2" t="s">
        <v>1425</v>
      </c>
      <c r="I729" s="2" t="str">
        <f ca="1">IFERROR(__xludf.DUMMYFUNCTION("GOOGLETRANSLATE(C729,""fr"",""en"")"),"I am satisfied with my experience, the prices and the guarantees offered.
Online experience has facilitated my subscription from your services. I recommend.")</f>
        <v>I am satisfied with my experience, the prices and the guarantees offered.
Online experience has facilitated my subscription from your services. I recommend.</v>
      </c>
    </row>
    <row r="730" spans="2:9" ht="15.75" customHeight="1" x14ac:dyDescent="0.3">
      <c r="B730" s="2" t="s">
        <v>1531</v>
      </c>
      <c r="C730" s="2" t="s">
        <v>1532</v>
      </c>
      <c r="D730" s="2" t="s">
        <v>13</v>
      </c>
      <c r="E730" s="2" t="s">
        <v>14</v>
      </c>
      <c r="F730" s="2" t="s">
        <v>15</v>
      </c>
      <c r="G730" s="2" t="s">
        <v>1508</v>
      </c>
      <c r="H730" s="2" t="s">
        <v>1425</v>
      </c>
      <c r="I730" s="2" t="str">
        <f ca="1">IFERROR(__xludf.DUMMYFUNCTION("GOOGLETRANSLATE(C730,""fr"",""en"")"),"Perfect. Immediate quote, quick subscription. Attractive price. Very happy to continue with Direct Insurance after having already taken out home insurance at home")</f>
        <v>Perfect. Immediate quote, quick subscription. Attractive price. Very happy to continue with Direct Insurance after having already taken out home insurance at home</v>
      </c>
    </row>
    <row r="731" spans="2:9" ht="15.75" customHeight="1" x14ac:dyDescent="0.3">
      <c r="B731" s="2" t="s">
        <v>1533</v>
      </c>
      <c r="C731" s="2" t="s">
        <v>1534</v>
      </c>
      <c r="D731" s="2" t="s">
        <v>13</v>
      </c>
      <c r="E731" s="2" t="s">
        <v>14</v>
      </c>
      <c r="F731" s="2" t="s">
        <v>15</v>
      </c>
      <c r="G731" s="2" t="s">
        <v>1508</v>
      </c>
      <c r="H731" s="2" t="s">
        <v>1425</v>
      </c>
      <c r="I731" s="2" t="str">
        <f ca="1">IFERROR(__xludf.DUMMYFUNCTION("GOOGLETRANSLATE(C731,""fr"",""en"")"),"A little long subscription on the Internet always forced to check and revive behind. Afterwards I do not understand why it is also necessary to settle by CB when I gave my Iban.")</f>
        <v>A little long subscription on the Internet always forced to check and revive behind. Afterwards I do not understand why it is also necessary to settle by CB when I gave my Iban.</v>
      </c>
    </row>
    <row r="732" spans="2:9" ht="15.75" customHeight="1" x14ac:dyDescent="0.3">
      <c r="B732" s="2" t="s">
        <v>1535</v>
      </c>
      <c r="C732" s="2" t="s">
        <v>1536</v>
      </c>
      <c r="D732" s="2" t="s">
        <v>13</v>
      </c>
      <c r="E732" s="2" t="s">
        <v>14</v>
      </c>
      <c r="F732" s="2" t="s">
        <v>15</v>
      </c>
      <c r="G732" s="2" t="s">
        <v>1508</v>
      </c>
      <c r="H732" s="2" t="s">
        <v>1425</v>
      </c>
      <c r="I732" s="2" t="str">
        <f ca="1">IFERROR(__xludf.DUMMYFUNCTION("GOOGLETRANSLATE(C732,""fr"",""en"")"),"I am satisfied with the service. The price is correct. Likewise for the procedure to follow. The steps are clearly indicated and the choices of packs and prices too.")</f>
        <v>I am satisfied with the service. The price is correct. Likewise for the procedure to follow. The steps are clearly indicated and the choices of packs and prices too.</v>
      </c>
    </row>
    <row r="733" spans="2:9" ht="15.75" customHeight="1" x14ac:dyDescent="0.3">
      <c r="B733" s="2" t="s">
        <v>1537</v>
      </c>
      <c r="C733" s="2" t="s">
        <v>1538</v>
      </c>
      <c r="D733" s="2" t="s">
        <v>13</v>
      </c>
      <c r="E733" s="2" t="s">
        <v>14</v>
      </c>
      <c r="F733" s="2" t="s">
        <v>15</v>
      </c>
      <c r="G733" s="2" t="s">
        <v>1508</v>
      </c>
      <c r="H733" s="2" t="s">
        <v>1425</v>
      </c>
      <c r="I733" s="2" t="str">
        <f ca="1">IFERROR(__xludf.DUMMYFUNCTION("GOOGLETRANSLATE(C733,""fr"",""en"")"),"I am satisfied with the prices and services offered.
Site ease of use and the information offered
Validation of easy documents awaiting official documents")</f>
        <v>I am satisfied with the prices and services offered.
Site ease of use and the information offered
Validation of easy documents awaiting official documents</v>
      </c>
    </row>
    <row r="734" spans="2:9" ht="15.75" customHeight="1" x14ac:dyDescent="0.3">
      <c r="B734" s="2" t="s">
        <v>1539</v>
      </c>
      <c r="C734" s="2" t="s">
        <v>1540</v>
      </c>
      <c r="D734" s="2" t="s">
        <v>13</v>
      </c>
      <c r="E734" s="2" t="s">
        <v>14</v>
      </c>
      <c r="F734" s="2" t="s">
        <v>15</v>
      </c>
      <c r="G734" s="2" t="s">
        <v>1541</v>
      </c>
      <c r="H734" s="2" t="s">
        <v>1425</v>
      </c>
      <c r="I734" s="2" t="str">
        <f ca="1">IFERROR(__xludf.DUMMYFUNCTION("GOOGLETRANSLATE(C734,""fr"",""en"")"),"I am much cheaper than my old car insurance. The rocking was done quickly and intuitively, however, I still have to check this over time.")</f>
        <v>I am much cheaper than my old car insurance. The rocking was done quickly and intuitively, however, I still have to check this over time.</v>
      </c>
    </row>
    <row r="735" spans="2:9" ht="15.75" customHeight="1" x14ac:dyDescent="0.3">
      <c r="B735" s="2" t="s">
        <v>1542</v>
      </c>
      <c r="C735" s="2" t="s">
        <v>1543</v>
      </c>
      <c r="D735" s="2" t="s">
        <v>13</v>
      </c>
      <c r="E735" s="2" t="s">
        <v>14</v>
      </c>
      <c r="F735" s="2" t="s">
        <v>15</v>
      </c>
      <c r="G735" s="2" t="s">
        <v>1541</v>
      </c>
      <c r="H735" s="2" t="s">
        <v>1425</v>
      </c>
      <c r="I735" s="2" t="str">
        <f ca="1">IFERROR(__xludf.DUMMYFUNCTION("GOOGLETRANSLATE(C735,""fr"",""en"")"),"I am satisfied except that every year, the monthly payments do not drop while my bonus increases ;-) So what interest to have a bonus if it is to see the premiums increase and yet without a disaster?")</f>
        <v>I am satisfied except that every year, the monthly payments do not drop while my bonus increases ;-) So what interest to have a bonus if it is to see the premiums increase and yet without a disaster?</v>
      </c>
    </row>
    <row r="736" spans="2:9" ht="15.75" customHeight="1" x14ac:dyDescent="0.3">
      <c r="B736" s="2" t="s">
        <v>1544</v>
      </c>
      <c r="C736" s="2" t="s">
        <v>1545</v>
      </c>
      <c r="D736" s="2" t="s">
        <v>13</v>
      </c>
      <c r="E736" s="2" t="s">
        <v>14</v>
      </c>
      <c r="F736" s="2" t="s">
        <v>15</v>
      </c>
      <c r="G736" s="2" t="s">
        <v>1541</v>
      </c>
      <c r="H736" s="2" t="s">
        <v>1425</v>
      </c>
      <c r="I736" s="2" t="str">
        <f ca="1">IFERROR(__xludf.DUMMYFUNCTION("GOOGLETRANSLATE(C736,""fr"",""en"")"),"Satisfactory service by phone and email
Insurance price still high despite good driver without ever an accident.
Thanks for your help.")</f>
        <v>Satisfactory service by phone and email
Insurance price still high despite good driver without ever an accident.
Thanks for your help.</v>
      </c>
    </row>
    <row r="737" spans="2:9" ht="15.75" customHeight="1" x14ac:dyDescent="0.3">
      <c r="B737" s="2" t="s">
        <v>1546</v>
      </c>
      <c r="C737" s="2" t="s">
        <v>1547</v>
      </c>
      <c r="D737" s="2" t="s">
        <v>13</v>
      </c>
      <c r="E737" s="2" t="s">
        <v>14</v>
      </c>
      <c r="F737" s="2" t="s">
        <v>15</v>
      </c>
      <c r="G737" s="2" t="s">
        <v>1541</v>
      </c>
      <c r="H737" s="2" t="s">
        <v>1425</v>
      </c>
      <c r="I737" s="2" t="str">
        <f ca="1">IFERROR(__xludf.DUMMYFUNCTION("GOOGLETRANSLATE(C737,""fr"",""en"")"),"M it's better price compared to me and thank you very much for the price I am already a customer at direct insurance good day thank you very much")</f>
        <v>M it's better price compared to me and thank you very much for the price I am already a customer at direct insurance good day thank you very much</v>
      </c>
    </row>
    <row r="738" spans="2:9" ht="15.75" customHeight="1" x14ac:dyDescent="0.3">
      <c r="B738" s="2" t="s">
        <v>1548</v>
      </c>
      <c r="C738" s="2" t="s">
        <v>1549</v>
      </c>
      <c r="D738" s="2" t="s">
        <v>13</v>
      </c>
      <c r="E738" s="2" t="s">
        <v>14</v>
      </c>
      <c r="F738" s="2" t="s">
        <v>15</v>
      </c>
      <c r="G738" s="2" t="s">
        <v>1541</v>
      </c>
      <c r="H738" s="2" t="s">
        <v>1425</v>
      </c>
      <c r="I738" s="2" t="str">
        <f ca="1">IFERROR(__xludf.DUMMYFUNCTION("GOOGLETRANSLATE(C738,""fr"",""en"")"),"I hope that the price that could still drop a little, it would be perfect, it is practical to make a quote quickly online, the value for money is better classified compared to other competitors")</f>
        <v>I hope that the price that could still drop a little, it would be perfect, it is practical to make a quote quickly online, the value for money is better classified compared to other competitors</v>
      </c>
    </row>
    <row r="739" spans="2:9" ht="15.75" customHeight="1" x14ac:dyDescent="0.3">
      <c r="B739" s="2" t="s">
        <v>1550</v>
      </c>
      <c r="C739" s="2" t="s">
        <v>1551</v>
      </c>
      <c r="D739" s="2" t="s">
        <v>13</v>
      </c>
      <c r="E739" s="2" t="s">
        <v>14</v>
      </c>
      <c r="F739" s="2" t="s">
        <v>15</v>
      </c>
      <c r="G739" s="2" t="s">
        <v>1541</v>
      </c>
      <c r="H739" s="2" t="s">
        <v>1425</v>
      </c>
      <c r="I739" s="2" t="str">
        <f ca="1">IFERROR(__xludf.DUMMYFUNCTION("GOOGLETRANSLATE(C739,""fr"",""en"")"),"I am satisfied with the very good service service and price
Good protection
Lots of choices and many interesting options
Best price I could see on the comparator
")</f>
        <v xml:space="preserve">I am satisfied with the very good service service and price
Good protection
Lots of choices and many interesting options
Best price I could see on the comparator
</v>
      </c>
    </row>
    <row r="740" spans="2:9" ht="15.75" customHeight="1" x14ac:dyDescent="0.3">
      <c r="B740" s="2" t="s">
        <v>1552</v>
      </c>
      <c r="C740" s="2" t="s">
        <v>1553</v>
      </c>
      <c r="D740" s="2" t="s">
        <v>13</v>
      </c>
      <c r="E740" s="2" t="s">
        <v>14</v>
      </c>
      <c r="F740" s="2" t="s">
        <v>15</v>
      </c>
      <c r="G740" s="2" t="s">
        <v>1541</v>
      </c>
      <c r="H740" s="2" t="s">
        <v>1425</v>
      </c>
      <c r="I740" s="2" t="str">
        <f ca="1">IFERROR(__xludf.DUMMYFUNCTION("GOOGLETRANSLATE(C740,""fr"",""en"")"),"I declared a self -loss the expert passed Monday July 19 since no return on care when it was noted answer within 48 hours. No response to my emails and when you manage to have the platform on the phone we tell you that we will remind you. I have been payi"&amp;"ng all risks insurance for years for nothing and the day I need they are absent subscribers. This is the problem with Internet services the day there is a problem you do not have interlocutors !!")</f>
        <v>I declared a self -loss the expert passed Monday July 19 since no return on care when it was noted answer within 48 hours. No response to my emails and when you manage to have the platform on the phone we tell you that we will remind you. I have been paying all risks insurance for years for nothing and the day I need they are absent subscribers. This is the problem with Internet services the day there is a problem you do not have interlocutors !!</v>
      </c>
    </row>
    <row r="741" spans="2:9" ht="15.75" customHeight="1" x14ac:dyDescent="0.3">
      <c r="B741" s="2" t="s">
        <v>1554</v>
      </c>
      <c r="C741" s="2" t="s">
        <v>1555</v>
      </c>
      <c r="D741" s="2" t="s">
        <v>13</v>
      </c>
      <c r="E741" s="2" t="s">
        <v>14</v>
      </c>
      <c r="F741" s="2" t="s">
        <v>15</v>
      </c>
      <c r="G741" s="2" t="s">
        <v>1541</v>
      </c>
      <c r="H741" s="2" t="s">
        <v>1425</v>
      </c>
      <c r="I741" s="2" t="str">
        <f ca="1">IFERROR(__xludf.DUMMYFUNCTION("GOOGLETRANSLATE(C741,""fr"",""en"")"),"I am satisfied with the quote service and the rapid implementation of the insurance contract with Direct Insurance. The site is very well done thank you !!!")</f>
        <v>I am satisfied with the quote service and the rapid implementation of the insurance contract with Direct Insurance. The site is very well done thank you !!!</v>
      </c>
    </row>
    <row r="742" spans="2:9" ht="15.75" customHeight="1" x14ac:dyDescent="0.3">
      <c r="B742" s="2" t="s">
        <v>1556</v>
      </c>
      <c r="C742" s="2" t="s">
        <v>1557</v>
      </c>
      <c r="D742" s="2" t="s">
        <v>13</v>
      </c>
      <c r="E742" s="2" t="s">
        <v>14</v>
      </c>
      <c r="F742" s="2" t="s">
        <v>15</v>
      </c>
      <c r="G742" s="2" t="s">
        <v>1541</v>
      </c>
      <c r="H742" s="2" t="s">
        <v>1425</v>
      </c>
      <c r="I742" s="2" t="str">
        <f ca="1">IFERROR(__xludf.DUMMYFUNCTION("GOOGLETRANSLATE(C742,""fr"",""en"")"),"Simplicity of registration and subscription to insurance. Speed ​​of treatment, as well as a very attractive price.
I am delighted for this start of collaboration with Direct Insurance
")</f>
        <v xml:space="preserve">Simplicity of registration and subscription to insurance. Speed ​​of treatment, as well as a very attractive price.
I am delighted for this start of collaboration with Direct Insurance
</v>
      </c>
    </row>
    <row r="743" spans="2:9" ht="15.75" customHeight="1" x14ac:dyDescent="0.3">
      <c r="B743" s="2" t="s">
        <v>1558</v>
      </c>
      <c r="C743" s="2" t="s">
        <v>1559</v>
      </c>
      <c r="D743" s="2" t="s">
        <v>13</v>
      </c>
      <c r="E743" s="2" t="s">
        <v>14</v>
      </c>
      <c r="F743" s="2" t="s">
        <v>15</v>
      </c>
      <c r="G743" s="2" t="s">
        <v>1541</v>
      </c>
      <c r="H743" s="2" t="s">
        <v>1425</v>
      </c>
      <c r="I743" s="2" t="str">
        <f ca="1">IFERROR(__xludf.DUMMYFUNCTION("GOOGLETRANSLATE(C743,""fr"",""en"")"),"Price its most reasonable than other insurance. The quote is simple and quick to do either. They have prices adapted to my needs, no complaints.")</f>
        <v>Price its most reasonable than other insurance. The quote is simple and quick to do either. They have prices adapted to my needs, no complaints.</v>
      </c>
    </row>
    <row r="744" spans="2:9" ht="15.75" customHeight="1" x14ac:dyDescent="0.3">
      <c r="B744" s="2" t="s">
        <v>1560</v>
      </c>
      <c r="C744" s="2" t="s">
        <v>1561</v>
      </c>
      <c r="D744" s="2" t="s">
        <v>13</v>
      </c>
      <c r="E744" s="2" t="s">
        <v>14</v>
      </c>
      <c r="F744" s="2" t="s">
        <v>15</v>
      </c>
      <c r="G744" s="2" t="s">
        <v>1541</v>
      </c>
      <c r="H744" s="2" t="s">
        <v>1425</v>
      </c>
      <c r="I744" s="2" t="str">
        <f ca="1">IFERROR(__xludf.DUMMYFUNCTION("GOOGLETRANSLATE(C744,""fr"",""en"")"),"Fast and simple, this is the first time that I have established a contract on the site, it went very well, despite that I have difficulties in computer science it was simple and quick")</f>
        <v>Fast and simple, this is the first time that I have established a contract on the site, it went very well, despite that I have difficulties in computer science it was simple and quick</v>
      </c>
    </row>
    <row r="745" spans="2:9" ht="15.75" customHeight="1" x14ac:dyDescent="0.3">
      <c r="B745" s="2" t="s">
        <v>1562</v>
      </c>
      <c r="C745" s="2" t="s">
        <v>1563</v>
      </c>
      <c r="D745" s="2" t="s">
        <v>13</v>
      </c>
      <c r="E745" s="2" t="s">
        <v>14</v>
      </c>
      <c r="F745" s="2" t="s">
        <v>15</v>
      </c>
      <c r="G745" s="2" t="s">
        <v>1541</v>
      </c>
      <c r="H745" s="2" t="s">
        <v>1425</v>
      </c>
      <c r="I745" s="2" t="str">
        <f ca="1">IFERROR(__xludf.DUMMYFUNCTION("GOOGLETRANSLATE(C745,""fr"",""en"")"),"Quick and precise quote correct price compared to the proposed formula.
Quick management. A view on the long term ............................")</f>
        <v>Quick and precise quote correct price compared to the proposed formula.
Quick management. A view on the long term ............................</v>
      </c>
    </row>
    <row r="746" spans="2:9" ht="15.75" customHeight="1" x14ac:dyDescent="0.3">
      <c r="B746" s="2" t="s">
        <v>1564</v>
      </c>
      <c r="C746" s="2" t="s">
        <v>1565</v>
      </c>
      <c r="D746" s="2" t="s">
        <v>13</v>
      </c>
      <c r="E746" s="2" t="s">
        <v>14</v>
      </c>
      <c r="F746" s="2" t="s">
        <v>15</v>
      </c>
      <c r="G746" s="2" t="s">
        <v>1541</v>
      </c>
      <c r="H746" s="2" t="s">
        <v>1425</v>
      </c>
      <c r="I746" s="2" t="str">
        <f ca="1">IFERROR(__xludf.DUMMYFUNCTION("GOOGLETRANSLATE(C746,""fr"",""en"")"),"I am super satisfied great service super low price easy to use maximum cover and mini price I recommend to all those around me and my family")</f>
        <v>I am super satisfied great service super low price easy to use maximum cover and mini price I recommend to all those around me and my family</v>
      </c>
    </row>
    <row r="747" spans="2:9" ht="15.75" customHeight="1" x14ac:dyDescent="0.3">
      <c r="B747" s="2" t="s">
        <v>1566</v>
      </c>
      <c r="C747" s="2" t="s">
        <v>1567</v>
      </c>
      <c r="D747" s="2" t="s">
        <v>13</v>
      </c>
      <c r="E747" s="2" t="s">
        <v>14</v>
      </c>
      <c r="F747" s="2" t="s">
        <v>15</v>
      </c>
      <c r="G747" s="2" t="s">
        <v>1541</v>
      </c>
      <c r="H747" s="2" t="s">
        <v>1425</v>
      </c>
      <c r="I747" s="2" t="str">
        <f ca="1">IFERROR(__xludf.DUMMYFUNCTION("GOOGLETRANSLATE(C747,""fr"",""en"")"),"Service O.K.
Price too expensive for me
Simplicity O.K. I no longer remember having called on your services, and that is not worse ....")</f>
        <v>Service O.K.
Price too expensive for me
Simplicity O.K. I no longer remember having called on your services, and that is not worse ....</v>
      </c>
    </row>
    <row r="748" spans="2:9" ht="15.75" customHeight="1" x14ac:dyDescent="0.3">
      <c r="B748" s="2" t="s">
        <v>1568</v>
      </c>
      <c r="C748" s="2" t="s">
        <v>1569</v>
      </c>
      <c r="D748" s="2" t="s">
        <v>13</v>
      </c>
      <c r="E748" s="2" t="s">
        <v>14</v>
      </c>
      <c r="F748" s="2" t="s">
        <v>15</v>
      </c>
      <c r="G748" s="2" t="s">
        <v>1541</v>
      </c>
      <c r="H748" s="2" t="s">
        <v>1425</v>
      </c>
      <c r="I748" s="2" t="str">
        <f ca="1">IFERROR(__xludf.DUMMYFUNCTION("GOOGLETRANSLATE(C748,""fr"",""en"")"),"Following a quote made at Tel on July 23, customer service had to remind me of 26/07 but it was not done. Shame...
Otherwise the price is interesting")</f>
        <v>Following a quote made at Tel on July 23, customer service had to remind me of 26/07 but it was not done. Shame...
Otherwise the price is interesting</v>
      </c>
    </row>
    <row r="749" spans="2:9" ht="15.75" customHeight="1" x14ac:dyDescent="0.3">
      <c r="B749" s="2" t="s">
        <v>1570</v>
      </c>
      <c r="C749" s="2" t="s">
        <v>1571</v>
      </c>
      <c r="D749" s="2" t="s">
        <v>13</v>
      </c>
      <c r="E749" s="2" t="s">
        <v>14</v>
      </c>
      <c r="F749" s="2" t="s">
        <v>15</v>
      </c>
      <c r="G749" s="2" t="s">
        <v>1541</v>
      </c>
      <c r="H749" s="2" t="s">
        <v>1425</v>
      </c>
      <c r="I749" s="2" t="str">
        <f ca="1">IFERROR(__xludf.DUMMYFUNCTION("GOOGLETRANSLATE(C749,""fr"",""en"")"),"It is a quick and practical quote. I am satisfied with the answer given with rapidity. I thank you for everything
I will advise my friends!")</f>
        <v>It is a quick and practical quote. I am satisfied with the answer given with rapidity. I thank you for everything
I will advise my friends!</v>
      </c>
    </row>
    <row r="750" spans="2:9" ht="15.75" customHeight="1" x14ac:dyDescent="0.3">
      <c r="B750" s="2" t="s">
        <v>1572</v>
      </c>
      <c r="C750" s="2" t="s">
        <v>1573</v>
      </c>
      <c r="D750" s="2" t="s">
        <v>13</v>
      </c>
      <c r="E750" s="2" t="s">
        <v>14</v>
      </c>
      <c r="F750" s="2" t="s">
        <v>15</v>
      </c>
      <c r="G750" s="2" t="s">
        <v>1541</v>
      </c>
      <c r="H750" s="2" t="s">
        <v>1425</v>
      </c>
      <c r="I750" s="2" t="str">
        <f ca="1">IFERROR(__xludf.DUMMYFUNCTION("GOOGLETRANSLATE(C750,""fr"",""en"")"),"Telephone service having promised me repeatedly to remember. Never done. Shame.
Correct price.
                                                           ")</f>
        <v xml:space="preserve">Telephone service having promised me repeatedly to remember. Never done. Shame.
Correct price.
                                                           </v>
      </c>
    </row>
    <row r="751" spans="2:9" ht="15.75" customHeight="1" x14ac:dyDescent="0.3">
      <c r="B751" s="2" t="s">
        <v>1574</v>
      </c>
      <c r="C751" s="2" t="s">
        <v>1575</v>
      </c>
      <c r="D751" s="2" t="s">
        <v>13</v>
      </c>
      <c r="E751" s="2" t="s">
        <v>14</v>
      </c>
      <c r="F751" s="2" t="s">
        <v>15</v>
      </c>
      <c r="G751" s="2" t="s">
        <v>1541</v>
      </c>
      <c r="H751" s="2" t="s">
        <v>1425</v>
      </c>
      <c r="I751" s="2" t="str">
        <f ca="1">IFERROR(__xludf.DUMMYFUNCTION("GOOGLETRANSLATE(C751,""fr"",""en"")"),"I am satisfied with the fast and efficient service. I highly recommend.
The online quote is subscribed very quickly. I highly recommend this insurance
")</f>
        <v xml:space="preserve">I am satisfied with the fast and efficient service. I highly recommend.
The online quote is subscribed very quickly. I highly recommend this insurance
</v>
      </c>
    </row>
    <row r="752" spans="2:9" ht="15.75" customHeight="1" x14ac:dyDescent="0.3">
      <c r="B752" s="2" t="s">
        <v>1576</v>
      </c>
      <c r="C752" s="2" t="s">
        <v>1577</v>
      </c>
      <c r="D752" s="2" t="s">
        <v>13</v>
      </c>
      <c r="E752" s="2" t="s">
        <v>14</v>
      </c>
      <c r="F752" s="2" t="s">
        <v>15</v>
      </c>
      <c r="G752" s="2" t="s">
        <v>1541</v>
      </c>
      <c r="H752" s="2" t="s">
        <v>1425</v>
      </c>
      <c r="I752" s="2" t="str">
        <f ca="1">IFERROR(__xludf.DUMMYFUNCTION("GOOGLETRANSLATE(C752,""fr"",""en"")"),"Easy and quick registration. Satisfied with services and prices are very correct. To see in time, if I have all satisfied I will assure my second car.")</f>
        <v>Easy and quick registration. Satisfied with services and prices are very correct. To see in time, if I have all satisfied I will assure my second car.</v>
      </c>
    </row>
    <row r="753" spans="2:9" ht="15.75" customHeight="1" x14ac:dyDescent="0.3">
      <c r="B753" s="2" t="s">
        <v>1578</v>
      </c>
      <c r="C753" s="2" t="s">
        <v>1579</v>
      </c>
      <c r="D753" s="2" t="s">
        <v>13</v>
      </c>
      <c r="E753" s="2" t="s">
        <v>14</v>
      </c>
      <c r="F753" s="2" t="s">
        <v>15</v>
      </c>
      <c r="G753" s="2" t="s">
        <v>1541</v>
      </c>
      <c r="H753" s="2" t="s">
        <v>1425</v>
      </c>
      <c r="I753" s="2" t="str">
        <f ca="1">IFERROR(__xludf.DUMMYFUNCTION("GOOGLETRANSLATE(C753,""fr"",""en"")"),"Very satisfied with my insurance I really recommend direct insurance
Thank you for your speed and price display it is cheap at all thank you again")</f>
        <v>Very satisfied with my insurance I really recommend direct insurance
Thank you for your speed and price display it is cheap at all thank you again</v>
      </c>
    </row>
    <row r="754" spans="2:9" ht="15.75" customHeight="1" x14ac:dyDescent="0.3">
      <c r="B754" s="2" t="s">
        <v>1580</v>
      </c>
      <c r="C754" s="2" t="s">
        <v>1581</v>
      </c>
      <c r="D754" s="2" t="s">
        <v>13</v>
      </c>
      <c r="E754" s="2" t="s">
        <v>14</v>
      </c>
      <c r="F754" s="2" t="s">
        <v>15</v>
      </c>
      <c r="G754" s="2" t="s">
        <v>1541</v>
      </c>
      <c r="H754" s="2" t="s">
        <v>1425</v>
      </c>
      <c r="I754" s="2" t="str">
        <f ca="1">IFERROR(__xludf.DUMMYFUNCTION("GOOGLETRANSLATE(C754,""fr"",""en"")"),"The service is good, the website practical and prices suit me. I regret that the choices of options / pack lack a little flexibility: you have to choose between one or the other and none suit me exactly 100%.")</f>
        <v>The service is good, the website practical and prices suit me. I regret that the choices of options / pack lack a little flexibility: you have to choose between one or the other and none suit me exactly 100%.</v>
      </c>
    </row>
    <row r="755" spans="2:9" ht="15.75" customHeight="1" x14ac:dyDescent="0.3">
      <c r="B755" s="2" t="s">
        <v>1582</v>
      </c>
      <c r="C755" s="2" t="s">
        <v>1583</v>
      </c>
      <c r="D755" s="2" t="s">
        <v>13</v>
      </c>
      <c r="E755" s="2" t="s">
        <v>14</v>
      </c>
      <c r="F755" s="2" t="s">
        <v>15</v>
      </c>
      <c r="G755" s="2" t="s">
        <v>1541</v>
      </c>
      <c r="H755" s="2" t="s">
        <v>1425</v>
      </c>
      <c r="I755" s="2" t="str">
        <f ca="1">IFERROR(__xludf.DUMMYFUNCTION("GOOGLETRANSLATE(C755,""fr"",""en"")"),"I had to make a contract modification; The advisor was very attentive and gave me many explanations. My opinion is favorable !!!!")</f>
        <v>I had to make a contract modification; The advisor was very attentive and gave me many explanations. My opinion is favorable !!!!</v>
      </c>
    </row>
    <row r="756" spans="2:9" ht="15.75" customHeight="1" x14ac:dyDescent="0.3">
      <c r="B756" s="2" t="s">
        <v>1584</v>
      </c>
      <c r="C756" s="2" t="s">
        <v>1585</v>
      </c>
      <c r="D756" s="2" t="s">
        <v>13</v>
      </c>
      <c r="E756" s="2" t="s">
        <v>14</v>
      </c>
      <c r="F756" s="2" t="s">
        <v>15</v>
      </c>
      <c r="G756" s="2" t="s">
        <v>1541</v>
      </c>
      <c r="H756" s="2" t="s">
        <v>1425</v>
      </c>
      <c r="I756" s="2" t="str">
        <f ca="1">IFERROR(__xludf.DUMMYFUNCTION("GOOGLETRANSLATE(C756,""fr"",""en"")"),"I am really disappointed with the slowness of taking into account the file due to a disaster not committed by my daughter I call and the only thing that has been told it is being treatment")</f>
        <v>I am really disappointed with the slowness of taking into account the file due to a disaster not committed by my daughter I call and the only thing that has been told it is being treatment</v>
      </c>
    </row>
    <row r="757" spans="2:9" ht="15.75" customHeight="1" x14ac:dyDescent="0.3">
      <c r="B757" s="2" t="s">
        <v>1586</v>
      </c>
      <c r="C757" s="2" t="s">
        <v>1587</v>
      </c>
      <c r="D757" s="2" t="s">
        <v>13</v>
      </c>
      <c r="E757" s="2" t="s">
        <v>14</v>
      </c>
      <c r="F757" s="2" t="s">
        <v>15</v>
      </c>
      <c r="G757" s="2" t="s">
        <v>1588</v>
      </c>
      <c r="H757" s="2" t="s">
        <v>1425</v>
      </c>
      <c r="I757" s="2" t="str">
        <f ca="1">IFERROR(__xludf.DUMMYFUNCTION("GOOGLETRANSLATE(C757,""fr"",""en"")"),"Satisfied with the service The information is clear The quote is very simple to make and the prices are rather attractive. I would recommend")</f>
        <v>Satisfied with the service The information is clear The quote is very simple to make and the prices are rather attractive. I would recommend</v>
      </c>
    </row>
    <row r="758" spans="2:9" ht="15.75" customHeight="1" x14ac:dyDescent="0.3">
      <c r="B758" s="2" t="s">
        <v>1589</v>
      </c>
      <c r="C758" s="2" t="s">
        <v>1590</v>
      </c>
      <c r="D758" s="2" t="s">
        <v>13</v>
      </c>
      <c r="E758" s="2" t="s">
        <v>14</v>
      </c>
      <c r="F758" s="2" t="s">
        <v>15</v>
      </c>
      <c r="G758" s="2" t="s">
        <v>1588</v>
      </c>
      <c r="H758" s="2" t="s">
        <v>1425</v>
      </c>
      <c r="I758" s="2" t="str">
        <f ca="1">IFERROR(__xludf.DUMMYFUNCTION("GOOGLETRANSLATE(C758,""fr"",""en"")"),"It's okay that you are not expensive because your online quote and subscription site is not the most ergonomic! There was a bug at the time of payment, I was afraid to pay twice ...")</f>
        <v>It's okay that you are not expensive because your online quote and subscription site is not the most ergonomic! There was a bug at the time of payment, I was afraid to pay twice ...</v>
      </c>
    </row>
    <row r="759" spans="2:9" ht="15.75" customHeight="1" x14ac:dyDescent="0.3">
      <c r="B759" s="2" t="s">
        <v>1591</v>
      </c>
      <c r="C759" s="2" t="s">
        <v>1592</v>
      </c>
      <c r="D759" s="2" t="s">
        <v>13</v>
      </c>
      <c r="E759" s="2" t="s">
        <v>14</v>
      </c>
      <c r="F759" s="2" t="s">
        <v>15</v>
      </c>
      <c r="G759" s="2" t="s">
        <v>1588</v>
      </c>
      <c r="H759" s="2" t="s">
        <v>1425</v>
      </c>
      <c r="I759" s="2" t="str">
        <f ca="1">IFERROR(__xludf.DUMMYFUNCTION("GOOGLETRANSLATE(C759,""fr"",""en"")"),"I am very satisfied in terms of your different prices.
I am also very satisfied with the speed of the service.
I am delighted with your website.")</f>
        <v>I am very satisfied in terms of your different prices.
I am also very satisfied with the speed of the service.
I am delighted with your website.</v>
      </c>
    </row>
    <row r="760" spans="2:9" ht="15.75" customHeight="1" x14ac:dyDescent="0.3">
      <c r="B760" s="2" t="s">
        <v>1593</v>
      </c>
      <c r="C760" s="2" t="s">
        <v>1594</v>
      </c>
      <c r="D760" s="2" t="s">
        <v>13</v>
      </c>
      <c r="E760" s="2" t="s">
        <v>14</v>
      </c>
      <c r="F760" s="2" t="s">
        <v>15</v>
      </c>
      <c r="G760" s="2" t="s">
        <v>1588</v>
      </c>
      <c r="H760" s="2" t="s">
        <v>1425</v>
      </c>
      <c r="I760" s="2" t="str">
        <f ca="1">IFERROR(__xludf.DUMMYFUNCTION("GOOGLETRANSLATE(C760,""fr"",""en"")"),"Simple and fast, defective price for all competitions, I recommend direct insurance. eyes closed")</f>
        <v>Simple and fast, defective price for all competitions, I recommend direct insurance. eyes closed</v>
      </c>
    </row>
    <row r="761" spans="2:9" ht="15.75" customHeight="1" x14ac:dyDescent="0.3">
      <c r="B761" s="2" t="s">
        <v>1595</v>
      </c>
      <c r="C761" s="2" t="s">
        <v>1596</v>
      </c>
      <c r="D761" s="2" t="s">
        <v>13</v>
      </c>
      <c r="E761" s="2" t="s">
        <v>14</v>
      </c>
      <c r="F761" s="2" t="s">
        <v>15</v>
      </c>
      <c r="G761" s="2" t="s">
        <v>1588</v>
      </c>
      <c r="H761" s="2" t="s">
        <v>1425</v>
      </c>
      <c r="I761" s="2" t="str">
        <f ca="1">IFERROR(__xludf.DUMMYFUNCTION("GOOGLETRANSLATE(C761,""fr"",""en"")"),"1st subscription to Direct Assistance -Quick and correct.
To see in time if the service complies with our expectations and taking into account in the event of a claim is up to another insurance.
")</f>
        <v xml:space="preserve">1st subscription to Direct Assistance -Quick and correct.
To see in time if the service complies with our expectations and taking into account in the event of a claim is up to another insurance.
</v>
      </c>
    </row>
    <row r="762" spans="2:9" ht="15.75" customHeight="1" x14ac:dyDescent="0.3">
      <c r="B762" s="2" t="s">
        <v>1597</v>
      </c>
      <c r="C762" s="2" t="s">
        <v>1598</v>
      </c>
      <c r="D762" s="2" t="s">
        <v>13</v>
      </c>
      <c r="E762" s="2" t="s">
        <v>14</v>
      </c>
      <c r="F762" s="2" t="s">
        <v>15</v>
      </c>
      <c r="G762" s="2" t="s">
        <v>1588</v>
      </c>
      <c r="H762" s="2" t="s">
        <v>1425</v>
      </c>
      <c r="I762" s="2" t="str">
        <f ca="1">IFERROR(__xludf.DUMMYFUNCTION("GOOGLETRANSLATE(C762,""fr"",""en"")"),"I find that the wait was a bit long on the phone, but overall, I think I am satisfied with the answers given to my questions, whether it be 1 ° or 2 ° pers.")</f>
        <v>I find that the wait was a bit long on the phone, but overall, I think I am satisfied with the answers given to my questions, whether it be 1 ° or 2 ° pers.</v>
      </c>
    </row>
    <row r="763" spans="2:9" ht="15.75" customHeight="1" x14ac:dyDescent="0.3">
      <c r="B763" s="2" t="s">
        <v>1599</v>
      </c>
      <c r="C763" s="2" t="s">
        <v>1600</v>
      </c>
      <c r="D763" s="2" t="s">
        <v>13</v>
      </c>
      <c r="E763" s="2" t="s">
        <v>14</v>
      </c>
      <c r="F763" s="2" t="s">
        <v>15</v>
      </c>
      <c r="G763" s="2" t="s">
        <v>1588</v>
      </c>
      <c r="H763" s="2" t="s">
        <v>1425</v>
      </c>
      <c r="I763" s="2" t="str">
        <f ca="1">IFERROR(__xludf.DUMMYFUNCTION("GOOGLETRANSLATE(C763,""fr"",""en"")"),"I am satisfied with the service but the prices at all risks for young drivers are really mind -boggling ... I think that it would be necessary to see more just prices depending on the years and kilometers of behavior and not just it and the fact that he n"&amp;" 'did not have any accompanied driving or other.")</f>
        <v>I am satisfied with the service but the prices at all risks for young drivers are really mind -boggling ... I think that it would be necessary to see more just prices depending on the years and kilometers of behavior and not just it and the fact that he n 'did not have any accompanied driving or other.</v>
      </c>
    </row>
    <row r="764" spans="2:9" ht="15.75" customHeight="1" x14ac:dyDescent="0.3">
      <c r="B764" s="2" t="s">
        <v>1601</v>
      </c>
      <c r="C764" s="2" t="s">
        <v>1602</v>
      </c>
      <c r="D764" s="2" t="s">
        <v>13</v>
      </c>
      <c r="E764" s="2" t="s">
        <v>14</v>
      </c>
      <c r="F764" s="2" t="s">
        <v>15</v>
      </c>
      <c r="G764" s="2" t="s">
        <v>1588</v>
      </c>
      <c r="H764" s="2" t="s">
        <v>1425</v>
      </c>
      <c r="I764" s="2" t="str">
        <f ca="1">IFERROR(__xludf.DUMMYFUNCTION("GOOGLETRANSLATE(C764,""fr"",""en"")"),"- prices can be resonable especially in terms of internet quotes
- Ease of use
- Quickly facilitated and practical ..................
Really good")</f>
        <v>- prices can be resonable especially in terms of internet quotes
- Ease of use
- Quickly facilitated and practical ..................
Really good</v>
      </c>
    </row>
    <row r="765" spans="2:9" ht="15.75" customHeight="1" x14ac:dyDescent="0.3">
      <c r="B765" s="2" t="s">
        <v>1603</v>
      </c>
      <c r="C765" s="2" t="s">
        <v>1604</v>
      </c>
      <c r="D765" s="2" t="s">
        <v>13</v>
      </c>
      <c r="E765" s="2" t="s">
        <v>14</v>
      </c>
      <c r="F765" s="2" t="s">
        <v>15</v>
      </c>
      <c r="G765" s="2" t="s">
        <v>1588</v>
      </c>
      <c r="H765" s="2" t="s">
        <v>1425</v>
      </c>
      <c r="I765" s="2" t="str">
        <f ca="1">IFERROR(__xludf.DUMMYFUNCTION("GOOGLETRANSLATE(C765,""fr"",""en"")"),"I am satisfied with the service, in all areas (in terms of price, ease of membership ...).
")</f>
        <v xml:space="preserve">I am satisfied with the service, in all areas (in terms of price, ease of membership ...).
</v>
      </c>
    </row>
    <row r="766" spans="2:9" ht="15.75" customHeight="1" x14ac:dyDescent="0.3">
      <c r="B766" s="2" t="s">
        <v>1605</v>
      </c>
      <c r="C766" s="2" t="s">
        <v>1606</v>
      </c>
      <c r="D766" s="2" t="s">
        <v>13</v>
      </c>
      <c r="E766" s="2" t="s">
        <v>14</v>
      </c>
      <c r="F766" s="2" t="s">
        <v>15</v>
      </c>
      <c r="G766" s="2" t="s">
        <v>1588</v>
      </c>
      <c r="H766" s="2" t="s">
        <v>1425</v>
      </c>
      <c r="I766" s="2" t="str">
        <f ca="1">IFERROR(__xludf.DUMMYFUNCTION("GOOGLETRANSLATE(C766,""fr"",""en"")"),"Very satisfied with the service, simple and good value for money. Everything is online it's very clear to make your choice. And direct insurance we often hear about it.")</f>
        <v>Very satisfied with the service, simple and good value for money. Everything is online it's very clear to make your choice. And direct insurance we often hear about it.</v>
      </c>
    </row>
    <row r="767" spans="2:9" ht="15.75" customHeight="1" x14ac:dyDescent="0.3">
      <c r="B767" s="2" t="s">
        <v>1607</v>
      </c>
      <c r="C767" s="2" t="s">
        <v>1608</v>
      </c>
      <c r="D767" s="2" t="s">
        <v>13</v>
      </c>
      <c r="E767" s="2" t="s">
        <v>14</v>
      </c>
      <c r="F767" s="2" t="s">
        <v>15</v>
      </c>
      <c r="G767" s="2" t="s">
        <v>1588</v>
      </c>
      <c r="H767" s="2" t="s">
        <v>1425</v>
      </c>
      <c r="I767" s="2" t="str">
        <f ca="1">IFERROR(__xludf.DUMMYFUNCTION("GOOGLETRANSLATE(C767,""fr"",""en"")"),"Very satisfied with the registration was very fast
do not forget the 2 free months
I will advise you to those around me the ease and the prices that you practice")</f>
        <v>Very satisfied with the registration was very fast
do not forget the 2 free months
I will advise you to those around me the ease and the prices that you practice</v>
      </c>
    </row>
    <row r="768" spans="2:9" ht="15.75" customHeight="1" x14ac:dyDescent="0.3">
      <c r="B768" s="2" t="s">
        <v>1609</v>
      </c>
      <c r="C768" s="2" t="s">
        <v>1610</v>
      </c>
      <c r="D768" s="2" t="s">
        <v>13</v>
      </c>
      <c r="E768" s="2" t="s">
        <v>14</v>
      </c>
      <c r="F768" s="2" t="s">
        <v>15</v>
      </c>
      <c r="G768" s="2" t="s">
        <v>1588</v>
      </c>
      <c r="H768" s="2" t="s">
        <v>1425</v>
      </c>
      <c r="I768" s="2" t="str">
        <f ca="1">IFERROR(__xludf.DUMMYFUNCTION("GOOGLETRANSLATE(C768,""fr"",""en"")"),"Very good telephone reception responsiveness and fluidity of the seizures on the software.
Hoping to continue in this direction.
Supported
Thank you direct insurance
")</f>
        <v xml:space="preserve">Very good telephone reception responsiveness and fluidity of the seizures on the software.
Hoping to continue in this direction.
Supported
Thank you direct insurance
</v>
      </c>
    </row>
    <row r="769" spans="2:9" ht="15.75" customHeight="1" x14ac:dyDescent="0.3">
      <c r="B769" s="2" t="s">
        <v>1611</v>
      </c>
      <c r="C769" s="2" t="s">
        <v>1612</v>
      </c>
      <c r="D769" s="2" t="s">
        <v>13</v>
      </c>
      <c r="E769" s="2" t="s">
        <v>14</v>
      </c>
      <c r="F769" s="2" t="s">
        <v>15</v>
      </c>
      <c r="G769" s="2" t="s">
        <v>1588</v>
      </c>
      <c r="H769" s="2" t="s">
        <v>1425</v>
      </c>
      <c r="I769" s="2" t="str">
        <f ca="1">IFERROR(__xludf.DUMMYFUNCTION("GOOGLETRANSLATE(C769,""fr"",""en"")"),"I am very satisfied with the service, however I find the prices a little compared to certain competitors.
Customer service is very effective.")</f>
        <v>I am very satisfied with the service, however I find the prices a little compared to certain competitors.
Customer service is very effective.</v>
      </c>
    </row>
    <row r="770" spans="2:9" ht="15.75" customHeight="1" x14ac:dyDescent="0.3">
      <c r="B770" s="2" t="s">
        <v>1613</v>
      </c>
      <c r="C770" s="2" t="s">
        <v>1614</v>
      </c>
      <c r="D770" s="2" t="s">
        <v>13</v>
      </c>
      <c r="E770" s="2" t="s">
        <v>14</v>
      </c>
      <c r="F770" s="2" t="s">
        <v>15</v>
      </c>
      <c r="G770" s="2" t="s">
        <v>1588</v>
      </c>
      <c r="H770" s="2" t="s">
        <v>1425</v>
      </c>
      <c r="I770" s="2" t="str">
        <f ca="1">IFERROR(__xludf.DUMMYFUNCTION("GOOGLETRANSLATE(C770,""fr"",""en"")"),"The advisor answered all my questions well and the prices are very competitive (I did not find cheaper despite much research).")</f>
        <v>The advisor answered all my questions well and the prices are very competitive (I did not find cheaper despite much research).</v>
      </c>
    </row>
    <row r="771" spans="2:9" ht="15.75" customHeight="1" x14ac:dyDescent="0.3">
      <c r="B771" s="2" t="s">
        <v>1615</v>
      </c>
      <c r="C771" s="2" t="s">
        <v>1616</v>
      </c>
      <c r="D771" s="2" t="s">
        <v>13</v>
      </c>
      <c r="E771" s="2" t="s">
        <v>14</v>
      </c>
      <c r="F771" s="2" t="s">
        <v>15</v>
      </c>
      <c r="G771" s="2" t="s">
        <v>1588</v>
      </c>
      <c r="H771" s="2" t="s">
        <v>1425</v>
      </c>
      <c r="I771" s="2" t="str">
        <f ca="1">IFERROR(__xludf.DUMMYFUNCTION("GOOGLETRANSLATE(C771,""fr"",""en"")"),"Hello I had a first quote at 350 euros and the I have one at 385.25 euros or 25.25 euros more I do not understand.
you can reach me
Cordially.")</f>
        <v>Hello I had a first quote at 350 euros and the I have one at 385.25 euros or 25.25 euros more I do not understand.
you can reach me
Cordially.</v>
      </c>
    </row>
    <row r="772" spans="2:9" ht="15.75" customHeight="1" x14ac:dyDescent="0.3">
      <c r="B772" s="2" t="s">
        <v>1617</v>
      </c>
      <c r="C772" s="2" t="s">
        <v>1618</v>
      </c>
      <c r="D772" s="2" t="s">
        <v>13</v>
      </c>
      <c r="E772" s="2" t="s">
        <v>14</v>
      </c>
      <c r="F772" s="2" t="s">
        <v>15</v>
      </c>
      <c r="G772" s="2" t="s">
        <v>1619</v>
      </c>
      <c r="H772" s="2" t="s">
        <v>1425</v>
      </c>
      <c r="I772" s="2" t="str">
        <f ca="1">IFERROR(__xludf.DUMMYFUNCTION("GOOGLETRANSLATE(C772,""fr"",""en"")"),"I am satisfied with your service and I would like to make my loved one used this formula from any risk because it protects the car in 100% good continuation")</f>
        <v>I am satisfied with your service and I would like to make my loved one used this formula from any risk because it protects the car in 100% good continuation</v>
      </c>
    </row>
    <row r="773" spans="2:9" ht="15.75" customHeight="1" x14ac:dyDescent="0.3">
      <c r="B773" s="2" t="s">
        <v>1620</v>
      </c>
      <c r="C773" s="2" t="s">
        <v>1621</v>
      </c>
      <c r="D773" s="2" t="s">
        <v>13</v>
      </c>
      <c r="E773" s="2" t="s">
        <v>14</v>
      </c>
      <c r="F773" s="2" t="s">
        <v>15</v>
      </c>
      <c r="G773" s="2" t="s">
        <v>1619</v>
      </c>
      <c r="H773" s="2" t="s">
        <v>1425</v>
      </c>
      <c r="I773" s="2" t="str">
        <f ca="1">IFERROR(__xludf.DUMMYFUNCTION("GOOGLETRANSLATE(C773,""fr"",""en"")"),"I'm satisfied.
But problem when you make 2 quotes with 2 different dates the price changes.
Simple quote to make on the internet, easy handling")</f>
        <v>I'm satisfied.
But problem when you make 2 quotes with 2 different dates the price changes.
Simple quote to make on the internet, easy handling</v>
      </c>
    </row>
    <row r="774" spans="2:9" ht="15.75" customHeight="1" x14ac:dyDescent="0.3">
      <c r="B774" s="2" t="s">
        <v>1622</v>
      </c>
      <c r="C774" s="2" t="s">
        <v>1623</v>
      </c>
      <c r="D774" s="2" t="s">
        <v>13</v>
      </c>
      <c r="E774" s="2" t="s">
        <v>14</v>
      </c>
      <c r="F774" s="2" t="s">
        <v>15</v>
      </c>
      <c r="G774" s="2" t="s">
        <v>1619</v>
      </c>
      <c r="H774" s="2" t="s">
        <v>1425</v>
      </c>
      <c r="I774" s="2" t="str">
        <f ca="1">IFERROR(__xludf.DUMMYFUNCTION("GOOGLETRANSLATE(C774,""fr"",""en"")"),"Not yet had a problem so I don't know but the price is good, to see the light of day I would have a ligite, breakage or other, if not very satisfied with basic blabacar, so the insurance must be good")</f>
        <v>Not yet had a problem so I don't know but the price is good, to see the light of day I would have a ligite, breakage or other, if not very satisfied with basic blabacar, so the insurance must be good</v>
      </c>
    </row>
    <row r="775" spans="2:9" ht="15.75" customHeight="1" x14ac:dyDescent="0.3">
      <c r="B775" s="2" t="s">
        <v>1624</v>
      </c>
      <c r="C775" s="2" t="s">
        <v>1625</v>
      </c>
      <c r="D775" s="2" t="s">
        <v>13</v>
      </c>
      <c r="E775" s="2" t="s">
        <v>14</v>
      </c>
      <c r="F775" s="2" t="s">
        <v>15</v>
      </c>
      <c r="G775" s="2" t="s">
        <v>1619</v>
      </c>
      <c r="H775" s="2" t="s">
        <v>1425</v>
      </c>
      <c r="I775" s="2" t="str">
        <f ca="1">IFERROR(__xludf.DUMMYFUNCTION("GOOGLETRANSLATE(C775,""fr"",""en"")"),"I am delighted with the services offered by Direct Insurance The quote is not expensive to see later how it goes with insurance.")</f>
        <v>I am delighted with the services offered by Direct Insurance The quote is not expensive to see later how it goes with insurance.</v>
      </c>
    </row>
    <row r="776" spans="2:9" ht="15.75" customHeight="1" x14ac:dyDescent="0.3">
      <c r="B776" s="2" t="s">
        <v>1626</v>
      </c>
      <c r="C776" s="2" t="s">
        <v>1627</v>
      </c>
      <c r="D776" s="2" t="s">
        <v>13</v>
      </c>
      <c r="E776" s="2" t="s">
        <v>14</v>
      </c>
      <c r="F776" s="2" t="s">
        <v>15</v>
      </c>
      <c r="G776" s="2" t="s">
        <v>1619</v>
      </c>
      <c r="H776" s="2" t="s">
        <v>1425</v>
      </c>
      <c r="I776" s="2" t="str">
        <f ca="1">IFERROR(__xludf.DUMMYFUNCTION("GOOGLETRANSLATE(C776,""fr"",""en"")"),"Cheaper prices than elsewhere
Advise very well
The application very good
Full of cheap options at all and prices with confidence.
Thanks")</f>
        <v>Cheaper prices than elsewhere
Advise very well
The application very good
Full of cheap options at all and prices with confidence.
Thanks</v>
      </c>
    </row>
    <row r="777" spans="2:9" ht="15.75" customHeight="1" x14ac:dyDescent="0.3">
      <c r="B777" s="2" t="s">
        <v>1628</v>
      </c>
      <c r="C777" s="2" t="s">
        <v>1629</v>
      </c>
      <c r="D777" s="2" t="s">
        <v>13</v>
      </c>
      <c r="E777" s="2" t="s">
        <v>14</v>
      </c>
      <c r="F777" s="2" t="s">
        <v>15</v>
      </c>
      <c r="G777" s="2" t="s">
        <v>1619</v>
      </c>
      <c r="H777" s="2" t="s">
        <v>1425</v>
      </c>
      <c r="I777" s="2" t="str">
        <f ca="1">IFERROR(__xludf.DUMMYFUNCTION("GOOGLETRANSLATE(C777,""fr"",""en"")"),"Very sattifis of the Serviece
Fast and clear
I have nothing to do quietly it is the ones who take care of everything
Fast and effective
thanks again
To see in time")</f>
        <v>Very sattifis of the Serviece
Fast and clear
I have nothing to do quietly it is the ones who take care of everything
Fast and effective
thanks again
To see in time</v>
      </c>
    </row>
    <row r="778" spans="2:9" ht="15.75" customHeight="1" x14ac:dyDescent="0.3">
      <c r="B778" s="2" t="s">
        <v>1630</v>
      </c>
      <c r="C778" s="2" t="s">
        <v>1631</v>
      </c>
      <c r="D778" s="2" t="s">
        <v>13</v>
      </c>
      <c r="E778" s="2" t="s">
        <v>14</v>
      </c>
      <c r="F778" s="2" t="s">
        <v>15</v>
      </c>
      <c r="G778" s="2" t="s">
        <v>1619</v>
      </c>
      <c r="H778" s="2" t="s">
        <v>1425</v>
      </c>
      <c r="I778" s="2" t="str">
        <f ca="1">IFERROR(__xludf.DUMMYFUNCTION("GOOGLETRANSLATE(C778,""fr"",""en"")"),"Satisfied with the service but the increase in my insurance is a little substantial I find 5th per month it is not nothing I find it a shame but direct insurance fulfilled anyway the conditions expected")</f>
        <v>Satisfied with the service but the increase in my insurance is a little substantial I find 5th per month it is not nothing I find it a shame but direct insurance fulfilled anyway the conditions expected</v>
      </c>
    </row>
    <row r="779" spans="2:9" ht="15.75" customHeight="1" x14ac:dyDescent="0.3">
      <c r="B779" s="2" t="s">
        <v>1632</v>
      </c>
      <c r="C779" s="2" t="s">
        <v>1633</v>
      </c>
      <c r="D779" s="2" t="s">
        <v>13</v>
      </c>
      <c r="E779" s="2" t="s">
        <v>14</v>
      </c>
      <c r="F779" s="2" t="s">
        <v>15</v>
      </c>
      <c r="G779" s="2" t="s">
        <v>1619</v>
      </c>
      <c r="H779" s="2" t="s">
        <v>1425</v>
      </c>
      <c r="I779" s="2" t="str">
        <f ca="1">IFERROR(__xludf.DUMMYFUNCTION("GOOGLETRANSLATE(C779,""fr"",""en"")"),"Satisfied with prices and proposals for date of leviation which allows to choose the date on which we wish that the sake is place")</f>
        <v>Satisfied with prices and proposals for date of leviation which allows to choose the date on which we wish that the sake is place</v>
      </c>
    </row>
    <row r="780" spans="2:9" ht="15.75" customHeight="1" x14ac:dyDescent="0.3">
      <c r="B780" s="2" t="s">
        <v>1634</v>
      </c>
      <c r="C780" s="2" t="s">
        <v>1635</v>
      </c>
      <c r="D780" s="2" t="s">
        <v>13</v>
      </c>
      <c r="E780" s="2" t="s">
        <v>14</v>
      </c>
      <c r="F780" s="2" t="s">
        <v>15</v>
      </c>
      <c r="G780" s="2" t="s">
        <v>1619</v>
      </c>
      <c r="H780" s="2" t="s">
        <v>1425</v>
      </c>
      <c r="I780" s="2" t="str">
        <f ca="1">IFERROR(__xludf.DUMMYFUNCTION("GOOGLETRANSLATE(C780,""fr"",""en"")"),"For the moment it's okay but as we client I remain observer in the adventure before judging. Accounts held from the galley I underwent my old insurance")</f>
        <v>For the moment it's okay but as we client I remain observer in the adventure before judging. Accounts held from the galley I underwent my old insurance</v>
      </c>
    </row>
    <row r="781" spans="2:9" ht="15.75" customHeight="1" x14ac:dyDescent="0.3">
      <c r="B781" s="2" t="s">
        <v>1636</v>
      </c>
      <c r="C781" s="2" t="s">
        <v>1637</v>
      </c>
      <c r="D781" s="2" t="s">
        <v>13</v>
      </c>
      <c r="E781" s="2" t="s">
        <v>14</v>
      </c>
      <c r="F781" s="2" t="s">
        <v>15</v>
      </c>
      <c r="G781" s="2" t="s">
        <v>1619</v>
      </c>
      <c r="H781" s="2" t="s">
        <v>1425</v>
      </c>
      <c r="I781" s="2" t="str">
        <f ca="1">IFERROR(__xludf.DUMMYFUNCTION("GOOGLETRANSLATE(C781,""fr"",""en"")"),"To see over time in terms of customer service ... Interesting price ... but sometimes waiting by phone is far too long to have a professional advisor")</f>
        <v>To see over time in terms of customer service ... Interesting price ... but sometimes waiting by phone is far too long to have a professional advisor</v>
      </c>
    </row>
    <row r="782" spans="2:9" ht="15.75" customHeight="1" x14ac:dyDescent="0.3">
      <c r="B782" s="2" t="s">
        <v>1638</v>
      </c>
      <c r="C782" s="2" t="s">
        <v>1639</v>
      </c>
      <c r="D782" s="2" t="s">
        <v>13</v>
      </c>
      <c r="E782" s="2" t="s">
        <v>14</v>
      </c>
      <c r="F782" s="2" t="s">
        <v>15</v>
      </c>
      <c r="G782" s="2" t="s">
        <v>1640</v>
      </c>
      <c r="H782" s="2" t="s">
        <v>1425</v>
      </c>
      <c r="I782" s="2" t="str">
        <f ca="1">IFERROR(__xludf.DUMMYFUNCTION("GOOGLETRANSLATE(C782,""fr"",""en"")"),"I am satisfied first of all by service, speed and especially the price
A very accessible site and above all the speed to do insurance and I hope to be customer at Direct Assurance that I will recommend.")</f>
        <v>I am satisfied first of all by service, speed and especially the price
A very accessible site and above all the speed to do insurance and I hope to be customer at Direct Assurance that I will recommend.</v>
      </c>
    </row>
    <row r="783" spans="2:9" ht="15.75" customHeight="1" x14ac:dyDescent="0.3">
      <c r="B783" s="2" t="s">
        <v>1641</v>
      </c>
      <c r="C783" s="2" t="s">
        <v>1642</v>
      </c>
      <c r="D783" s="2" t="s">
        <v>13</v>
      </c>
      <c r="E783" s="2" t="s">
        <v>14</v>
      </c>
      <c r="F783" s="2" t="s">
        <v>15</v>
      </c>
      <c r="G783" s="2" t="s">
        <v>1640</v>
      </c>
      <c r="H783" s="2" t="s">
        <v>1425</v>
      </c>
      <c r="I783" s="2" t="str">
        <f ca="1">IFERROR(__xludf.DUMMYFUNCTION("GOOGLETRANSLATE(C783,""fr"",""en"")"),"Please ask me for my opinion
The price suits me, just that I did not understand enough elements on the contract.
I am available to exchange with your services.
Please inquire about the steps to do when I need you
Cordially")</f>
        <v>Please ask me for my opinion
The price suits me, just that I did not understand enough elements on the contract.
I am available to exchange with your services.
Please inquire about the steps to do when I need you
Cordially</v>
      </c>
    </row>
    <row r="784" spans="2:9" ht="15.75" customHeight="1" x14ac:dyDescent="0.3">
      <c r="B784" s="2" t="s">
        <v>1643</v>
      </c>
      <c r="C784" s="2" t="s">
        <v>1644</v>
      </c>
      <c r="D784" s="2" t="s">
        <v>13</v>
      </c>
      <c r="E784" s="2" t="s">
        <v>14</v>
      </c>
      <c r="F784" s="2" t="s">
        <v>15</v>
      </c>
      <c r="G784" s="2" t="s">
        <v>1640</v>
      </c>
      <c r="H784" s="2" t="s">
        <v>1425</v>
      </c>
      <c r="I784" s="2" t="str">
        <f ca="1">IFERROR(__xludf.DUMMYFUNCTION("GOOGLETRANSLATE(C784,""fr"",""en"")"),"Very practical online insurance, making it possible to ensure your car very quickly without having to go through an agency. Attractive prices, with many choices of packs.")</f>
        <v>Very practical online insurance, making it possible to ensure your car very quickly without having to go through an agency. Attractive prices, with many choices of packs.</v>
      </c>
    </row>
    <row r="785" spans="2:9" ht="15.75" customHeight="1" x14ac:dyDescent="0.3">
      <c r="B785" s="2" t="s">
        <v>1645</v>
      </c>
      <c r="C785" s="2" t="s">
        <v>1646</v>
      </c>
      <c r="D785" s="2" t="s">
        <v>13</v>
      </c>
      <c r="E785" s="2" t="s">
        <v>14</v>
      </c>
      <c r="F785" s="2" t="s">
        <v>15</v>
      </c>
      <c r="G785" s="2" t="s">
        <v>1640</v>
      </c>
      <c r="H785" s="2" t="s">
        <v>1425</v>
      </c>
      <c r="I785" s="2" t="str">
        <f ca="1">IFERROR(__xludf.DUMMYFUNCTION("GOOGLETRANSLATE(C785,""fr"",""en"")"),"I am satisfied with the service, simple and fast, the price remains reasonable
I hope this great adventure will go well with direct insurance.
Thank you.")</f>
        <v>I am satisfied with the service, simple and fast, the price remains reasonable
I hope this great adventure will go well with direct insurance.
Thank you.</v>
      </c>
    </row>
    <row r="786" spans="2:9" ht="15.75" customHeight="1" x14ac:dyDescent="0.3">
      <c r="B786" s="2" t="s">
        <v>1647</v>
      </c>
      <c r="C786" s="2" t="s">
        <v>1648</v>
      </c>
      <c r="D786" s="2" t="s">
        <v>13</v>
      </c>
      <c r="E786" s="2" t="s">
        <v>14</v>
      </c>
      <c r="F786" s="2" t="s">
        <v>15</v>
      </c>
      <c r="G786" s="2" t="s">
        <v>1640</v>
      </c>
      <c r="H786" s="2" t="s">
        <v>1425</v>
      </c>
      <c r="I786" s="2" t="str">
        <f ca="1">IFERROR(__xludf.DUMMYFUNCTION("GOOGLETRANSLATE(C786,""fr"",""en"")"),"The prices do not suit me after more than 2 years the competition offers me cheaper is a shame with more service, especially in terms of troubleshooting.")</f>
        <v>The prices do not suit me after more than 2 years the competition offers me cheaper is a shame with more service, especially in terms of troubleshooting.</v>
      </c>
    </row>
    <row r="787" spans="2:9" ht="15.75" customHeight="1" x14ac:dyDescent="0.3">
      <c r="B787" s="2" t="s">
        <v>1649</v>
      </c>
      <c r="C787" s="2" t="s">
        <v>1650</v>
      </c>
      <c r="D787" s="2" t="s">
        <v>13</v>
      </c>
      <c r="E787" s="2" t="s">
        <v>14</v>
      </c>
      <c r="F787" s="2" t="s">
        <v>15</v>
      </c>
      <c r="G787" s="2" t="s">
        <v>1640</v>
      </c>
      <c r="H787" s="2" t="s">
        <v>1425</v>
      </c>
      <c r="I787" s="2" t="str">
        <f ca="1">IFERROR(__xludf.DUMMYFUNCTION("GOOGLETRANSLATE(C787,""fr"",""en"")"),"Very practical site. But sometimes ready for interpretation.
I was a little surprised at the cost of the options.
While I write my opinion, I received an SMS which tells me to communicate the necessary documents before September 27.
Too bad we don't sa"&amp;"y that right away; What should I send?")</f>
        <v>Very practical site. But sometimes ready for interpretation.
I was a little surprised at the cost of the options.
While I write my opinion, I received an SMS which tells me to communicate the necessary documents before September 27.
Too bad we don't say that right away; What should I send?</v>
      </c>
    </row>
    <row r="788" spans="2:9" ht="15.75" customHeight="1" x14ac:dyDescent="0.3">
      <c r="B788" s="2" t="s">
        <v>1651</v>
      </c>
      <c r="C788" s="2" t="s">
        <v>1652</v>
      </c>
      <c r="D788" s="2" t="s">
        <v>13</v>
      </c>
      <c r="E788" s="2" t="s">
        <v>14</v>
      </c>
      <c r="F788" s="2" t="s">
        <v>15</v>
      </c>
      <c r="G788" s="2" t="s">
        <v>1640</v>
      </c>
      <c r="H788" s="2" t="s">
        <v>1425</v>
      </c>
      <c r="I788" s="2" t="str">
        <f ca="1">IFERROR(__xludf.DUMMYFUNCTION("GOOGLETRANSLATE(C788,""fr"",""en"")"),"To see later. I have no hindsight yet. But if not clear and precise above. Easy access. I hope there will be no unpleasant surprises")</f>
        <v>To see later. I have no hindsight yet. But if not clear and precise above. Easy access. I hope there will be no unpleasant surprises</v>
      </c>
    </row>
    <row r="789" spans="2:9" ht="15.75" customHeight="1" x14ac:dyDescent="0.3">
      <c r="B789" s="2" t="s">
        <v>1653</v>
      </c>
      <c r="C789" s="2" t="s">
        <v>1654</v>
      </c>
      <c r="D789" s="2" t="s">
        <v>13</v>
      </c>
      <c r="E789" s="2" t="s">
        <v>14</v>
      </c>
      <c r="F789" s="2" t="s">
        <v>15</v>
      </c>
      <c r="G789" s="2" t="s">
        <v>1640</v>
      </c>
      <c r="H789" s="2" t="s">
        <v>1425</v>
      </c>
      <c r="I789" s="2" t="str">
        <f ca="1">IFERROR(__xludf.DUMMYFUNCTION("GOOGLETRANSLATE(C789,""fr"",""en"")"),"I am satisfied with the prices, from the reception the system works well, for the moment I have not had a claim so I cannot comment for that")</f>
        <v>I am satisfied with the prices, from the reception the system works well, for the moment I have not had a claim so I cannot comment for that</v>
      </c>
    </row>
    <row r="790" spans="2:9" ht="15.75" customHeight="1" x14ac:dyDescent="0.3">
      <c r="B790" s="2" t="s">
        <v>1655</v>
      </c>
      <c r="C790" s="2" t="s">
        <v>1656</v>
      </c>
      <c r="D790" s="2" t="s">
        <v>13</v>
      </c>
      <c r="E790" s="2" t="s">
        <v>14</v>
      </c>
      <c r="F790" s="2" t="s">
        <v>15</v>
      </c>
      <c r="G790" s="2" t="s">
        <v>1657</v>
      </c>
      <c r="H790" s="2" t="s">
        <v>1425</v>
      </c>
      <c r="I790" s="2" t="str">
        <f ca="1">IFERROR(__xludf.DUMMYFUNCTION("GOOGLETRANSLATE(C790,""fr"",""en"")"),"I am satisfied with the price for the insurance of my cox
The options are very clear and there is a choice
I was already insured with you
Hoping not to have an increase one year after my contract without justification")</f>
        <v>I am satisfied with the price for the insurance of my cox
The options are very clear and there is a choice
I was already insured with you
Hoping not to have an increase one year after my contract without justification</v>
      </c>
    </row>
    <row r="791" spans="2:9" ht="15.75" customHeight="1" x14ac:dyDescent="0.3">
      <c r="B791" s="2" t="s">
        <v>1658</v>
      </c>
      <c r="C791" s="2" t="s">
        <v>1659</v>
      </c>
      <c r="D791" s="2" t="s">
        <v>13</v>
      </c>
      <c r="E791" s="2" t="s">
        <v>14</v>
      </c>
      <c r="F791" s="2" t="s">
        <v>15</v>
      </c>
      <c r="G791" s="2" t="s">
        <v>1657</v>
      </c>
      <c r="H791" s="2" t="s">
        <v>1425</v>
      </c>
      <c r="I791" s="2" t="str">
        <f ca="1">IFERROR(__xludf.DUMMYFUNCTION("GOOGLETRANSLATE(C791,""fr"",""en"")"),"Very fast affordable price that can be quickly damaged not to have the green card immediately accepts young drivers several interesting options to choose")</f>
        <v>Very fast affordable price that can be quickly damaged not to have the green card immediately accepts young drivers several interesting options to choose</v>
      </c>
    </row>
    <row r="792" spans="2:9" ht="15.75" customHeight="1" x14ac:dyDescent="0.3">
      <c r="B792" s="2" t="s">
        <v>1660</v>
      </c>
      <c r="C792" s="2" t="s">
        <v>1661</v>
      </c>
      <c r="D792" s="2" t="s">
        <v>13</v>
      </c>
      <c r="E792" s="2" t="s">
        <v>14</v>
      </c>
      <c r="F792" s="2" t="s">
        <v>15</v>
      </c>
      <c r="G792" s="2" t="s">
        <v>1657</v>
      </c>
      <c r="H792" s="2" t="s">
        <v>1425</v>
      </c>
      <c r="I792" s="2" t="str">
        <f ca="1">IFERROR(__xludf.DUMMYFUNCTION("GOOGLETRANSLATE(C792,""fr"",""en"")"),"I just made a declaration of self -loss. I receive an email without tracking number and I have no trace of my declaration on app or site. So I don't know if my declaration is taken into account. Not at the expected and not reassuring level for your custom"&amp;"ers ...")</f>
        <v>I just made a declaration of self -loss. I receive an email without tracking number and I have no trace of my declaration on app or site. So I don't know if my declaration is taken into account. Not at the expected and not reassuring level for your customers ...</v>
      </c>
    </row>
    <row r="793" spans="2:9" ht="15.75" customHeight="1" x14ac:dyDescent="0.3">
      <c r="B793" s="2" t="s">
        <v>1662</v>
      </c>
      <c r="C793" s="2" t="s">
        <v>1663</v>
      </c>
      <c r="D793" s="2" t="s">
        <v>13</v>
      </c>
      <c r="E793" s="2" t="s">
        <v>14</v>
      </c>
      <c r="F793" s="2" t="s">
        <v>15</v>
      </c>
      <c r="G793" s="2" t="s">
        <v>1657</v>
      </c>
      <c r="H793" s="2" t="s">
        <v>1425</v>
      </c>
      <c r="I793" s="2" t="str">
        <f ca="1">IFERROR(__xludf.DUMMYFUNCTION("GOOGLETRANSLATE(C793,""fr"",""en"")"),"Quick simple and effective, the person I had on the phone was very patient with me who does not really have the habit of carrying out this style of contract at a distance ...")</f>
        <v>Quick simple and effective, the person I had on the phone was very patient with me who does not really have the habit of carrying out this style of contract at a distance ...</v>
      </c>
    </row>
    <row r="794" spans="2:9" ht="15.75" customHeight="1" x14ac:dyDescent="0.3">
      <c r="B794" s="2" t="s">
        <v>1664</v>
      </c>
      <c r="C794" s="2" t="s">
        <v>1665</v>
      </c>
      <c r="D794" s="2" t="s">
        <v>13</v>
      </c>
      <c r="E794" s="2" t="s">
        <v>14</v>
      </c>
      <c r="F794" s="2" t="s">
        <v>15</v>
      </c>
      <c r="G794" s="2" t="s">
        <v>1657</v>
      </c>
      <c r="H794" s="2" t="s">
        <v>1425</v>
      </c>
      <c r="I794" s="2" t="str">
        <f ca="1">IFERROR(__xludf.DUMMYFUNCTION("GOOGLETRANSLATE(C794,""fr"",""en"")"),"I am satisfied with the service, the prices suit me, the system is very practical and the steps are simple and clear. I could recommend direct")</f>
        <v>I am satisfied with the service, the prices suit me, the system is very practical and the steps are simple and clear. I could recommend direct</v>
      </c>
    </row>
    <row r="795" spans="2:9" ht="15.75" customHeight="1" x14ac:dyDescent="0.3">
      <c r="B795" s="2" t="s">
        <v>1666</v>
      </c>
      <c r="C795" s="2" t="s">
        <v>1667</v>
      </c>
      <c r="D795" s="2" t="s">
        <v>13</v>
      </c>
      <c r="E795" s="2" t="s">
        <v>14</v>
      </c>
      <c r="F795" s="2" t="s">
        <v>15</v>
      </c>
      <c r="G795" s="2" t="s">
        <v>1657</v>
      </c>
      <c r="H795" s="2" t="s">
        <v>1425</v>
      </c>
      <c r="I795" s="2" t="str">
        <f ca="1">IFERROR(__xludf.DUMMYFUNCTION("GOOGLETRANSLATE(C795,""fr"",""en"")"),"Simple and effective online quote, relation to the price nothing to redire for the moment I am more than satisfied. I think I will recommend other people without problem.")</f>
        <v>Simple and effective online quote, relation to the price nothing to redire for the moment I am more than satisfied. I think I will recommend other people without problem.</v>
      </c>
    </row>
    <row r="796" spans="2:9" ht="15.75" customHeight="1" x14ac:dyDescent="0.3">
      <c r="B796" s="2" t="s">
        <v>1668</v>
      </c>
      <c r="C796" s="2" t="s">
        <v>1669</v>
      </c>
      <c r="D796" s="2" t="s">
        <v>13</v>
      </c>
      <c r="E796" s="2" t="s">
        <v>14</v>
      </c>
      <c r="F796" s="2" t="s">
        <v>15</v>
      </c>
      <c r="G796" s="2" t="s">
        <v>1657</v>
      </c>
      <c r="H796" s="2" t="s">
        <v>1425</v>
      </c>
      <c r="I796" s="2" t="str">
        <f ca="1">IFERROR(__xludf.DUMMYFUNCTION("GOOGLETRANSLATE(C796,""fr"",""en"")"),"I hoped a little cheaper but I finally subscribed additional options compared to my current insurance for the same price. I hope it will be useful to me!")</f>
        <v>I hoped a little cheaper but I finally subscribed additional options compared to my current insurance for the same price. I hope it will be useful to me!</v>
      </c>
    </row>
    <row r="797" spans="2:9" ht="15.75" customHeight="1" x14ac:dyDescent="0.3">
      <c r="B797" s="2" t="s">
        <v>1670</v>
      </c>
      <c r="C797" s="2" t="s">
        <v>1671</v>
      </c>
      <c r="D797" s="2" t="s">
        <v>13</v>
      </c>
      <c r="E797" s="2" t="s">
        <v>14</v>
      </c>
      <c r="F797" s="2" t="s">
        <v>15</v>
      </c>
      <c r="G797" s="2" t="s">
        <v>1657</v>
      </c>
      <c r="H797" s="2" t="s">
        <v>1425</v>
      </c>
      <c r="I797" s="2" t="str">
        <f ca="1">IFERROR(__xludf.DUMMYFUNCTION("GOOGLETRANSLATE(C797,""fr"",""en"")"),"Can be offered 1000 km and less insurance and compete more insurance brand see even European Foreign companies. Long live the Europe space")</f>
        <v>Can be offered 1000 km and less insurance and compete more insurance brand see even European Foreign companies. Long live the Europe space</v>
      </c>
    </row>
    <row r="798" spans="2:9" ht="15.75" customHeight="1" x14ac:dyDescent="0.3">
      <c r="B798" s="2" t="s">
        <v>1672</v>
      </c>
      <c r="C798" s="2" t="s">
        <v>1673</v>
      </c>
      <c r="D798" s="2" t="s">
        <v>13</v>
      </c>
      <c r="E798" s="2" t="s">
        <v>14</v>
      </c>
      <c r="F798" s="2" t="s">
        <v>15</v>
      </c>
      <c r="G798" s="2" t="s">
        <v>1657</v>
      </c>
      <c r="H798" s="2" t="s">
        <v>1425</v>
      </c>
      <c r="I798" s="2" t="str">
        <f ca="1">IFERROR(__xludf.DUMMYFUNCTION("GOOGLETRANSLATE(C798,""fr"",""en"")"),"I hope to be satisfied with the contract offered by Direct Insurance and that I would not encounter any problem with customer service.
However, I did not understand why the monthly and higher price than the annual one.")</f>
        <v>I hope to be satisfied with the contract offered by Direct Insurance and that I would not encounter any problem with customer service.
However, I did not understand why the monthly and higher price than the annual one.</v>
      </c>
    </row>
    <row r="799" spans="2:9" ht="15.75" customHeight="1" x14ac:dyDescent="0.3">
      <c r="B799" s="2" t="s">
        <v>1674</v>
      </c>
      <c r="C799" s="2" t="s">
        <v>1675</v>
      </c>
      <c r="D799" s="2" t="s">
        <v>13</v>
      </c>
      <c r="E799" s="2" t="s">
        <v>14</v>
      </c>
      <c r="F799" s="2" t="s">
        <v>15</v>
      </c>
      <c r="G799" s="2" t="s">
        <v>1657</v>
      </c>
      <c r="H799" s="2" t="s">
        <v>1425</v>
      </c>
      <c r="I799" s="2" t="str">
        <f ca="1">IFERROR(__xludf.DUMMYFUNCTION("GOOGLETRANSLATE(C799,""fr"",""en"")"),"Well, fast efficient. I was looking for complete and inexpensive insurance, it's perfect. My 2 cars are provided at Direct Insurance, the service is good")</f>
        <v>Well, fast efficient. I was looking for complete and inexpensive insurance, it's perfect. My 2 cars are provided at Direct Insurance, the service is good</v>
      </c>
    </row>
    <row r="800" spans="2:9" ht="15.75" customHeight="1" x14ac:dyDescent="0.3">
      <c r="B800" s="2" t="s">
        <v>1676</v>
      </c>
      <c r="C800" s="2" t="s">
        <v>1677</v>
      </c>
      <c r="D800" s="2" t="s">
        <v>13</v>
      </c>
      <c r="E800" s="2" t="s">
        <v>14</v>
      </c>
      <c r="F800" s="2" t="s">
        <v>15</v>
      </c>
      <c r="G800" s="2" t="s">
        <v>1657</v>
      </c>
      <c r="H800" s="2" t="s">
        <v>1425</v>
      </c>
      <c r="I800" s="2" t="str">
        <f ca="1">IFERROR(__xludf.DUMMYFUNCTION("GOOGLETRANSLATE(C800,""fr"",""en"")"),"Almost customer for my home insurance, I had to disconnect to do the quote when it would be easier to do it from your personal space")</f>
        <v>Almost customer for my home insurance, I had to disconnect to do the quote when it would be easier to do it from your personal space</v>
      </c>
    </row>
    <row r="801" spans="2:9" ht="15.75" customHeight="1" x14ac:dyDescent="0.3">
      <c r="B801" s="2" t="s">
        <v>1678</v>
      </c>
      <c r="C801" s="2" t="s">
        <v>1679</v>
      </c>
      <c r="D801" s="2" t="s">
        <v>13</v>
      </c>
      <c r="E801" s="2" t="s">
        <v>14</v>
      </c>
      <c r="F801" s="2" t="s">
        <v>15</v>
      </c>
      <c r="G801" s="2" t="s">
        <v>1657</v>
      </c>
      <c r="H801" s="2" t="s">
        <v>1425</v>
      </c>
      <c r="I801" s="2" t="str">
        <f ca="1">IFERROR(__xludf.DUMMYFUNCTION("GOOGLETRANSLATE(C801,""fr"",""en"")"),"Hello,
The time to connect assistance is unacceptable
I am just waiting for one thing, leave direct insurance and pay more expensive
For me it is simply a question of discouraging customers to use assistance and save money
This principle does not meet"&amp;" my need
With your respect,
Have a good day")</f>
        <v>Hello,
The time to connect assistance is unacceptable
I am just waiting for one thing, leave direct insurance and pay more expensive
For me it is simply a question of discouraging customers to use assistance and save money
This principle does not meet my need
With your respect,
Have a good day</v>
      </c>
    </row>
    <row r="802" spans="2:9" ht="15.75" customHeight="1" x14ac:dyDescent="0.3">
      <c r="B802" s="2" t="s">
        <v>1680</v>
      </c>
      <c r="C802" s="2" t="s">
        <v>1681</v>
      </c>
      <c r="D802" s="2" t="s">
        <v>13</v>
      </c>
      <c r="E802" s="2" t="s">
        <v>14</v>
      </c>
      <c r="F802" s="2" t="s">
        <v>15</v>
      </c>
      <c r="G802" s="2" t="s">
        <v>1657</v>
      </c>
      <c r="H802" s="2" t="s">
        <v>1425</v>
      </c>
      <c r="I802" s="2" t="str">
        <f ca="1">IFERROR(__xludf.DUMMYFUNCTION("GOOGLETRANSLATE(C802,""fr"",""en"")"),"Very satisfied with the welcome of Ms. Ilham delighted with her very simple and effective explanations I recommend I will come back to her with pleasure by mentioning her first name")</f>
        <v>Very satisfied with the welcome of Ms. Ilham delighted with her very simple and effective explanations I recommend I will come back to her with pleasure by mentioning her first name</v>
      </c>
    </row>
    <row r="803" spans="2:9" ht="15.75" customHeight="1" x14ac:dyDescent="0.3">
      <c r="B803" s="2" t="s">
        <v>1682</v>
      </c>
      <c r="C803" s="2" t="s">
        <v>1683</v>
      </c>
      <c r="D803" s="2" t="s">
        <v>13</v>
      </c>
      <c r="E803" s="2" t="s">
        <v>14</v>
      </c>
      <c r="F803" s="2" t="s">
        <v>15</v>
      </c>
      <c r="G803" s="2" t="s">
        <v>1657</v>
      </c>
      <c r="H803" s="2" t="s">
        <v>1425</v>
      </c>
      <c r="I803" s="2" t="str">
        <f ca="1">IFERROR(__xludf.DUMMYFUNCTION("GOOGLETRANSLATE(C803,""fr"",""en"")"),"I am satisfied with the service and insurance prices.
I recommend this insurance for young drivers who are starting. The advisers are nice")</f>
        <v>I am satisfied with the service and insurance prices.
I recommend this insurance for young drivers who are starting. The advisers are nice</v>
      </c>
    </row>
    <row r="804" spans="2:9" ht="15.75" customHeight="1" x14ac:dyDescent="0.3">
      <c r="B804" s="2" t="s">
        <v>1684</v>
      </c>
      <c r="C804" s="2" t="s">
        <v>1685</v>
      </c>
      <c r="D804" s="2" t="s">
        <v>13</v>
      </c>
      <c r="E804" s="2" t="s">
        <v>14</v>
      </c>
      <c r="F804" s="2" t="s">
        <v>15</v>
      </c>
      <c r="G804" s="2" t="s">
        <v>1657</v>
      </c>
      <c r="H804" s="2" t="s">
        <v>1425</v>
      </c>
      <c r="I804" s="2" t="str">
        <f ca="1">IFERROR(__xludf.DUMMYFUNCTION("GOOGLETRANSLATE(C804,""fr"",""en"")"),"Very fast without a hitch, to see that everything works perfectly quote is really five minutes and received immediately, the subscription is perfectly unrolled")</f>
        <v>Very fast without a hitch, to see that everything works perfectly quote is really five minutes and received immediately, the subscription is perfectly unrolled</v>
      </c>
    </row>
    <row r="805" spans="2:9" ht="15.75" customHeight="1" x14ac:dyDescent="0.3">
      <c r="B805" s="2" t="s">
        <v>1686</v>
      </c>
      <c r="C805" s="2" t="s">
        <v>1687</v>
      </c>
      <c r="D805" s="2" t="s">
        <v>13</v>
      </c>
      <c r="E805" s="2" t="s">
        <v>14</v>
      </c>
      <c r="F805" s="2" t="s">
        <v>15</v>
      </c>
      <c r="G805" s="2" t="s">
        <v>1657</v>
      </c>
      <c r="H805" s="2" t="s">
        <v>1425</v>
      </c>
      <c r="I805" s="2" t="str">
        <f ca="1">IFERROR(__xludf.DUMMYFUNCTION("GOOGLETRANSLATE(C805,""fr"",""en"")"),"Prices suit me.
I am also satisfied with the simple and fast service.
Advantage of being able to prescribe several months in advance.
Various and diverse prices
")</f>
        <v xml:space="preserve">Prices suit me.
I am also satisfied with the simple and fast service.
Advantage of being able to prescribe several months in advance.
Various and diverse prices
</v>
      </c>
    </row>
    <row r="806" spans="2:9" ht="15.75" customHeight="1" x14ac:dyDescent="0.3">
      <c r="B806" s="2" t="s">
        <v>1688</v>
      </c>
      <c r="C806" s="2" t="s">
        <v>1689</v>
      </c>
      <c r="D806" s="2" t="s">
        <v>13</v>
      </c>
      <c r="E806" s="2" t="s">
        <v>14</v>
      </c>
      <c r="F806" s="2" t="s">
        <v>15</v>
      </c>
      <c r="G806" s="2" t="s">
        <v>1657</v>
      </c>
      <c r="H806" s="2" t="s">
        <v>1425</v>
      </c>
      <c r="I806" s="2" t="str">
        <f ca="1">IFERROR(__xludf.DUMMYFUNCTION("GOOGLETRANSLATE(C806,""fr"",""en"")"),"This insurance is very good. The prices are accessible. I'm satisfied . Thank you .
I am assured multi -risk.
I have a Citroen C4")</f>
        <v>This insurance is very good. The prices are accessible. I'm satisfied . Thank you .
I am assured multi -risk.
I have a Citroen C4</v>
      </c>
    </row>
    <row r="807" spans="2:9" ht="15.75" customHeight="1" x14ac:dyDescent="0.3">
      <c r="B807" s="2" t="s">
        <v>1690</v>
      </c>
      <c r="C807" s="2" t="s">
        <v>1691</v>
      </c>
      <c r="D807" s="2" t="s">
        <v>13</v>
      </c>
      <c r="E807" s="2" t="s">
        <v>14</v>
      </c>
      <c r="F807" s="2" t="s">
        <v>15</v>
      </c>
      <c r="G807" s="2" t="s">
        <v>1692</v>
      </c>
      <c r="H807" s="2" t="s">
        <v>1425</v>
      </c>
      <c r="I807" s="2" t="str">
        <f ca="1">IFERROR(__xludf.DUMMYFUNCTION("GOOGLETRANSLATE(C807,""fr"",""en"")"),"I am satisfied with the service.
I am satisfied with the leasing insurance price.
The site is complete but beware must take it several times to be able to register.")</f>
        <v>I am satisfied with the service.
I am satisfied with the leasing insurance price.
The site is complete but beware must take it several times to be able to register.</v>
      </c>
    </row>
    <row r="808" spans="2:9" ht="15.75" customHeight="1" x14ac:dyDescent="0.3">
      <c r="B808" s="2" t="s">
        <v>1693</v>
      </c>
      <c r="C808" s="2" t="s">
        <v>1694</v>
      </c>
      <c r="D808" s="2" t="s">
        <v>13</v>
      </c>
      <c r="E808" s="2" t="s">
        <v>14</v>
      </c>
      <c r="F808" s="2" t="s">
        <v>15</v>
      </c>
      <c r="G808" s="2" t="s">
        <v>1692</v>
      </c>
      <c r="H808" s="2" t="s">
        <v>1425</v>
      </c>
      <c r="I808" s="2" t="str">
        <f ca="1">IFERROR(__xludf.DUMMYFUNCTION("GOOGLETRANSLATE(C808,""fr"",""en"")"),"Only one defect: impossible to make quote to ensure a second vehicle. I don't want to have to recreate a second blablacar account to make a walkway for a second vehicle.")</f>
        <v>Only one defect: impossible to make quote to ensure a second vehicle. I don't want to have to recreate a second blablacar account to make a walkway for a second vehicle.</v>
      </c>
    </row>
    <row r="809" spans="2:9" ht="15.75" customHeight="1" x14ac:dyDescent="0.3">
      <c r="B809" s="2" t="s">
        <v>1695</v>
      </c>
      <c r="C809" s="2" t="s">
        <v>1696</v>
      </c>
      <c r="D809" s="2" t="s">
        <v>13</v>
      </c>
      <c r="E809" s="2" t="s">
        <v>14</v>
      </c>
      <c r="F809" s="2" t="s">
        <v>15</v>
      </c>
      <c r="G809" s="2" t="s">
        <v>1692</v>
      </c>
      <c r="H809" s="2" t="s">
        <v>1425</v>
      </c>
      <c r="I809" s="2" t="str">
        <f ca="1">IFERROR(__xludf.DUMMYFUNCTION("GOOGLETRANSLATE(C809,""fr"",""en"")"),"Why an increase of 7%is limited a reason for denunciation of contract. Should we change your insurance every year by taking advantage of promotions.
Please send me the proofs of increase")</f>
        <v>Why an increase of 7%is limited a reason for denunciation of contract. Should we change your insurance every year by taking advantage of promotions.
Please send me the proofs of increase</v>
      </c>
    </row>
    <row r="810" spans="2:9" ht="15.75" customHeight="1" x14ac:dyDescent="0.3">
      <c r="B810" s="2" t="s">
        <v>1697</v>
      </c>
      <c r="C810" s="2" t="s">
        <v>1698</v>
      </c>
      <c r="D810" s="2" t="s">
        <v>13</v>
      </c>
      <c r="E810" s="2" t="s">
        <v>14</v>
      </c>
      <c r="F810" s="2" t="s">
        <v>15</v>
      </c>
      <c r="G810" s="2" t="s">
        <v>1699</v>
      </c>
      <c r="H810" s="2" t="s">
        <v>1425</v>
      </c>
      <c r="I810" s="2" t="str">
        <f ca="1">IFERROR(__xludf.DUMMYFUNCTION("GOOGLETRANSLATE(C810,""fr"",""en"")"),"On the other hand, the price suits me even the orsque we want you to give more money for another contract This one is blocked at the signature for a common problem update that has been changed on my part, follow a little more your files ....")</f>
        <v>On the other hand, the price suits me even the orsque we want you to give more money for another contract This one is blocked at the signature for a common problem update that has been changed on my part, follow a little more your files ....</v>
      </c>
    </row>
    <row r="811" spans="2:9" ht="15.75" customHeight="1" x14ac:dyDescent="0.3">
      <c r="B811" s="2" t="s">
        <v>1700</v>
      </c>
      <c r="C811" s="2" t="s">
        <v>1701</v>
      </c>
      <c r="D811" s="2" t="s">
        <v>13</v>
      </c>
      <c r="E811" s="2" t="s">
        <v>14</v>
      </c>
      <c r="F811" s="2" t="s">
        <v>15</v>
      </c>
      <c r="G811" s="2" t="s">
        <v>1699</v>
      </c>
      <c r="H811" s="2" t="s">
        <v>1425</v>
      </c>
      <c r="I811" s="2" t="str">
        <f ca="1">IFERROR(__xludf.DUMMYFUNCTION("GOOGLETRANSLATE(C811,""fr"",""en"")"),"Simple and quick. There is also a lot of ease and flexibility offered to develop your home insurance contract. Over the course of his needs")</f>
        <v>Simple and quick. There is also a lot of ease and flexibility offered to develop your home insurance contract. Over the course of his needs</v>
      </c>
    </row>
    <row r="812" spans="2:9" ht="15.75" customHeight="1" x14ac:dyDescent="0.3">
      <c r="B812" s="2" t="s">
        <v>1702</v>
      </c>
      <c r="C812" s="2" t="s">
        <v>1703</v>
      </c>
      <c r="D812" s="2" t="s">
        <v>13</v>
      </c>
      <c r="E812" s="2" t="s">
        <v>14</v>
      </c>
      <c r="F812" s="2" t="s">
        <v>15</v>
      </c>
      <c r="G812" s="2" t="s">
        <v>1699</v>
      </c>
      <c r="H812" s="2" t="s">
        <v>1425</v>
      </c>
      <c r="I812" s="2" t="str">
        <f ca="1">IFERROR(__xludf.DUMMYFUNCTION("GOOGLETRANSLATE(C812,""fr"",""en"")"),"I am very satisfied with the quality and the simplicity of the procedures/services at Direct Insurance. The quotes are clear and detailed for home and vehicle insurance. The home insurance price is very suitable.")</f>
        <v>I am very satisfied with the quality and the simplicity of the procedures/services at Direct Insurance. The quotes are clear and detailed for home and vehicle insurance. The home insurance price is very suitable.</v>
      </c>
    </row>
    <row r="813" spans="2:9" ht="15.75" customHeight="1" x14ac:dyDescent="0.3">
      <c r="B813" s="2" t="s">
        <v>1704</v>
      </c>
      <c r="C813" s="2" t="s">
        <v>1705</v>
      </c>
      <c r="D813" s="2" t="s">
        <v>13</v>
      </c>
      <c r="E813" s="2" t="s">
        <v>14</v>
      </c>
      <c r="F813" s="2" t="s">
        <v>15</v>
      </c>
      <c r="G813" s="2" t="s">
        <v>1699</v>
      </c>
      <c r="H813" s="2" t="s">
        <v>1425</v>
      </c>
      <c r="I813" s="2" t="str">
        <f ca="1">IFERROR(__xludf.DUMMYFUNCTION("GOOGLETRANSLATE(C813,""fr"",""en"")"),"Very happy with the exchange / Little waiting / file filled in real time with my interlocutor / fast, clear and concrete responses / needs analysis and adjustment
")</f>
        <v xml:space="preserve">Very happy with the exchange / Little waiting / file filled in real time with my interlocutor / fast, clear and concrete responses / needs analysis and adjustment
</v>
      </c>
    </row>
    <row r="814" spans="2:9" ht="15.75" customHeight="1" x14ac:dyDescent="0.3">
      <c r="B814" s="2" t="s">
        <v>1706</v>
      </c>
      <c r="C814" s="2" t="s">
        <v>1707</v>
      </c>
      <c r="D814" s="2" t="s">
        <v>13</v>
      </c>
      <c r="E814" s="2" t="s">
        <v>14</v>
      </c>
      <c r="F814" s="2" t="s">
        <v>15</v>
      </c>
      <c r="G814" s="2" t="s">
        <v>1699</v>
      </c>
      <c r="H814" s="2" t="s">
        <v>1425</v>
      </c>
      <c r="I814" s="2" t="str">
        <f ca="1">IFERROR(__xludf.DUMMYFUNCTION("GOOGLETRANSLATE(C814,""fr"",""en"")"),"I am dissatisfied with the service because:
+ 10 days between the declaration and the care of my disaster,
+ 12 days between the declaration of the claim and the deposit in the garage,
+ 18 days without a replacement car, expert opinion
The level of"&amp;" service and the user experience are lamentable")</f>
        <v>I am dissatisfied with the service because:
+ 10 days between the declaration and the care of my disaster,
+ 12 days between the declaration of the claim and the deposit in the garage,
+ 18 days without a replacement car, expert opinion
The level of service and the user experience are lamentable</v>
      </c>
    </row>
    <row r="815" spans="2:9" ht="15.75" customHeight="1" x14ac:dyDescent="0.3">
      <c r="B815" s="2" t="s">
        <v>1708</v>
      </c>
      <c r="C815" s="2" t="s">
        <v>1709</v>
      </c>
      <c r="D815" s="2" t="s">
        <v>13</v>
      </c>
      <c r="E815" s="2" t="s">
        <v>14</v>
      </c>
      <c r="F815" s="2" t="s">
        <v>15</v>
      </c>
      <c r="G815" s="2" t="s">
        <v>1699</v>
      </c>
      <c r="H815" s="2" t="s">
        <v>1425</v>
      </c>
      <c r="I815" s="2" t="str">
        <f ca="1">IFERROR(__xludf.DUMMYFUNCTION("GOOGLETRANSLATE(C815,""fr"",""en"")"),"I am satisfied with the service.
The prices charged are affordable.
Good-customer service: always responsive, cares about the client and quickly finds solutions
")</f>
        <v xml:space="preserve">I am satisfied with the service.
The prices charged are affordable.
Good-customer service: always responsive, cares about the client and quickly finds solutions
</v>
      </c>
    </row>
    <row r="816" spans="2:9" ht="15.75" customHeight="1" x14ac:dyDescent="0.3">
      <c r="B816" s="2" t="s">
        <v>1710</v>
      </c>
      <c r="C816" s="2" t="s">
        <v>1711</v>
      </c>
      <c r="D816" s="2" t="s">
        <v>13</v>
      </c>
      <c r="E816" s="2" t="s">
        <v>14</v>
      </c>
      <c r="F816" s="2" t="s">
        <v>15</v>
      </c>
      <c r="G816" s="2" t="s">
        <v>1699</v>
      </c>
      <c r="H816" s="2" t="s">
        <v>1425</v>
      </c>
      <c r="I816" s="2" t="str">
        <f ca="1">IFERROR(__xludf.DUMMYFUNCTION("GOOGLETRANSLATE(C816,""fr"",""en"")"),"Hello.
Nothing to say in terms of price is the cheapest.
But in terms of service, it sucks, interlocutors certainly kind and courteous but who recites their text by saying no problem, everything is fine ... and which in fact does not solve anything."&amp;"
I asked Direct Insurance to terminate my contract at Aviva Eurosur at the due date (Chatel law).
Direct insurance to terminate with the Hamon law, result I have to pay 20 additional day to my former insurer.
I hope I have no claim, because I fea"&amp;"r the worst ...
")</f>
        <v xml:space="preserve">Hello.
Nothing to say in terms of price is the cheapest.
But in terms of service, it sucks, interlocutors certainly kind and courteous but who recites their text by saying no problem, everything is fine ... and which in fact does not solve anything.
I asked Direct Insurance to terminate my contract at Aviva Eurosur at the due date (Chatel law).
Direct insurance to terminate with the Hamon law, result I have to pay 20 additional day to my former insurer.
I hope I have no claim, because I fear the worst ...
</v>
      </c>
    </row>
    <row r="817" spans="2:9" ht="15.75" customHeight="1" x14ac:dyDescent="0.3">
      <c r="B817" s="2" t="s">
        <v>1712</v>
      </c>
      <c r="C817" s="2" t="s">
        <v>1713</v>
      </c>
      <c r="D817" s="2" t="s">
        <v>13</v>
      </c>
      <c r="E817" s="2" t="s">
        <v>14</v>
      </c>
      <c r="F817" s="2" t="s">
        <v>15</v>
      </c>
      <c r="G817" s="2" t="s">
        <v>1699</v>
      </c>
      <c r="H817" s="2" t="s">
        <v>1425</v>
      </c>
      <c r="I817" s="2" t="str">
        <f ca="1">IFERROR(__xludf.DUMMYFUNCTION("GOOGLETRANSLATE(C817,""fr"",""en"")"),"Very satisfied with prices, the advisor. (Linda) Everything is good. More competitive than other brands .. advise!
The teams are great!")</f>
        <v>Very satisfied with prices, the advisor. (Linda) Everything is good. More competitive than other brands .. advise!
The teams are great!</v>
      </c>
    </row>
    <row r="818" spans="2:9" ht="15.75" customHeight="1" x14ac:dyDescent="0.3">
      <c r="B818" s="2" t="s">
        <v>1714</v>
      </c>
      <c r="C818" s="2" t="s">
        <v>1715</v>
      </c>
      <c r="D818" s="2" t="s">
        <v>13</v>
      </c>
      <c r="E818" s="2" t="s">
        <v>14</v>
      </c>
      <c r="F818" s="2" t="s">
        <v>15</v>
      </c>
      <c r="G818" s="2" t="s">
        <v>1699</v>
      </c>
      <c r="H818" s="2" t="s">
        <v>1425</v>
      </c>
      <c r="I818" s="2" t="str">
        <f ca="1">IFERROR(__xludf.DUMMYFUNCTION("GOOGLETRANSLATE(C818,""fr"",""en"")"),"Inexpensive but no customer service and when I manage to reach them they do not know how to inform me !!!
In addition my contract is on behalf of AXA Direct but in fact it is direct insurance that manages the contract ...")</f>
        <v>Inexpensive but no customer service and when I manage to reach them they do not know how to inform me !!!
In addition my contract is on behalf of AXA Direct but in fact it is direct insurance that manages the contract ...</v>
      </c>
    </row>
    <row r="819" spans="2:9" ht="15.75" customHeight="1" x14ac:dyDescent="0.3">
      <c r="B819" s="2" t="s">
        <v>1716</v>
      </c>
      <c r="C819" s="2" t="s">
        <v>1717</v>
      </c>
      <c r="D819" s="2" t="s">
        <v>13</v>
      </c>
      <c r="E819" s="2" t="s">
        <v>14</v>
      </c>
      <c r="F819" s="2" t="s">
        <v>15</v>
      </c>
      <c r="G819" s="2" t="s">
        <v>1699</v>
      </c>
      <c r="H819" s="2" t="s">
        <v>1425</v>
      </c>
      <c r="I819" s="2" t="str">
        <f ca="1">IFERROR(__xludf.DUMMYFUNCTION("GOOGLETRANSLATE(C819,""fr"",""en"")"),"Very happy, your formulas are simple, fast and effective and your very attractive prices unbeatable!
You are overwhelming! I recommend 200%!
A delighted client
")</f>
        <v xml:space="preserve">Very happy, your formulas are simple, fast and effective and your very attractive prices unbeatable!
You are overwhelming! I recommend 200%!
A delighted client
</v>
      </c>
    </row>
    <row r="820" spans="2:9" ht="15.75" customHeight="1" x14ac:dyDescent="0.3">
      <c r="B820" s="2" t="s">
        <v>1718</v>
      </c>
      <c r="C820" s="2" t="s">
        <v>1719</v>
      </c>
      <c r="D820" s="2" t="s">
        <v>13</v>
      </c>
      <c r="E820" s="2" t="s">
        <v>14</v>
      </c>
      <c r="F820" s="2" t="s">
        <v>15</v>
      </c>
      <c r="G820" s="2" t="s">
        <v>1720</v>
      </c>
      <c r="H820" s="2" t="s">
        <v>1425</v>
      </c>
      <c r="I820" s="2" t="str">
        <f ca="1">IFERROR(__xludf.DUMMYFUNCTION("GOOGLETRANSLATE(C820,""fr"",""en"")"),"Very average satisfaction as to the processing of my last complaint, many telephone reminders, bad referral ...
Satisfactory price level regarding the general level of the market")</f>
        <v>Very average satisfaction as to the processing of my last complaint, many telephone reminders, bad referral ...
Satisfactory price level regarding the general level of the market</v>
      </c>
    </row>
    <row r="821" spans="2:9" ht="15.75" customHeight="1" x14ac:dyDescent="0.3">
      <c r="B821" s="2" t="s">
        <v>1721</v>
      </c>
      <c r="C821" s="2" t="s">
        <v>1722</v>
      </c>
      <c r="D821" s="2" t="s">
        <v>13</v>
      </c>
      <c r="E821" s="2" t="s">
        <v>14</v>
      </c>
      <c r="F821" s="2" t="s">
        <v>15</v>
      </c>
      <c r="G821" s="2" t="s">
        <v>1720</v>
      </c>
      <c r="H821" s="2" t="s">
        <v>1425</v>
      </c>
      <c r="I821" s="2" t="str">
        <f ca="1">IFERROR(__xludf.DUMMYFUNCTION("GOOGLETRANSLATE(C821,""fr"",""en"")"),"I am generally satisfied with Direct Insurance services.
However, I would have appreciated a 'commercial gesture' for ensuring my 2 vehicles and my home.")</f>
        <v>I am generally satisfied with Direct Insurance services.
However, I would have appreciated a 'commercial gesture' for ensuring my 2 vehicles and my home.</v>
      </c>
    </row>
    <row r="822" spans="2:9" ht="15.75" customHeight="1" x14ac:dyDescent="0.3">
      <c r="B822" s="2" t="s">
        <v>1723</v>
      </c>
      <c r="C822" s="2" t="s">
        <v>1724</v>
      </c>
      <c r="D822" s="2" t="s">
        <v>13</v>
      </c>
      <c r="E822" s="2" t="s">
        <v>14</v>
      </c>
      <c r="F822" s="2" t="s">
        <v>15</v>
      </c>
      <c r="G822" s="2" t="s">
        <v>1720</v>
      </c>
      <c r="H822" s="2" t="s">
        <v>1425</v>
      </c>
      <c r="I822" s="2" t="str">
        <f ca="1">IFERROR(__xludf.DUMMYFUNCTION("GOOGLETRANSLATE(C822,""fr"",""en"")"),"Since the 1st subscription of Mont Contract to date, my subscription has increased by € 260 while my vehicle is depreciated and my bonus has continued to increase. Customer service has not been able to make a commercial gesture to compensate for this disp"&amp;"roportionate increase!")</f>
        <v>Since the 1st subscription of Mont Contract to date, my subscription has increased by € 260 while my vehicle is depreciated and my bonus has continued to increase. Customer service has not been able to make a commercial gesture to compensate for this disproportionate increase!</v>
      </c>
    </row>
    <row r="823" spans="2:9" ht="15.75" customHeight="1" x14ac:dyDescent="0.3">
      <c r="B823" s="2" t="s">
        <v>1725</v>
      </c>
      <c r="C823" s="2" t="s">
        <v>1726</v>
      </c>
      <c r="D823" s="2" t="s">
        <v>13</v>
      </c>
      <c r="E823" s="2" t="s">
        <v>14</v>
      </c>
      <c r="F823" s="2" t="s">
        <v>15</v>
      </c>
      <c r="G823" s="2" t="s">
        <v>1727</v>
      </c>
      <c r="H823" s="2" t="s">
        <v>1425</v>
      </c>
      <c r="I823" s="2" t="str">
        <f ca="1">IFERROR(__xludf.DUMMYFUNCTION("GOOGLETRANSLATE(C823,""fr"",""en"")"),"Very easy, the staff are attentive, fast, qualified, polite and efficient.
In addition, the quality/service/price ratio is unbeatable.
In case of modifications, these are made in real time with sending an immediate email.")</f>
        <v>Very easy, the staff are attentive, fast, qualified, polite and efficient.
In addition, the quality/service/price ratio is unbeatable.
In case of modifications, these are made in real time with sending an immediate email.</v>
      </c>
    </row>
    <row r="824" spans="2:9" ht="15.75" customHeight="1" x14ac:dyDescent="0.3">
      <c r="B824" s="2" t="s">
        <v>1728</v>
      </c>
      <c r="C824" s="2" t="s">
        <v>1729</v>
      </c>
      <c r="D824" s="2" t="s">
        <v>13</v>
      </c>
      <c r="E824" s="2" t="s">
        <v>14</v>
      </c>
      <c r="F824" s="2" t="s">
        <v>15</v>
      </c>
      <c r="G824" s="2" t="s">
        <v>1727</v>
      </c>
      <c r="H824" s="2" t="s">
        <v>1425</v>
      </c>
      <c r="I824" s="2" t="str">
        <f ca="1">IFERROR(__xludf.DUMMYFUNCTION("GOOGLETRANSLATE(C824,""fr"",""en"")"),"Very bad service, I intend to solve as soon as possible.
No management in the event of a claim
No customer relationship
Price increased regularly and without explanation")</f>
        <v>Very bad service, I intend to solve as soon as possible.
No management in the event of a claim
No customer relationship
Price increased regularly and without explanation</v>
      </c>
    </row>
    <row r="825" spans="2:9" ht="15.75" customHeight="1" x14ac:dyDescent="0.3">
      <c r="B825" s="2" t="s">
        <v>1730</v>
      </c>
      <c r="C825" s="2" t="s">
        <v>1731</v>
      </c>
      <c r="D825" s="2" t="s">
        <v>13</v>
      </c>
      <c r="E825" s="2" t="s">
        <v>14</v>
      </c>
      <c r="F825" s="2" t="s">
        <v>15</v>
      </c>
      <c r="G825" s="2" t="s">
        <v>1727</v>
      </c>
      <c r="H825" s="2" t="s">
        <v>1425</v>
      </c>
      <c r="I825" s="2" t="str">
        <f ca="1">IFERROR(__xludf.DUMMYFUNCTION("GOOGLETRANSLATE(C825,""fr"",""en"")"),"My daughter advised me to switch to your home and I prices are really interesting. My daughter advised me to switch to your home and I prices are really interesting.")</f>
        <v>My daughter advised me to switch to your home and I prices are really interesting. My daughter advised me to switch to your home and I prices are really interesting.</v>
      </c>
    </row>
    <row r="826" spans="2:9" ht="15.75" customHeight="1" x14ac:dyDescent="0.3">
      <c r="B826" s="2" t="s">
        <v>1732</v>
      </c>
      <c r="C826" s="2" t="s">
        <v>1733</v>
      </c>
      <c r="D826" s="2" t="s">
        <v>13</v>
      </c>
      <c r="E826" s="2" t="s">
        <v>14</v>
      </c>
      <c r="F826" s="2" t="s">
        <v>15</v>
      </c>
      <c r="G826" s="2" t="s">
        <v>1727</v>
      </c>
      <c r="H826" s="2" t="s">
        <v>1425</v>
      </c>
      <c r="I826" s="2" t="str">
        <f ca="1">IFERROR(__xludf.DUMMYFUNCTION("GOOGLETRANSLATE(C826,""fr"",""en"")"),"I was poorly advised and poorly defended during a minor loss (questionable facts, no damage, other person in bad faith). Insurance remains too expensive for the guarantees offered.")</f>
        <v>I was poorly advised and poorly defended during a minor loss (questionable facts, no damage, other person in bad faith). Insurance remains too expensive for the guarantees offered.</v>
      </c>
    </row>
    <row r="827" spans="2:9" ht="15.75" customHeight="1" x14ac:dyDescent="0.3">
      <c r="B827" s="2" t="s">
        <v>1734</v>
      </c>
      <c r="C827" s="2" t="s">
        <v>1735</v>
      </c>
      <c r="D827" s="2" t="s">
        <v>13</v>
      </c>
      <c r="E827" s="2" t="s">
        <v>14</v>
      </c>
      <c r="F827" s="2" t="s">
        <v>15</v>
      </c>
      <c r="G827" s="2" t="s">
        <v>1727</v>
      </c>
      <c r="H827" s="2" t="s">
        <v>1425</v>
      </c>
      <c r="I827" s="2" t="str">
        <f ca="1">IFERROR(__xludf.DUMMYFUNCTION("GOOGLETRANSLATE(C827,""fr"",""en"")"),"I am satisfied, the price suits me, everything is fine, the service is fast and simple. We hope that the rocking will be done properly with the old insurance")</f>
        <v>I am satisfied, the price suits me, everything is fine, the service is fast and simple. We hope that the rocking will be done properly with the old insurance</v>
      </c>
    </row>
    <row r="828" spans="2:9" ht="15.75" customHeight="1" x14ac:dyDescent="0.3">
      <c r="B828" s="2" t="s">
        <v>1736</v>
      </c>
      <c r="C828" s="2" t="s">
        <v>1737</v>
      </c>
      <c r="D828" s="2" t="s">
        <v>13</v>
      </c>
      <c r="E828" s="2" t="s">
        <v>14</v>
      </c>
      <c r="F828" s="2" t="s">
        <v>15</v>
      </c>
      <c r="G828" s="2" t="s">
        <v>1727</v>
      </c>
      <c r="H828" s="2" t="s">
        <v>1425</v>
      </c>
      <c r="I828" s="2" t="str">
        <f ca="1">IFERROR(__xludf.DUMMYFUNCTION("GOOGLETRANSLATE(C828,""fr"",""en"")"),"I constantly restart, never followed or response.
Prices are increasing stratospherically. +400 € while the bonus improves and the vehicle rating drops.")</f>
        <v>I constantly restart, never followed or response.
Prices are increasing stratospherically. +400 € while the bonus improves and the vehicle rating drops.</v>
      </c>
    </row>
    <row r="829" spans="2:9" ht="15.75" customHeight="1" x14ac:dyDescent="0.3">
      <c r="B829" s="2" t="s">
        <v>1738</v>
      </c>
      <c r="C829" s="2" t="s">
        <v>1739</v>
      </c>
      <c r="D829" s="2" t="s">
        <v>13</v>
      </c>
      <c r="E829" s="2" t="s">
        <v>14</v>
      </c>
      <c r="F829" s="2" t="s">
        <v>15</v>
      </c>
      <c r="G829" s="2" t="s">
        <v>1727</v>
      </c>
      <c r="H829" s="2" t="s">
        <v>1425</v>
      </c>
      <c r="I829" s="2" t="str">
        <f ca="1">IFERROR(__xludf.DUMMYFUNCTION("GOOGLETRANSLATE(C829,""fr"",""en"")"),"The prices suit me and the very interesting You Drive system,
In addition, I have never had any trouble accessing the website or telephone customer service, which for me is a plus, the rare times I have called, a clear and clear answer was always brought"&amp;" to me ;
 It remains to be seen when I would have a concern and would necessarily need insurance but I lead so well that .... X'D")</f>
        <v>The prices suit me and the very interesting You Drive system,
In addition, I have never had any trouble accessing the website or telephone customer service, which for me is a plus, the rare times I have called, a clear and clear answer was always brought to me ;
 It remains to be seen when I would have a concern and would necessarily need insurance but I lead so well that .... X'D</v>
      </c>
    </row>
    <row r="830" spans="2:9" ht="15.75" customHeight="1" x14ac:dyDescent="0.3">
      <c r="B830" s="2" t="s">
        <v>1740</v>
      </c>
      <c r="C830" s="2" t="s">
        <v>1741</v>
      </c>
      <c r="D830" s="2" t="s">
        <v>13</v>
      </c>
      <c r="E830" s="2" t="s">
        <v>14</v>
      </c>
      <c r="F830" s="2" t="s">
        <v>15</v>
      </c>
      <c r="G830" s="2" t="s">
        <v>1727</v>
      </c>
      <c r="H830" s="2" t="s">
        <v>1425</v>
      </c>
      <c r="I830" s="2" t="str">
        <f ca="1">IFERROR(__xludf.DUMMYFUNCTION("GOOGLETRANSLATE(C830,""fr"",""en"")"),"Very nice at the phone change of the vehicle very fast only negative point the price 715.00 for a Citroen C3 a little expensive but hey we will see if not for the rest no concern see you soon Mr Thomas Bye PS Thank you for the commercial gesture well.")</f>
        <v>Very nice at the phone change of the vehicle very fast only negative point the price 715.00 for a Citroen C3 a little expensive but hey we will see if not for the rest no concern see you soon Mr Thomas Bye PS Thank you for the commercial gesture well.</v>
      </c>
    </row>
    <row r="831" spans="2:9" ht="15.75" customHeight="1" x14ac:dyDescent="0.3">
      <c r="B831" s="2" t="s">
        <v>1742</v>
      </c>
      <c r="C831" s="2" t="s">
        <v>1743</v>
      </c>
      <c r="D831" s="2" t="s">
        <v>13</v>
      </c>
      <c r="E831" s="2" t="s">
        <v>14</v>
      </c>
      <c r="F831" s="2" t="s">
        <v>15</v>
      </c>
      <c r="G831" s="2" t="s">
        <v>1744</v>
      </c>
      <c r="H831" s="2" t="s">
        <v>1425</v>
      </c>
      <c r="I831" s="2" t="str">
        <f ca="1">IFERROR(__xludf.DUMMYFUNCTION("GOOGLETRANSLATE(C831,""fr"",""en"")"),"Hello, I am not satisfied because the monthly payment is very expensive. It is not suitable for my pay, with this monthly payment it looks like I rented a car.")</f>
        <v>Hello, I am not satisfied because the monthly payment is very expensive. It is not suitable for my pay, with this monthly payment it looks like I rented a car.</v>
      </c>
    </row>
    <row r="832" spans="2:9" ht="15.75" customHeight="1" x14ac:dyDescent="0.3">
      <c r="B832" s="2" t="s">
        <v>1745</v>
      </c>
      <c r="C832" s="2" t="s">
        <v>1746</v>
      </c>
      <c r="D832" s="2" t="s">
        <v>13</v>
      </c>
      <c r="E832" s="2" t="s">
        <v>14</v>
      </c>
      <c r="F832" s="2" t="s">
        <v>15</v>
      </c>
      <c r="G832" s="2" t="s">
        <v>1744</v>
      </c>
      <c r="H832" s="2" t="s">
        <v>1425</v>
      </c>
      <c r="I832" s="2" t="str">
        <f ca="1">IFERROR(__xludf.DUMMYFUNCTION("GOOGLETRANSLATE(C832,""fr"",""en"")"),"I am sitting on your service and your speed to take care of our procedures on the damage that I had been weekends on my car thank you")</f>
        <v>I am sitting on your service and your speed to take care of our procedures on the damage that I had been weekends on my car thank you</v>
      </c>
    </row>
    <row r="833" spans="2:9" ht="15.75" customHeight="1" x14ac:dyDescent="0.3">
      <c r="B833" s="2" t="s">
        <v>1747</v>
      </c>
      <c r="C833" s="2" t="s">
        <v>1748</v>
      </c>
      <c r="D833" s="2" t="s">
        <v>13</v>
      </c>
      <c r="E833" s="2" t="s">
        <v>14</v>
      </c>
      <c r="F833" s="2" t="s">
        <v>15</v>
      </c>
      <c r="G833" s="2" t="s">
        <v>1749</v>
      </c>
      <c r="H833" s="2" t="s">
        <v>1425</v>
      </c>
      <c r="I833" s="2" t="str">
        <f ca="1">IFERROR(__xludf.DUMMYFUNCTION("GOOGLETRANSLATE(C833,""fr"",""en"")"),"I am satisfied with the Direct Insurance service.
I haven't had a claim to date, I cannot decide in this context.
I never contacted the service.")</f>
        <v>I am satisfied with the Direct Insurance service.
I haven't had a claim to date, I cannot decide in this context.
I never contacted the service.</v>
      </c>
    </row>
    <row r="834" spans="2:9" ht="15.75" customHeight="1" x14ac:dyDescent="0.3">
      <c r="B834" s="2" t="s">
        <v>1750</v>
      </c>
      <c r="C834" s="2" t="s">
        <v>1751</v>
      </c>
      <c r="D834" s="2" t="s">
        <v>13</v>
      </c>
      <c r="E834" s="2" t="s">
        <v>14</v>
      </c>
      <c r="F834" s="2" t="s">
        <v>15</v>
      </c>
      <c r="G834" s="2" t="s">
        <v>1749</v>
      </c>
      <c r="H834" s="2" t="s">
        <v>1425</v>
      </c>
      <c r="I834" s="2" t="str">
        <f ca="1">IFERROR(__xludf.DUMMYFUNCTION("GOOGLETRANSLATE(C834,""fr"",""en"")"),"I am unhappy with your insurance policy
I know how to vandalize my vehicle and struck and you have my assurance for a long time you don't give a damn out bravo
Since I have to change my insurance for my BMW I will change all contracts")</f>
        <v>I am unhappy with your insurance policy
I know how to vandalize my vehicle and struck and you have my assurance for a long time you don't give a damn out bravo
Since I have to change my insurance for my BMW I will change all contracts</v>
      </c>
    </row>
    <row r="835" spans="2:9" ht="15.75" customHeight="1" x14ac:dyDescent="0.3">
      <c r="B835" s="2" t="s">
        <v>1752</v>
      </c>
      <c r="C835" s="2" t="s">
        <v>1753</v>
      </c>
      <c r="D835" s="2" t="s">
        <v>13</v>
      </c>
      <c r="E835" s="2" t="s">
        <v>14</v>
      </c>
      <c r="F835" s="2" t="s">
        <v>15</v>
      </c>
      <c r="G835" s="2" t="s">
        <v>1749</v>
      </c>
      <c r="H835" s="2" t="s">
        <v>1425</v>
      </c>
      <c r="I835" s="2" t="str">
        <f ca="1">IFERROR(__xludf.DUMMYFUNCTION("GOOGLETRANSLATE(C835,""fr"",""en"")"),"Transmission of very difficult auto documents, if not impossible. We have to phone each time to find out if the document has been taken into account. The site does not work properly on Google Chrome")</f>
        <v>Transmission of very difficult auto documents, if not impossible. We have to phone each time to find out if the document has been taken into account. The site does not work properly on Google Chrome</v>
      </c>
    </row>
    <row r="836" spans="2:9" ht="15.75" customHeight="1" x14ac:dyDescent="0.3">
      <c r="B836" s="2" t="s">
        <v>1754</v>
      </c>
      <c r="C836" s="2" t="s">
        <v>1755</v>
      </c>
      <c r="D836" s="2" t="s">
        <v>13</v>
      </c>
      <c r="E836" s="2" t="s">
        <v>14</v>
      </c>
      <c r="F836" s="2" t="s">
        <v>15</v>
      </c>
      <c r="G836" s="2" t="s">
        <v>1749</v>
      </c>
      <c r="H836" s="2" t="s">
        <v>1425</v>
      </c>
      <c r="I836" s="2" t="str">
        <f ca="1">IFERROR(__xludf.DUMMYFUNCTION("GOOGLETRANSLATE(C836,""fr"",""en"")"),"Too long telephone waiting time;
Very badly inform;
sinister never entering the contract that I was advised; not at all satisfied with my services;
In fact everything is fine with Diressassurance as long as you have no problem; Everything to change ins"&amp;"urance !!!")</f>
        <v>Too long telephone waiting time;
Very badly inform;
sinister never entering the contract that I was advised; not at all satisfied with my services;
In fact everything is fine with Diressassurance as long as you have no problem; Everything to change insurance !!!</v>
      </c>
    </row>
    <row r="837" spans="2:9" ht="15.75" customHeight="1" x14ac:dyDescent="0.3">
      <c r="B837" s="2" t="s">
        <v>1756</v>
      </c>
      <c r="C837" s="2" t="s">
        <v>1757</v>
      </c>
      <c r="D837" s="2" t="s">
        <v>13</v>
      </c>
      <c r="E837" s="2" t="s">
        <v>14</v>
      </c>
      <c r="F837" s="2" t="s">
        <v>15</v>
      </c>
      <c r="G837" s="2" t="s">
        <v>1758</v>
      </c>
      <c r="H837" s="2" t="s">
        <v>1425</v>
      </c>
      <c r="I837" s="2" t="str">
        <f ca="1">IFERROR(__xludf.DUMMYFUNCTION("GOOGLETRANSLATE(C837,""fr"",""en"")"),"The price increases every year, it is unacceptable after a period of covid where the insurer has made big savings and without having an accident. The increase undergone has no justification on the part of Direct Insurance. When I called, I was told: it's "&amp;"like that.")</f>
        <v>The price increases every year, it is unacceptable after a period of covid where the insurer has made big savings and without having an accident. The increase undergone has no justification on the part of Direct Insurance. When I called, I was told: it's like that.</v>
      </c>
    </row>
    <row r="838" spans="2:9" ht="15.75" customHeight="1" x14ac:dyDescent="0.3">
      <c r="B838" s="2" t="s">
        <v>1759</v>
      </c>
      <c r="C838" s="2" t="s">
        <v>1760</v>
      </c>
      <c r="D838" s="2" t="s">
        <v>13</v>
      </c>
      <c r="E838" s="2" t="s">
        <v>14</v>
      </c>
      <c r="F838" s="2" t="s">
        <v>15</v>
      </c>
      <c r="G838" s="2" t="s">
        <v>1758</v>
      </c>
      <c r="H838" s="2" t="s">
        <v>1425</v>
      </c>
      <c r="I838" s="2" t="str">
        <f ca="1">IFERROR(__xludf.DUMMYFUNCTION("GOOGLETRANSLATE(C838,""fr"",""en"")"),"Good value for money, and the youdrive box is a good compromise to save money. I will see over time what I will have saved. This is my first insurance.")</f>
        <v>Good value for money, and the youdrive box is a good compromise to save money. I will see over time what I will have saved. This is my first insurance.</v>
      </c>
    </row>
    <row r="839" spans="2:9" ht="15.75" customHeight="1" x14ac:dyDescent="0.3">
      <c r="B839" s="2" t="s">
        <v>1761</v>
      </c>
      <c r="C839" s="2" t="s">
        <v>1762</v>
      </c>
      <c r="D839" s="2" t="s">
        <v>13</v>
      </c>
      <c r="E839" s="2" t="s">
        <v>14</v>
      </c>
      <c r="F839" s="2" t="s">
        <v>15</v>
      </c>
      <c r="G839" s="2" t="s">
        <v>1758</v>
      </c>
      <c r="H839" s="2" t="s">
        <v>1425</v>
      </c>
      <c r="I839" s="2" t="str">
        <f ca="1">IFERROR(__xludf.DUMMYFUNCTION("GOOGLETRANSLATE(C839,""fr"",""en"")"),"Very satisfied with the service, fast, simple and efficient, the documents to be transmitted are very easy to integrate, to sign no need to move!")</f>
        <v>Very satisfied with the service, fast, simple and efficient, the documents to be transmitted are very easy to integrate, to sign no need to move!</v>
      </c>
    </row>
    <row r="840" spans="2:9" ht="15.75" customHeight="1" x14ac:dyDescent="0.3">
      <c r="B840" s="2" t="s">
        <v>1763</v>
      </c>
      <c r="C840" s="2" t="s">
        <v>1764</v>
      </c>
      <c r="D840" s="2" t="s">
        <v>13</v>
      </c>
      <c r="E840" s="2" t="s">
        <v>14</v>
      </c>
      <c r="F840" s="2" t="s">
        <v>15</v>
      </c>
      <c r="G840" s="2" t="s">
        <v>1758</v>
      </c>
      <c r="H840" s="2" t="s">
        <v>1425</v>
      </c>
      <c r="I840" s="2" t="str">
        <f ca="1">IFERROR(__xludf.DUMMYFUNCTION("GOOGLETRANSLATE(C840,""fr"",""en"")"),"Hello, I am satisfied with your service and the speed of your medium to answer my questions, only yesterday I wanted to ensure a third car, I surprised myself with a rejection of my request without any reason.
Regards $")</f>
        <v>Hello, I am satisfied with your service and the speed of your medium to answer my questions, only yesterday I wanted to ensure a third car, I surprised myself with a rejection of my request without any reason.
Regards $</v>
      </c>
    </row>
    <row r="841" spans="2:9" ht="15.75" customHeight="1" x14ac:dyDescent="0.3">
      <c r="B841" s="2" t="s">
        <v>1765</v>
      </c>
      <c r="C841" s="2" t="s">
        <v>1766</v>
      </c>
      <c r="D841" s="2" t="s">
        <v>13</v>
      </c>
      <c r="E841" s="2" t="s">
        <v>14</v>
      </c>
      <c r="F841" s="2" t="s">
        <v>15</v>
      </c>
      <c r="G841" s="2" t="s">
        <v>1767</v>
      </c>
      <c r="H841" s="2" t="s">
        <v>1425</v>
      </c>
      <c r="I841" s="2" t="str">
        <f ca="1">IFERROR(__xludf.DUMMYFUNCTION("GOOGLETRANSLATE(C841,""fr"",""en"")"),"Satisfied with the services offered and the quality/price ratio following a recent subscription. Online service accessible for all and speed of sending documents.")</f>
        <v>Satisfied with the services offered and the quality/price ratio following a recent subscription. Online service accessible for all and speed of sending documents.</v>
      </c>
    </row>
    <row r="842" spans="2:9" ht="15.75" customHeight="1" x14ac:dyDescent="0.3">
      <c r="B842" s="2" t="s">
        <v>1768</v>
      </c>
      <c r="C842" s="2" t="s">
        <v>1769</v>
      </c>
      <c r="D842" s="2" t="s">
        <v>13</v>
      </c>
      <c r="E842" s="2" t="s">
        <v>14</v>
      </c>
      <c r="F842" s="2" t="s">
        <v>15</v>
      </c>
      <c r="G842" s="2" t="s">
        <v>1767</v>
      </c>
      <c r="H842" s="2" t="s">
        <v>1425</v>
      </c>
      <c r="I842" s="2" t="str">
        <f ca="1">IFERROR(__xludf.DUMMYFUNCTION("GOOGLETRANSLATE(C842,""fr"",""en"")"),"I am very satisfied with direct insurance for home and car.
Very correct price
From a very professional advisor point of view, listening and kind")</f>
        <v>I am very satisfied with direct insurance for home and car.
Very correct price
From a very professional advisor point of view, listening and kind</v>
      </c>
    </row>
    <row r="843" spans="2:9" ht="15.75" customHeight="1" x14ac:dyDescent="0.3">
      <c r="B843" s="2" t="s">
        <v>1770</v>
      </c>
      <c r="C843" s="2" t="s">
        <v>1771</v>
      </c>
      <c r="D843" s="2" t="s">
        <v>13</v>
      </c>
      <c r="E843" s="2" t="s">
        <v>14</v>
      </c>
      <c r="F843" s="2" t="s">
        <v>15</v>
      </c>
      <c r="G843" s="2" t="s">
        <v>1767</v>
      </c>
      <c r="H843" s="2" t="s">
        <v>1425</v>
      </c>
      <c r="I843" s="2" t="str">
        <f ca="1">IFERROR(__xludf.DUMMYFUNCTION("GOOGLETRANSLATE(C843,""fr"",""en"")")," Practical and simple to fill as subscription. But to see in time Var I debate the contract with you by hoping not to be yet decu;")</f>
        <v xml:space="preserve"> Practical and simple to fill as subscription. But to see in time Var I debate the contract with you by hoping not to be yet decu;</v>
      </c>
    </row>
    <row r="844" spans="2:9" ht="15.75" customHeight="1" x14ac:dyDescent="0.3">
      <c r="B844" s="2" t="s">
        <v>1772</v>
      </c>
      <c r="C844" s="2" t="s">
        <v>1773</v>
      </c>
      <c r="D844" s="2" t="s">
        <v>13</v>
      </c>
      <c r="E844" s="2" t="s">
        <v>14</v>
      </c>
      <c r="F844" s="2" t="s">
        <v>15</v>
      </c>
      <c r="G844" s="2" t="s">
        <v>1767</v>
      </c>
      <c r="H844" s="2" t="s">
        <v>1425</v>
      </c>
      <c r="I844" s="2" t="str">
        <f ca="1">IFERROR(__xludf.DUMMYFUNCTION("GOOGLETRANSLATE(C844,""fr"",""en"")"),"Thank you for everything. At each call, I had professional advisers who we know how to answer all my questions and my questions
Thanks to their questioning, I was able to benefit from 2 free months (since my husband is insured with you too).
Thank you f"&amp;"or your responsiveness also in the processing of my file (as an example, my call today) following the sending of the requested documents and the live validation of my file.
Thank you for everything.
You are a professional team.
Ouardia t
")</f>
        <v xml:space="preserve">Thank you for everything. At each call, I had professional advisers who we know how to answer all my questions and my questions
Thanks to their questioning, I was able to benefit from 2 free months (since my husband is insured with you too).
Thank you for your responsiveness also in the processing of my file (as an example, my call today) following the sending of the requested documents and the live validation of my file.
Thank you for everything.
You are a professional team.
Ouardia t
</v>
      </c>
    </row>
    <row r="845" spans="2:9" ht="15.75" customHeight="1" x14ac:dyDescent="0.3">
      <c r="B845" s="2" t="s">
        <v>1774</v>
      </c>
      <c r="C845" s="2" t="s">
        <v>1775</v>
      </c>
      <c r="D845" s="2" t="s">
        <v>13</v>
      </c>
      <c r="E845" s="2" t="s">
        <v>14</v>
      </c>
      <c r="F845" s="2" t="s">
        <v>15</v>
      </c>
      <c r="G845" s="2" t="s">
        <v>1767</v>
      </c>
      <c r="H845" s="2" t="s">
        <v>1425</v>
      </c>
      <c r="I845" s="2" t="str">
        <f ca="1">IFERROR(__xludf.DUMMYFUNCTION("GOOGLETRANSLATE(C845,""fr"",""en"")"),"I am satisfied with the service concerning my insurance I am satisfied with the service concerning my insurance I am satisfied with the service concerning my insurance")</f>
        <v>I am satisfied with the service concerning my insurance I am satisfied with the service concerning my insurance I am satisfied with the service concerning my insurance</v>
      </c>
    </row>
    <row r="846" spans="2:9" ht="15.75" customHeight="1" x14ac:dyDescent="0.3">
      <c r="B846" s="2" t="s">
        <v>1776</v>
      </c>
      <c r="C846" s="2" t="s">
        <v>1777</v>
      </c>
      <c r="D846" s="2" t="s">
        <v>13</v>
      </c>
      <c r="E846" s="2" t="s">
        <v>14</v>
      </c>
      <c r="F846" s="2" t="s">
        <v>15</v>
      </c>
      <c r="G846" s="2" t="s">
        <v>1767</v>
      </c>
      <c r="H846" s="2" t="s">
        <v>1425</v>
      </c>
      <c r="I846" s="2" t="str">
        <f ca="1">IFERROR(__xludf.DUMMYFUNCTION("GOOGLETRANSLATE(C846,""fr"",""en"")"),"Thank you to the ferrets for turning me towards your company, because backed by Axa, it can only be excellent. I find your idea of ​​the Drivebox very well, because it is a good way of empowerment the driver.")</f>
        <v>Thank you to the ferrets for turning me towards your company, because backed by Axa, it can only be excellent. I find your idea of ​​the Drivebox very well, because it is a good way of empowerment the driver.</v>
      </c>
    </row>
    <row r="847" spans="2:9" ht="15.75" customHeight="1" x14ac:dyDescent="0.3">
      <c r="B847" s="2" t="s">
        <v>1778</v>
      </c>
      <c r="C847" s="2" t="s">
        <v>1779</v>
      </c>
      <c r="D847" s="2" t="s">
        <v>13</v>
      </c>
      <c r="E847" s="2" t="s">
        <v>14</v>
      </c>
      <c r="F847" s="2" t="s">
        <v>15</v>
      </c>
      <c r="G847" s="2" t="s">
        <v>1767</v>
      </c>
      <c r="H847" s="2" t="s">
        <v>1425</v>
      </c>
      <c r="I847" s="2" t="str">
        <f ca="1">IFERROR(__xludf.DUMMYFUNCTION("GOOGLETRANSLATE(C847,""fr"",""en"")"),"My car is currently in repair in the garage following a disaster. I received an SMS informing me that our responsibility was not engaged, but the garage did not receive the opinion of a claim! In addition, I wanted to see the repair quote, as indicated on"&amp;" another SMS, the page turns in the void, without result!")</f>
        <v>My car is currently in repair in the garage following a disaster. I received an SMS informing me that our responsibility was not engaged, but the garage did not receive the opinion of a claim! In addition, I wanted to see the repair quote, as indicated on another SMS, the page turns in the void, without result!</v>
      </c>
    </row>
    <row r="848" spans="2:9" ht="15.75" customHeight="1" x14ac:dyDescent="0.3">
      <c r="B848" s="2" t="s">
        <v>1780</v>
      </c>
      <c r="C848" s="2" t="s">
        <v>1781</v>
      </c>
      <c r="D848" s="2" t="s">
        <v>13</v>
      </c>
      <c r="E848" s="2" t="s">
        <v>14</v>
      </c>
      <c r="F848" s="2" t="s">
        <v>15</v>
      </c>
      <c r="G848" s="2" t="s">
        <v>1767</v>
      </c>
      <c r="H848" s="2" t="s">
        <v>1425</v>
      </c>
      <c r="I848" s="2" t="str">
        <f ca="1">IFERROR(__xludf.DUMMYFUNCTION("GOOGLETRANSLATE(C848,""fr"",""en"")"),"Of course the services.
Not very complete site there is a lack of services and links. The Bug site often, it is impossible to connect to certain service and modify my contract.
But a little expensive")</f>
        <v>Of course the services.
Not very complete site there is a lack of services and links. The Bug site often, it is impossible to connect to certain service and modify my contract.
But a little expensive</v>
      </c>
    </row>
    <row r="849" spans="2:9" ht="15.75" customHeight="1" x14ac:dyDescent="0.3">
      <c r="B849" s="2" t="s">
        <v>1782</v>
      </c>
      <c r="C849" s="2" t="s">
        <v>1783</v>
      </c>
      <c r="D849" s="2" t="s">
        <v>13</v>
      </c>
      <c r="E849" s="2" t="s">
        <v>14</v>
      </c>
      <c r="F849" s="2" t="s">
        <v>15</v>
      </c>
      <c r="G849" s="2" t="s">
        <v>1784</v>
      </c>
      <c r="H849" s="2" t="s">
        <v>1425</v>
      </c>
      <c r="I849" s="2" t="str">
        <f ca="1">IFERROR(__xludf.DUMMYFUNCTION("GOOGLETRANSLATE(C849,""fr"",""en"")"),"I am delighted with the online service, it's simple and quick. I recommend this service. Everything is well detailed and clear. Thanks to Direct Assurance. good evening")</f>
        <v>I am delighted with the online service, it's simple and quick. I recommend this service. Everything is well detailed and clear. Thanks to Direct Assurance. good evening</v>
      </c>
    </row>
    <row r="850" spans="2:9" ht="15.75" customHeight="1" x14ac:dyDescent="0.3">
      <c r="B850" s="2" t="s">
        <v>1785</v>
      </c>
      <c r="C850" s="2" t="s">
        <v>1786</v>
      </c>
      <c r="D850" s="2" t="s">
        <v>13</v>
      </c>
      <c r="E850" s="2" t="s">
        <v>14</v>
      </c>
      <c r="F850" s="2" t="s">
        <v>15</v>
      </c>
      <c r="G850" s="2" t="s">
        <v>1784</v>
      </c>
      <c r="H850" s="2" t="s">
        <v>1425</v>
      </c>
      <c r="I850" s="2" t="str">
        <f ca="1">IFERROR(__xludf.DUMMYFUNCTION("GOOGLETRANSLATE(C850,""fr"",""en"")"),"The price is expensive to review compared to the competition by my bonus The price of the Serenite pack is excessive.
I remain available to discuss the price
")</f>
        <v xml:space="preserve">The price is expensive to review compared to the competition by my bonus The price of the Serenite pack is excessive.
I remain available to discuss the price
</v>
      </c>
    </row>
    <row r="851" spans="2:9" ht="15.75" customHeight="1" x14ac:dyDescent="0.3">
      <c r="B851" s="2" t="s">
        <v>1787</v>
      </c>
      <c r="C851" s="2" t="s">
        <v>1788</v>
      </c>
      <c r="D851" s="2" t="s">
        <v>13</v>
      </c>
      <c r="E851" s="2" t="s">
        <v>14</v>
      </c>
      <c r="F851" s="2" t="s">
        <v>15</v>
      </c>
      <c r="G851" s="2" t="s">
        <v>1784</v>
      </c>
      <c r="H851" s="2" t="s">
        <v>1425</v>
      </c>
      <c r="I851" s="2" t="str">
        <f ca="1">IFERROR(__xludf.DUMMYFUNCTION("GOOGLETRANSLATE(C851,""fr"",""en"")"),"Significant increase in my automotive contract despite no responsible accident for the past year
Request for withdrawal from the Electric Pack of my home contract not taken into account")</f>
        <v>Significant increase in my automotive contract despite no responsible accident for the past year
Request for withdrawal from the Electric Pack of my home contract not taken into account</v>
      </c>
    </row>
    <row r="852" spans="2:9" ht="15.75" customHeight="1" x14ac:dyDescent="0.3">
      <c r="B852" s="2" t="s">
        <v>1789</v>
      </c>
      <c r="C852" s="2" t="s">
        <v>1790</v>
      </c>
      <c r="D852" s="2" t="s">
        <v>13</v>
      </c>
      <c r="E852" s="2" t="s">
        <v>14</v>
      </c>
      <c r="F852" s="2" t="s">
        <v>15</v>
      </c>
      <c r="G852" s="2" t="s">
        <v>1791</v>
      </c>
      <c r="H852" s="2" t="s">
        <v>1425</v>
      </c>
      <c r="I852" s="2" t="str">
        <f ca="1">IFERROR(__xludf.DUMMYFUNCTION("GOOGLETRANSLATE(C852,""fr"",""en"")"),"I am satisfied with the services. Very good insurance that I will recommend without worry. reasonable price for the services requested. Good relationship with interlocutors during telephone communications")</f>
        <v>I am satisfied with the services. Very good insurance that I will recommend without worry. reasonable price for the services requested. Good relationship with interlocutors during telephone communications</v>
      </c>
    </row>
    <row r="853" spans="2:9" ht="15.75" customHeight="1" x14ac:dyDescent="0.3">
      <c r="B853" s="2" t="s">
        <v>1792</v>
      </c>
      <c r="C853" s="2" t="s">
        <v>1793</v>
      </c>
      <c r="D853" s="2" t="s">
        <v>13</v>
      </c>
      <c r="E853" s="2" t="s">
        <v>14</v>
      </c>
      <c r="F853" s="2" t="s">
        <v>15</v>
      </c>
      <c r="G853" s="2" t="s">
        <v>1791</v>
      </c>
      <c r="H853" s="2" t="s">
        <v>1425</v>
      </c>
      <c r="I853" s="2" t="str">
        <f ca="1">IFERROR(__xludf.DUMMYFUNCTION("GOOGLETRANSLATE(C853,""fr"",""en"")"),"No reduction for years. I plan to change insurer.")</f>
        <v>No reduction for years. I plan to change insurer.</v>
      </c>
    </row>
    <row r="854" spans="2:9" ht="15.75" customHeight="1" x14ac:dyDescent="0.3">
      <c r="B854" s="2" t="s">
        <v>1794</v>
      </c>
      <c r="C854" s="2" t="s">
        <v>1795</v>
      </c>
      <c r="D854" s="2" t="s">
        <v>13</v>
      </c>
      <c r="E854" s="2" t="s">
        <v>14</v>
      </c>
      <c r="F854" s="2" t="s">
        <v>15</v>
      </c>
      <c r="G854" s="2" t="s">
        <v>1791</v>
      </c>
      <c r="H854" s="2" t="s">
        <v>1425</v>
      </c>
      <c r="I854" s="2" t="str">
        <f ca="1">IFERROR(__xludf.DUMMYFUNCTION("GOOGLETRANSLATE(C854,""fr"",""en"")"),"0km assistance pack. Loan vehicle not planned in the event of a breakdown. A shame. When I subscribed to it, I insisted on this aspect and all this was guaranteed to me. Today I need it and I discover the small insert at the level of article 40. It's over"&amp;". I will never call for AXA services again.")</f>
        <v>0km assistance pack. Loan vehicle not planned in the event of a breakdown. A shame. When I subscribed to it, I insisted on this aspect and all this was guaranteed to me. Today I need it and I discover the small insert at the level of article 40. It's over. I will never call for AXA services again.</v>
      </c>
    </row>
    <row r="855" spans="2:9" ht="15.75" customHeight="1" x14ac:dyDescent="0.3">
      <c r="B855" s="2" t="s">
        <v>1796</v>
      </c>
      <c r="C855" s="2" t="s">
        <v>1797</v>
      </c>
      <c r="D855" s="2" t="s">
        <v>13</v>
      </c>
      <c r="E855" s="2" t="s">
        <v>14</v>
      </c>
      <c r="F855" s="2" t="s">
        <v>15</v>
      </c>
      <c r="G855" s="2" t="s">
        <v>1791</v>
      </c>
      <c r="H855" s="2" t="s">
        <v>1425</v>
      </c>
      <c r="I855" s="2" t="str">
        <f ca="1">IFERROR(__xludf.DUMMYFUNCTION("GOOGLETRANSLATE(C855,""fr"",""en"")"),"I am satisfied with the service, I had several breakdown problems and the troubleshooting service is effective. The reimbursement times, however, are long and insurance in itself costs rather expensive.")</f>
        <v>I am satisfied with the service, I had several breakdown problems and the troubleshooting service is effective. The reimbursement times, however, are long and insurance in itself costs rather expensive.</v>
      </c>
    </row>
    <row r="856" spans="2:9" ht="15.75" customHeight="1" x14ac:dyDescent="0.3">
      <c r="B856" s="2" t="s">
        <v>1798</v>
      </c>
      <c r="C856" s="2" t="s">
        <v>1799</v>
      </c>
      <c r="D856" s="2" t="s">
        <v>13</v>
      </c>
      <c r="E856" s="2" t="s">
        <v>14</v>
      </c>
      <c r="F856" s="2" t="s">
        <v>15</v>
      </c>
      <c r="G856" s="2" t="s">
        <v>1791</v>
      </c>
      <c r="H856" s="2" t="s">
        <v>1425</v>
      </c>
      <c r="I856" s="2" t="str">
        <f ca="1">IFERROR(__xludf.DUMMYFUNCTION("GOOGLETRANSLATE(C856,""fr"",""en"")"),"I am satisfied with the service.
The prices are competitive
The quote is simple to obtain as well as validation of the contract after secure online payment.")</f>
        <v>I am satisfied with the service.
The prices are competitive
The quote is simple to obtain as well as validation of the contract after secure online payment.</v>
      </c>
    </row>
    <row r="857" spans="2:9" ht="15.75" customHeight="1" x14ac:dyDescent="0.3">
      <c r="B857" s="2" t="s">
        <v>1800</v>
      </c>
      <c r="C857" s="2" t="s">
        <v>1801</v>
      </c>
      <c r="D857" s="2" t="s">
        <v>13</v>
      </c>
      <c r="E857" s="2" t="s">
        <v>14</v>
      </c>
      <c r="F857" s="2" t="s">
        <v>15</v>
      </c>
      <c r="G857" s="2" t="s">
        <v>1791</v>
      </c>
      <c r="H857" s="2" t="s">
        <v>1425</v>
      </c>
      <c r="I857" s="2" t="str">
        <f ca="1">IFERROR(__xludf.DUMMYFUNCTION("GOOGLETRANSLATE(C857,""fr"",""en"")"),"Change of bank details not taken into account, it is impossible to find a Cosntat.
however direct insurance remains very competitive and easy to set up")</f>
        <v>Change of bank details not taken into account, it is impossible to find a Cosntat.
however direct insurance remains very competitive and easy to set up</v>
      </c>
    </row>
    <row r="858" spans="2:9" ht="15.75" customHeight="1" x14ac:dyDescent="0.3">
      <c r="B858" s="2" t="s">
        <v>1802</v>
      </c>
      <c r="C858" s="2" t="s">
        <v>1803</v>
      </c>
      <c r="D858" s="2" t="s">
        <v>13</v>
      </c>
      <c r="E858" s="2" t="s">
        <v>14</v>
      </c>
      <c r="F858" s="2" t="s">
        <v>15</v>
      </c>
      <c r="G858" s="2" t="s">
        <v>1804</v>
      </c>
      <c r="H858" s="2" t="s">
        <v>1425</v>
      </c>
      <c r="I858" s="2" t="str">
        <f ca="1">IFERROR(__xludf.DUMMYFUNCTION("GOOGLETRANSLATE(C858,""fr"",""en"")")," I had very little telephone expectations and the advisers were very effective, fast, courteous and clear because I had to call them twice to make changes to my contract.")</f>
        <v xml:space="preserve"> I had very little telephone expectations and the advisers were very effective, fast, courteous and clear because I had to call them twice to make changes to my contract.</v>
      </c>
    </row>
    <row r="859" spans="2:9" ht="15.75" customHeight="1" x14ac:dyDescent="0.3">
      <c r="B859" s="2" t="s">
        <v>1805</v>
      </c>
      <c r="C859" s="2" t="s">
        <v>1806</v>
      </c>
      <c r="D859" s="2" t="s">
        <v>13</v>
      </c>
      <c r="E859" s="2" t="s">
        <v>14</v>
      </c>
      <c r="F859" s="2" t="s">
        <v>15</v>
      </c>
      <c r="G859" s="2" t="s">
        <v>1804</v>
      </c>
      <c r="H859" s="2" t="s">
        <v>1425</v>
      </c>
      <c r="I859" s="2" t="str">
        <f ca="1">IFERROR(__xludf.DUMMYFUNCTION("GOOGLETRANSLATE(C859,""fr"",""en"")"),"I am not satisfied, much too high frankness for vehicles still well sides, bad coverage and price far too high compared to bank insurance or physical insurance.")</f>
        <v>I am not satisfied, much too high frankness for vehicles still well sides, bad coverage and price far too high compared to bank insurance or physical insurance.</v>
      </c>
    </row>
    <row r="860" spans="2:9" ht="15.75" customHeight="1" x14ac:dyDescent="0.3">
      <c r="B860" s="2" t="s">
        <v>1807</v>
      </c>
      <c r="C860" s="2" t="s">
        <v>1808</v>
      </c>
      <c r="D860" s="2" t="s">
        <v>13</v>
      </c>
      <c r="E860" s="2" t="s">
        <v>14</v>
      </c>
      <c r="F860" s="2" t="s">
        <v>15</v>
      </c>
      <c r="G860" s="2" t="s">
        <v>1804</v>
      </c>
      <c r="H860" s="2" t="s">
        <v>1425</v>
      </c>
      <c r="I860" s="2" t="str">
        <f ca="1">IFERROR(__xludf.DUMMYFUNCTION("GOOGLETRANSLATE(C860,""fr"",""en"")"),"I am satisfied with the service, as long as you change anything, no worries when everything is done quickly and with respect for the customer. Great
")</f>
        <v xml:space="preserve">I am satisfied with the service, as long as you change anything, no worries when everything is done quickly and with respect for the customer. Great
</v>
      </c>
    </row>
    <row r="861" spans="2:9" ht="15.75" customHeight="1" x14ac:dyDescent="0.3">
      <c r="B861" s="2" t="s">
        <v>1809</v>
      </c>
      <c r="C861" s="2" t="s">
        <v>1810</v>
      </c>
      <c r="D861" s="2" t="s">
        <v>13</v>
      </c>
      <c r="E861" s="2" t="s">
        <v>14</v>
      </c>
      <c r="F861" s="2" t="s">
        <v>15</v>
      </c>
      <c r="G861" s="2" t="s">
        <v>1804</v>
      </c>
      <c r="H861" s="2" t="s">
        <v>1425</v>
      </c>
      <c r="I861" s="2" t="str">
        <f ca="1">IFERROR(__xludf.DUMMYFUNCTION("GOOGLETRANSLATE(C861,""fr"",""en"")"),"No one to terminate price supposedly cheaper lol.
No zero.
Some tell you monumental bullshit like this day where I am told that Direct Insurance is not forced to ask for the vehicle registration card to ensure mdr")</f>
        <v>No one to terminate price supposedly cheaper lol.
No zero.
Some tell you monumental bullshit like this day where I am told that Direct Insurance is not forced to ask for the vehicle registration card to ensure mdr</v>
      </c>
    </row>
    <row r="862" spans="2:9" ht="15.75" customHeight="1" x14ac:dyDescent="0.3">
      <c r="B862" s="2" t="s">
        <v>1811</v>
      </c>
      <c r="C862" s="2" t="s">
        <v>1812</v>
      </c>
      <c r="D862" s="2" t="s">
        <v>13</v>
      </c>
      <c r="E862" s="2" t="s">
        <v>14</v>
      </c>
      <c r="F862" s="2" t="s">
        <v>15</v>
      </c>
      <c r="G862" s="2" t="s">
        <v>1804</v>
      </c>
      <c r="H862" s="2" t="s">
        <v>1425</v>
      </c>
      <c r="I862" s="2" t="str">
        <f ca="1">IFERROR(__xludf.DUMMYFUNCTION("GOOGLETRANSLATE(C862,""fr"",""en"")"),"Easy for the realization of a quote and an adhesion
For the reimbursement of a windshield this is really the opposite
3 months for a refund!
Fortunately we are relating")</f>
        <v>Easy for the realization of a quote and an adhesion
For the reimbursement of a windshield this is really the opposite
3 months for a refund!
Fortunately we are relating</v>
      </c>
    </row>
    <row r="863" spans="2:9" ht="15.75" customHeight="1" x14ac:dyDescent="0.3">
      <c r="B863" s="2" t="s">
        <v>1813</v>
      </c>
      <c r="C863" s="2" t="s">
        <v>1814</v>
      </c>
      <c r="D863" s="2" t="s">
        <v>13</v>
      </c>
      <c r="E863" s="2" t="s">
        <v>14</v>
      </c>
      <c r="F863" s="2" t="s">
        <v>15</v>
      </c>
      <c r="G863" s="2" t="s">
        <v>1815</v>
      </c>
      <c r="H863" s="2" t="s">
        <v>1425</v>
      </c>
      <c r="I863" s="2" t="str">
        <f ca="1">IFERROR(__xludf.DUMMYFUNCTION("GOOGLETRANSLATE(C863,""fr"",""en"")"),"Formula adapted to current housing for rental
Internet facilitated payment
Provision of the maturity notice sufficiently addressed in advance")</f>
        <v>Formula adapted to current housing for rental
Internet facilitated payment
Provision of the maturity notice sufficiently addressed in advance</v>
      </c>
    </row>
    <row r="864" spans="2:9" ht="15.75" customHeight="1" x14ac:dyDescent="0.3">
      <c r="B864" s="2" t="s">
        <v>1816</v>
      </c>
      <c r="C864" s="2" t="s">
        <v>1817</v>
      </c>
      <c r="D864" s="2" t="s">
        <v>13</v>
      </c>
      <c r="E864" s="2" t="s">
        <v>14</v>
      </c>
      <c r="F864" s="2" t="s">
        <v>15</v>
      </c>
      <c r="G864" s="2" t="s">
        <v>1815</v>
      </c>
      <c r="H864" s="2" t="s">
        <v>1425</v>
      </c>
      <c r="I864" s="2" t="str">
        <f ca="1">IFERROR(__xludf.DUMMYFUNCTION("GOOGLETRANSLATE(C864,""fr"",""en"")"),"I am very satisfied with the service and quality of the Bravo website.
I think it remains to set up a mobile application to have quick access to the services of contracts subscribed")</f>
        <v>I am very satisfied with the service and quality of the Bravo website.
I think it remains to set up a mobile application to have quick access to the services of contracts subscribed</v>
      </c>
    </row>
    <row r="865" spans="2:9" ht="15.75" customHeight="1" x14ac:dyDescent="0.3">
      <c r="B865" s="2" t="s">
        <v>1818</v>
      </c>
      <c r="C865" s="2" t="s">
        <v>1819</v>
      </c>
      <c r="D865" s="2" t="s">
        <v>13</v>
      </c>
      <c r="E865" s="2" t="s">
        <v>14</v>
      </c>
      <c r="F865" s="2" t="s">
        <v>15</v>
      </c>
      <c r="G865" s="2" t="s">
        <v>1820</v>
      </c>
      <c r="H865" s="2" t="s">
        <v>1425</v>
      </c>
      <c r="I865" s="2" t="str">
        <f ca="1">IFERROR(__xludf.DUMMYFUNCTION("GOOGLETRANSLATE(C865,""fr"",""en"")"),"Following my two calls for this week
During the first you did not want to ensure my new Peugeot 207 vehicle
During the second you offered me insurance at 1800th per year.
Deplorable service! And therefore I changed insurance for my second vehicle rep"&amp;"lacing the Citroën C4, in the long term I will cancel my other insurance at home in order to group everything with one of your colleagues.
Courteous greetings
Emmanuel Brin
")</f>
        <v xml:space="preserve">Following my two calls for this week
During the first you did not want to ensure my new Peugeot 207 vehicle
During the second you offered me insurance at 1800th per year.
Deplorable service! And therefore I changed insurance for my second vehicle replacing the Citroën C4, in the long term I will cancel my other insurance at home in order to group everything with one of your colleagues.
Courteous greetings
Emmanuel Brin
</v>
      </c>
    </row>
    <row r="866" spans="2:9" ht="15.75" customHeight="1" x14ac:dyDescent="0.3">
      <c r="B866" s="2" t="s">
        <v>1821</v>
      </c>
      <c r="C866" s="2" t="s">
        <v>1822</v>
      </c>
      <c r="D866" s="2" t="s">
        <v>13</v>
      </c>
      <c r="E866" s="2" t="s">
        <v>14</v>
      </c>
      <c r="F866" s="2" t="s">
        <v>15</v>
      </c>
      <c r="G866" s="2" t="s">
        <v>1820</v>
      </c>
      <c r="H866" s="2" t="s">
        <v>1425</v>
      </c>
      <c r="I866" s="2" t="str">
        <f ca="1">IFERROR(__xludf.DUMMYFUNCTION("GOOGLETRANSLATE(C866,""fr"",""en"")"),"A little expensive while I don't use my car often. The formula with Youdrive is interesting but it's super sensitive.")</f>
        <v>A little expensive while I don't use my car often. The formula with Youdrive is interesting but it's super sensitive.</v>
      </c>
    </row>
    <row r="867" spans="2:9" ht="15.75" customHeight="1" x14ac:dyDescent="0.3">
      <c r="B867" s="2" t="s">
        <v>1823</v>
      </c>
      <c r="C867" s="2" t="s">
        <v>1824</v>
      </c>
      <c r="D867" s="2" t="s">
        <v>13</v>
      </c>
      <c r="E867" s="2" t="s">
        <v>14</v>
      </c>
      <c r="F867" s="2" t="s">
        <v>15</v>
      </c>
      <c r="G867" s="2" t="s">
        <v>1820</v>
      </c>
      <c r="H867" s="2" t="s">
        <v>1425</v>
      </c>
      <c r="I867" s="2" t="str">
        <f ca="1">IFERROR(__xludf.DUMMYFUNCTION("GOOGLETRANSLATE(C867,""fr"",""en"")"),"I am very happy with direct insurance,
For prices, for the speed of intervention
For the mobile application
For web access
For the speed of the telephone response")</f>
        <v>I am very happy with direct insurance,
For prices, for the speed of intervention
For the mobile application
For web access
For the speed of the telephone response</v>
      </c>
    </row>
    <row r="868" spans="2:9" ht="15.75" customHeight="1" x14ac:dyDescent="0.3">
      <c r="B868" s="2" t="s">
        <v>1825</v>
      </c>
      <c r="C868" s="2" t="s">
        <v>1826</v>
      </c>
      <c r="D868" s="2" t="s">
        <v>13</v>
      </c>
      <c r="E868" s="2" t="s">
        <v>14</v>
      </c>
      <c r="F868" s="2" t="s">
        <v>15</v>
      </c>
      <c r="G868" s="2" t="s">
        <v>1827</v>
      </c>
      <c r="H868" s="2" t="s">
        <v>1425</v>
      </c>
      <c r="I868" s="2" t="str">
        <f ca="1">IFERROR(__xludf.DUMMYFUNCTION("GOOGLETRANSLATE(C868,""fr"",""en"")"),"We are very satisfied with your prices and your very friendly advisers and your website is easy to use we recommend direct insurance")</f>
        <v>We are very satisfied with your prices and your very friendly advisers and your website is easy to use we recommend direct insurance</v>
      </c>
    </row>
    <row r="869" spans="2:9" ht="15.75" customHeight="1" x14ac:dyDescent="0.3">
      <c r="B869" s="2" t="s">
        <v>1828</v>
      </c>
      <c r="C869" s="2" t="s">
        <v>1829</v>
      </c>
      <c r="D869" s="2" t="s">
        <v>13</v>
      </c>
      <c r="E869" s="2" t="s">
        <v>14</v>
      </c>
      <c r="F869" s="2" t="s">
        <v>15</v>
      </c>
      <c r="G869" s="2" t="s">
        <v>1827</v>
      </c>
      <c r="H869" s="2" t="s">
        <v>1425</v>
      </c>
      <c r="I869" s="2" t="str">
        <f ca="1">IFERROR(__xludf.DUMMYFUNCTION("GOOGLETRANSLATE(C869,""fr"",""en"")"),"I am not yet using your services for the moment nothing to say. What to say easy to access and easy to see our information change nothing thank you.")</f>
        <v>I am not yet using your services for the moment nothing to say. What to say easy to access and easy to see our information change nothing thank you.</v>
      </c>
    </row>
    <row r="870" spans="2:9" ht="15.75" customHeight="1" x14ac:dyDescent="0.3">
      <c r="B870" s="2" t="s">
        <v>1830</v>
      </c>
      <c r="C870" s="2" t="s">
        <v>1831</v>
      </c>
      <c r="D870" s="2" t="s">
        <v>13</v>
      </c>
      <c r="E870" s="2" t="s">
        <v>14</v>
      </c>
      <c r="F870" s="2" t="s">
        <v>15</v>
      </c>
      <c r="G870" s="2" t="s">
        <v>1827</v>
      </c>
      <c r="H870" s="2" t="s">
        <v>1425</v>
      </c>
      <c r="I870" s="2" t="str">
        <f ca="1">IFERROR(__xludf.DUMMYFUNCTION("GOOGLETRANSLATE(C870,""fr"",""en"")"),"I am trying to modify contract and person of available. In short, always radio silence on your side. Service nothing.
Please get back in touch with me to make the changes")</f>
        <v>I am trying to modify contract and person of available. In short, always radio silence on your side. Service nothing.
Please get back in touch with me to make the changes</v>
      </c>
    </row>
    <row r="871" spans="2:9" ht="15.75" customHeight="1" x14ac:dyDescent="0.3">
      <c r="B871" s="2" t="s">
        <v>1832</v>
      </c>
      <c r="C871" s="2" t="s">
        <v>1833</v>
      </c>
      <c r="D871" s="2" t="s">
        <v>13</v>
      </c>
      <c r="E871" s="2" t="s">
        <v>14</v>
      </c>
      <c r="F871" s="2" t="s">
        <v>15</v>
      </c>
      <c r="G871" s="2" t="s">
        <v>1827</v>
      </c>
      <c r="H871" s="2" t="s">
        <v>1425</v>
      </c>
      <c r="I871" s="2" t="str">
        <f ca="1">IFERROR(__xludf.DUMMYFUNCTION("GOOGLETRANSLATE(C871,""fr"",""en"")"),"Fast online service without having an operator on the back. Correct price compared to conventional insurance and insurance with little -known brands.")</f>
        <v>Fast online service without having an operator on the back. Correct price compared to conventional insurance and insurance with little -known brands.</v>
      </c>
    </row>
    <row r="872" spans="2:9" ht="15.75" customHeight="1" x14ac:dyDescent="0.3">
      <c r="B872" s="2" t="s">
        <v>1834</v>
      </c>
      <c r="C872" s="2" t="s">
        <v>1835</v>
      </c>
      <c r="D872" s="2" t="s">
        <v>13</v>
      </c>
      <c r="E872" s="2" t="s">
        <v>14</v>
      </c>
      <c r="F872" s="2" t="s">
        <v>15</v>
      </c>
      <c r="G872" s="2" t="s">
        <v>1836</v>
      </c>
      <c r="H872" s="2" t="s">
        <v>1425</v>
      </c>
      <c r="I872" s="2" t="str">
        <f ca="1">IFERROR(__xludf.DUMMYFUNCTION("GOOGLETRANSLATE(C872,""fr"",""en"")"),"The best insurance
Top customer service
Facilitating the app
Autonomy on the site for declarations or quotes
I RECOMMEND")</f>
        <v>The best insurance
Top customer service
Facilitating the app
Autonomy on the site for declarations or quotes
I RECOMMEND</v>
      </c>
    </row>
    <row r="873" spans="2:9" ht="15.75" customHeight="1" x14ac:dyDescent="0.3">
      <c r="B873" s="2" t="s">
        <v>1837</v>
      </c>
      <c r="C873" s="2" t="s">
        <v>1838</v>
      </c>
      <c r="D873" s="2" t="s">
        <v>13</v>
      </c>
      <c r="E873" s="2" t="s">
        <v>14</v>
      </c>
      <c r="F873" s="2" t="s">
        <v>15</v>
      </c>
      <c r="G873" s="2" t="s">
        <v>1836</v>
      </c>
      <c r="H873" s="2" t="s">
        <v>1425</v>
      </c>
      <c r="I873" s="2" t="str">
        <f ca="1">IFERROR(__xludf.DUMMYFUNCTION("GOOGLETRANSLATE(C873,""fr"",""en"")"),"Satisfied with service and value for money
I currently have 2 contracts at Direct Insurance
I think about spending my home insurance for the year 2022")</f>
        <v>Satisfied with service and value for money
I currently have 2 contracts at Direct Insurance
I think about spending my home insurance for the year 2022</v>
      </c>
    </row>
    <row r="874" spans="2:9" ht="15.75" customHeight="1" x14ac:dyDescent="0.3">
      <c r="B874" s="2" t="s">
        <v>1839</v>
      </c>
      <c r="C874" s="2" t="s">
        <v>1840</v>
      </c>
      <c r="D874" s="2" t="s">
        <v>13</v>
      </c>
      <c r="E874" s="2" t="s">
        <v>14</v>
      </c>
      <c r="F874" s="2" t="s">
        <v>15</v>
      </c>
      <c r="G874" s="2" t="s">
        <v>1836</v>
      </c>
      <c r="H874" s="2" t="s">
        <v>1425</v>
      </c>
      <c r="I874" s="2" t="str">
        <f ca="1">IFERROR(__xludf.DUMMYFUNCTION("GOOGLETRANSLATE(C874,""fr"",""en"")"),"Completely satisfied, quick subscription without moving, excellent prices, competent and kind advisor, nothing more to say except that I am satisfied")</f>
        <v>Completely satisfied, quick subscription without moving, excellent prices, competent and kind advisor, nothing more to say except that I am satisfied</v>
      </c>
    </row>
    <row r="875" spans="2:9" ht="15.75" customHeight="1" x14ac:dyDescent="0.3">
      <c r="B875" s="2" t="s">
        <v>1841</v>
      </c>
      <c r="C875" s="2" t="s">
        <v>1842</v>
      </c>
      <c r="D875" s="2" t="s">
        <v>13</v>
      </c>
      <c r="E875" s="2" t="s">
        <v>14</v>
      </c>
      <c r="F875" s="2" t="s">
        <v>15</v>
      </c>
      <c r="G875" s="2" t="s">
        <v>1836</v>
      </c>
      <c r="H875" s="2" t="s">
        <v>1425</v>
      </c>
      <c r="I875" s="2" t="str">
        <f ca="1">IFERROR(__xludf.DUMMYFUNCTION("GOOGLETRANSLATE(C875,""fr"",""en"")"),"I am generally satisfied with your service and how you manage the relationship with your customers on behalf of my car insurance.")</f>
        <v>I am generally satisfied with your service and how you manage the relationship with your customers on behalf of my car insurance.</v>
      </c>
    </row>
    <row r="876" spans="2:9" ht="15.75" customHeight="1" x14ac:dyDescent="0.3">
      <c r="B876" s="2" t="s">
        <v>1843</v>
      </c>
      <c r="C876" s="2" t="s">
        <v>1844</v>
      </c>
      <c r="D876" s="2" t="s">
        <v>13</v>
      </c>
      <c r="E876" s="2" t="s">
        <v>14</v>
      </c>
      <c r="F876" s="2" t="s">
        <v>15</v>
      </c>
      <c r="G876" s="2" t="s">
        <v>1845</v>
      </c>
      <c r="H876" s="2" t="s">
        <v>1425</v>
      </c>
      <c r="I876" s="2" t="str">
        <f ca="1">IFERROR(__xludf.DUMMYFUNCTION("GOOGLETRANSLATE(C876,""fr"",""en"")"),"As long as there is no problem, nothing to declare. But we will see how I will be defended about my only accident (where I am entitled!)
Depending on the outcome, I will see the competition or not.")</f>
        <v>As long as there is no problem, nothing to declare. But we will see how I will be defended about my only accident (where I am entitled!)
Depending on the outcome, I will see the competition or not.</v>
      </c>
    </row>
    <row r="877" spans="2:9" ht="15.75" customHeight="1" x14ac:dyDescent="0.3">
      <c r="B877" s="2" t="s">
        <v>1846</v>
      </c>
      <c r="C877" s="2" t="s">
        <v>1847</v>
      </c>
      <c r="D877" s="2" t="s">
        <v>13</v>
      </c>
      <c r="E877" s="2" t="s">
        <v>14</v>
      </c>
      <c r="F877" s="2" t="s">
        <v>15</v>
      </c>
      <c r="G877" s="2" t="s">
        <v>1845</v>
      </c>
      <c r="H877" s="2" t="s">
        <v>1425</v>
      </c>
      <c r="I877" s="2" t="str">
        <f ca="1">IFERROR(__xludf.DUMMYFUNCTION("GOOGLETRANSLATE(C877,""fr"",""en"")"),"Very satisfied for 25 years at Direct Insurance, both for car contracts and for housing!
I recommended direct insurance to all my loved ones and all my family")</f>
        <v>Very satisfied for 25 years at Direct Insurance, both for car contracts and for housing!
I recommended direct insurance to all my loved ones and all my family</v>
      </c>
    </row>
    <row r="878" spans="2:9" ht="15.75" customHeight="1" x14ac:dyDescent="0.3">
      <c r="B878" s="2" t="s">
        <v>1848</v>
      </c>
      <c r="C878" s="2" t="s">
        <v>1849</v>
      </c>
      <c r="D878" s="2" t="s">
        <v>13</v>
      </c>
      <c r="E878" s="2" t="s">
        <v>14</v>
      </c>
      <c r="F878" s="2" t="s">
        <v>15</v>
      </c>
      <c r="G878" s="2" t="s">
        <v>1845</v>
      </c>
      <c r="H878" s="2" t="s">
        <v>1425</v>
      </c>
      <c r="I878" s="2" t="str">
        <f ca="1">IFERROR(__xludf.DUMMYFUNCTION("GOOGLETRANSLATE(C878,""fr"",""en"")"),"I am satisfied with the services and the prices are very competitive compared to other insurance. We had a non -responsible disaster and everything went well")</f>
        <v>I am satisfied with the services and the prices are very competitive compared to other insurance. We had a non -responsible disaster and everything went well</v>
      </c>
    </row>
    <row r="879" spans="2:9" ht="15.75" customHeight="1" x14ac:dyDescent="0.3">
      <c r="B879" s="2" t="s">
        <v>1850</v>
      </c>
      <c r="C879" s="2" t="s">
        <v>1851</v>
      </c>
      <c r="D879" s="2" t="s">
        <v>13</v>
      </c>
      <c r="E879" s="2" t="s">
        <v>14</v>
      </c>
      <c r="F879" s="2" t="s">
        <v>15</v>
      </c>
      <c r="G879" s="2" t="s">
        <v>1845</v>
      </c>
      <c r="H879" s="2" t="s">
        <v>1425</v>
      </c>
      <c r="I879" s="2" t="str">
        <f ca="1">IFERROR(__xludf.DUMMYFUNCTION("GOOGLETRANSLATE(C879,""fr"",""en"")"),"I am satisfied with the service, not always simple but effective.
By phone, it depends on the correspondent
Charming and welcoming, often effective but twice, did not do the service requested and this despite verbal commitment")</f>
        <v>I am satisfied with the service, not always simple but effective.
By phone, it depends on the correspondent
Charming and welcoming, often effective but twice, did not do the service requested and this despite verbal commitment</v>
      </c>
    </row>
    <row r="880" spans="2:9" ht="15.75" customHeight="1" x14ac:dyDescent="0.3">
      <c r="B880" s="2" t="s">
        <v>1852</v>
      </c>
      <c r="C880" s="2" t="s">
        <v>1853</v>
      </c>
      <c r="D880" s="2" t="s">
        <v>13</v>
      </c>
      <c r="E880" s="2" t="s">
        <v>14</v>
      </c>
      <c r="F880" s="2" t="s">
        <v>15</v>
      </c>
      <c r="G880" s="2" t="s">
        <v>1845</v>
      </c>
      <c r="H880" s="2" t="s">
        <v>1425</v>
      </c>
      <c r="I880" s="2" t="str">
        <f ca="1">IFERROR(__xludf.DUMMYFUNCTION("GOOGLETRANSLATE(C880,""fr"",""en"")"),"I am satisfied with the welcome made with kindness L and the advice provided! Listening advisor and available for the customer! I will recommend direct insurance")</f>
        <v>I am satisfied with the welcome made with kindness L and the advice provided! Listening advisor and available for the customer! I will recommend direct insurance</v>
      </c>
    </row>
    <row r="881" spans="2:9" ht="15.75" customHeight="1" x14ac:dyDescent="0.3">
      <c r="B881" s="2" t="s">
        <v>1854</v>
      </c>
      <c r="C881" s="2" t="s">
        <v>1855</v>
      </c>
      <c r="D881" s="2" t="s">
        <v>13</v>
      </c>
      <c r="E881" s="2" t="s">
        <v>14</v>
      </c>
      <c r="F881" s="2" t="s">
        <v>15</v>
      </c>
      <c r="G881" s="2" t="s">
        <v>1845</v>
      </c>
      <c r="H881" s="2" t="s">
        <v>1425</v>
      </c>
      <c r="I881" s="2" t="str">
        <f ca="1">IFERROR(__xludf.DUMMYFUNCTION("GOOGLETRANSLATE(C881,""fr"",""en"")"),"I am disappointed with services in general and I do not understand why following a change of address my subscription increases by at least 5.00 € per month ???")</f>
        <v>I am disappointed with services in general and I do not understand why following a change of address my subscription increases by at least 5.00 € per month ???</v>
      </c>
    </row>
    <row r="882" spans="2:9" ht="15.75" customHeight="1" x14ac:dyDescent="0.3">
      <c r="B882" s="2" t="s">
        <v>1856</v>
      </c>
      <c r="C882" s="2" t="s">
        <v>1857</v>
      </c>
      <c r="D882" s="2" t="s">
        <v>13</v>
      </c>
      <c r="E882" s="2" t="s">
        <v>14</v>
      </c>
      <c r="F882" s="2" t="s">
        <v>15</v>
      </c>
      <c r="G882" s="2" t="s">
        <v>1845</v>
      </c>
      <c r="H882" s="2" t="s">
        <v>1425</v>
      </c>
      <c r="I882" s="2" t="str">
        <f ca="1">IFERROR(__xludf.DUMMYFUNCTION("GOOGLETRANSLATE(C882,""fr"",""en"")"),"I am not at all satisfied with the service, the prices do not suit me, complicate and not at all practical, without spoken that I am not at all happy to send a letter recommend with accusing reception for service which is not even still successful :(")</f>
        <v>I am not at all satisfied with the service, the prices do not suit me, complicate and not at all practical, without spoken that I am not at all happy to send a letter recommend with accusing reception for service which is not even still successful :(</v>
      </c>
    </row>
    <row r="883" spans="2:9" ht="15.75" customHeight="1" x14ac:dyDescent="0.3">
      <c r="B883" s="2" t="s">
        <v>1858</v>
      </c>
      <c r="C883" s="2" t="s">
        <v>1859</v>
      </c>
      <c r="D883" s="2" t="s">
        <v>13</v>
      </c>
      <c r="E883" s="2" t="s">
        <v>14</v>
      </c>
      <c r="F883" s="2" t="s">
        <v>15</v>
      </c>
      <c r="G883" s="2" t="s">
        <v>1845</v>
      </c>
      <c r="H883" s="2" t="s">
        <v>1425</v>
      </c>
      <c r="I883" s="2" t="str">
        <f ca="1">IFERROR(__xludf.DUMMYFUNCTION("GOOGLETRANSLATE(C883,""fr"",""en"")"),"The prices increase each year without valid justification. An untreated disaster but considered closed and customer service that makes a deaf ear ...")</f>
        <v>The prices increase each year without valid justification. An untreated disaster but considered closed and customer service that makes a deaf ear ...</v>
      </c>
    </row>
    <row r="884" spans="2:9" ht="15.75" customHeight="1" x14ac:dyDescent="0.3">
      <c r="B884" s="2" t="s">
        <v>1860</v>
      </c>
      <c r="C884" s="2" t="s">
        <v>1861</v>
      </c>
      <c r="D884" s="2" t="s">
        <v>13</v>
      </c>
      <c r="E884" s="2" t="s">
        <v>14</v>
      </c>
      <c r="F884" s="2" t="s">
        <v>15</v>
      </c>
      <c r="G884" s="2" t="s">
        <v>1845</v>
      </c>
      <c r="H884" s="2" t="s">
        <v>1425</v>
      </c>
      <c r="I884" s="2" t="str">
        <f ca="1">IFERROR(__xludf.DUMMYFUNCTION("GOOGLETRANSLATE(C884,""fr"",""en"")"),"Hello it's been two months since I request the reimbursement of the share share for the insurance of the C1 which was sold (I calculated it was around 150 euros) and that I still have not received it! I had asked for a deduction of my subscription for the"&amp;" two contracts in progress, and this was never applied. You are always liable for 150 euros !!!")</f>
        <v>Hello it's been two months since I request the reimbursement of the share share for the insurance of the C1 which was sold (I calculated it was around 150 euros) and that I still have not received it! I had asked for a deduction of my subscription for the two contracts in progress, and this was never applied. You are always liable for 150 euros !!!</v>
      </c>
    </row>
    <row r="885" spans="2:9" ht="15.75" customHeight="1" x14ac:dyDescent="0.3">
      <c r="B885" s="2" t="s">
        <v>1862</v>
      </c>
      <c r="C885" s="2" t="s">
        <v>1863</v>
      </c>
      <c r="D885" s="2" t="s">
        <v>13</v>
      </c>
      <c r="E885" s="2" t="s">
        <v>14</v>
      </c>
      <c r="F885" s="2" t="s">
        <v>15</v>
      </c>
      <c r="G885" s="2" t="s">
        <v>1864</v>
      </c>
      <c r="H885" s="2" t="s">
        <v>1425</v>
      </c>
      <c r="I885" s="2" t="str">
        <f ca="1">IFERROR(__xludf.DUMMYFUNCTION("GOOGLETRANSLATE(C885,""fr"",""en"")"),"Hello currently insured at Direct Insurance for a year at 0.85 of bonus it was enough for a single hook in parking so that my penalty goes up to 1.6 or 6 percent of penalties. Dame gentlemen attention do not be fooled by this company, leaked quickly if yo"&amp;"u hesitate to insure yourself at home or you will regret it bitterly!")</f>
        <v>Hello currently insured at Direct Insurance for a year at 0.85 of bonus it was enough for a single hook in parking so that my penalty goes up to 1.6 or 6 percent of penalties. Dame gentlemen attention do not be fooled by this company, leaked quickly if you hesitate to insure yourself at home or you will regret it bitterly!</v>
      </c>
    </row>
    <row r="886" spans="2:9" ht="15.75" customHeight="1" x14ac:dyDescent="0.3">
      <c r="B886" s="2" t="s">
        <v>1865</v>
      </c>
      <c r="C886" s="2" t="s">
        <v>1866</v>
      </c>
      <c r="D886" s="2" t="s">
        <v>13</v>
      </c>
      <c r="E886" s="2" t="s">
        <v>14</v>
      </c>
      <c r="F886" s="2" t="s">
        <v>15</v>
      </c>
      <c r="G886" s="2" t="s">
        <v>1864</v>
      </c>
      <c r="H886" s="2" t="s">
        <v>1425</v>
      </c>
      <c r="I886" s="2" t="str">
        <f ca="1">IFERROR(__xludf.DUMMYFUNCTION("GOOGLETRANSLATE(C886,""fr"",""en"")"),"This is correct, except that following the exchange on the social network with your agent, it had been agreed to offer me 20 e on the subscription of the contract.
Unfortunately, it is written anywhere.
Can you solve this slight problem /.
Cordially")</f>
        <v>This is correct, except that following the exchange on the social network with your agent, it had been agreed to offer me 20 e on the subscription of the contract.
Unfortunately, it is written anywhere.
Can you solve this slight problem /.
Cordially</v>
      </c>
    </row>
    <row r="887" spans="2:9" ht="15.75" customHeight="1" x14ac:dyDescent="0.3">
      <c r="B887" s="2" t="s">
        <v>1867</v>
      </c>
      <c r="C887" s="2" t="s">
        <v>1868</v>
      </c>
      <c r="D887" s="2" t="s">
        <v>13</v>
      </c>
      <c r="E887" s="2" t="s">
        <v>14</v>
      </c>
      <c r="F887" s="2" t="s">
        <v>15</v>
      </c>
      <c r="G887" s="2" t="s">
        <v>1864</v>
      </c>
      <c r="H887" s="2" t="s">
        <v>1425</v>
      </c>
      <c r="I887" s="2" t="str">
        <f ca="1">IFERROR(__xludf.DUMMYFUNCTION("GOOGLETRANSLATE(C887,""fr"",""en"")"),"Satisfied with the service thank you for your services
I had to leave the metropolis but if necessary I would come back to you
I recommend your car and others
Cordially")</f>
        <v>Satisfied with the service thank you for your services
I had to leave the metropolis but if necessary I would come back to you
I recommend your car and others
Cordially</v>
      </c>
    </row>
    <row r="888" spans="2:9" ht="15.75" customHeight="1" x14ac:dyDescent="0.3">
      <c r="B888" s="2" t="s">
        <v>1869</v>
      </c>
      <c r="C888" s="2" t="s">
        <v>1870</v>
      </c>
      <c r="D888" s="2" t="s">
        <v>13</v>
      </c>
      <c r="E888" s="2" t="s">
        <v>14</v>
      </c>
      <c r="F888" s="2" t="s">
        <v>15</v>
      </c>
      <c r="G888" s="2" t="s">
        <v>1864</v>
      </c>
      <c r="H888" s="2" t="s">
        <v>1425</v>
      </c>
      <c r="I888" s="2" t="str">
        <f ca="1">IFERROR(__xludf.DUMMYFUNCTION("GOOGLETRANSLATE(C888,""fr"",""en"")"),"I have been satisfied with the service for 2 years.
Prices seem reasonable.
But no claim declared, so no known problem.
Regards Sylvie and Pierre Berbigier
")</f>
        <v xml:space="preserve">I have been satisfied with the service for 2 years.
Prices seem reasonable.
But no claim declared, so no known problem.
Regards Sylvie and Pierre Berbigier
</v>
      </c>
    </row>
    <row r="889" spans="2:9" ht="15.75" customHeight="1" x14ac:dyDescent="0.3">
      <c r="B889" s="2" t="s">
        <v>1871</v>
      </c>
      <c r="C889" s="2" t="s">
        <v>1872</v>
      </c>
      <c r="D889" s="2" t="s">
        <v>13</v>
      </c>
      <c r="E889" s="2" t="s">
        <v>14</v>
      </c>
      <c r="F889" s="2" t="s">
        <v>15</v>
      </c>
      <c r="G889" s="2" t="s">
        <v>1864</v>
      </c>
      <c r="H889" s="2" t="s">
        <v>1425</v>
      </c>
      <c r="I889" s="2" t="str">
        <f ca="1">IFERROR(__xludf.DUMMYFUNCTION("GOOGLETRANSLATE(C889,""fr"",""en"")"),"Hello ensure any risk but no loan car in the contract !! We leave the customer by the side of the road with 46 euros per month more than 550 euros per year and not able to lend a car at this price!")</f>
        <v>Hello ensure any risk but no loan car in the contract !! We leave the customer by the side of the road with 46 euros per month more than 550 euros per year and not able to lend a car at this price!</v>
      </c>
    </row>
    <row r="890" spans="2:9" ht="15.75" customHeight="1" x14ac:dyDescent="0.3">
      <c r="B890" s="2" t="s">
        <v>1873</v>
      </c>
      <c r="C890" s="2" t="s">
        <v>1874</v>
      </c>
      <c r="D890" s="2" t="s">
        <v>13</v>
      </c>
      <c r="E890" s="2" t="s">
        <v>14</v>
      </c>
      <c r="F890" s="2" t="s">
        <v>15</v>
      </c>
      <c r="G890" s="2" t="s">
        <v>1864</v>
      </c>
      <c r="H890" s="2" t="s">
        <v>1425</v>
      </c>
      <c r="I890" s="2" t="str">
        <f ca="1">IFERROR(__xludf.DUMMYFUNCTION("GOOGLETRANSLATE(C890,""fr"",""en"")"),"I have not at all really not been satisfied with no disaster since I was insured and that does not prevent the Sprix from Flambre very disappointed I plan to change insurer")</f>
        <v>I have not at all really not been satisfied with no disaster since I was insured and that does not prevent the Sprix from Flambre very disappointed I plan to change insurer</v>
      </c>
    </row>
    <row r="891" spans="2:9" ht="15.75" customHeight="1" x14ac:dyDescent="0.3">
      <c r="B891" s="2" t="s">
        <v>1875</v>
      </c>
      <c r="C891" s="2" t="s">
        <v>1876</v>
      </c>
      <c r="D891" s="2" t="s">
        <v>13</v>
      </c>
      <c r="E891" s="2" t="s">
        <v>14</v>
      </c>
      <c r="F891" s="2" t="s">
        <v>15</v>
      </c>
      <c r="G891" s="2" t="s">
        <v>1877</v>
      </c>
      <c r="H891" s="2" t="s">
        <v>1425</v>
      </c>
      <c r="I891" s="2" t="str">
        <f ca="1">IFERROR(__xludf.DUMMYFUNCTION("GOOGLETRANSLATE(C891,""fr"",""en"")"),"Great, I recommend direct insurance. The prices are rather reasonable! I am delighted to have taken this insurance. Thank you very much !")</f>
        <v>Great, I recommend direct insurance. The prices are rather reasonable! I am delighted to have taken this insurance. Thank you very much !</v>
      </c>
    </row>
    <row r="892" spans="2:9" ht="15.75" customHeight="1" x14ac:dyDescent="0.3">
      <c r="B892" s="2" t="s">
        <v>1878</v>
      </c>
      <c r="C892" s="2" t="s">
        <v>1879</v>
      </c>
      <c r="D892" s="2" t="s">
        <v>13</v>
      </c>
      <c r="E892" s="2" t="s">
        <v>14</v>
      </c>
      <c r="F892" s="2" t="s">
        <v>15</v>
      </c>
      <c r="G892" s="2" t="s">
        <v>1877</v>
      </c>
      <c r="H892" s="2" t="s">
        <v>1425</v>
      </c>
      <c r="I892" s="2" t="str">
        <f ca="1">IFERROR(__xludf.DUMMYFUNCTION("GOOGLETRANSLATE(C892,""fr"",""en"")"),"Only 1 problem (broken ice in question: act of vandalism in my closed garage) and I still had to pay the franchise when I came to break my car in my garage and I am assured all risk!")</f>
        <v>Only 1 problem (broken ice in question: act of vandalism in my closed garage) and I still had to pay the franchise when I came to break my car in my garage and I am assured all risk!</v>
      </c>
    </row>
    <row r="893" spans="2:9" ht="15.75" customHeight="1" x14ac:dyDescent="0.3">
      <c r="B893" s="2" t="s">
        <v>1880</v>
      </c>
      <c r="C893" s="2" t="s">
        <v>1881</v>
      </c>
      <c r="D893" s="2" t="s">
        <v>13</v>
      </c>
      <c r="E893" s="2" t="s">
        <v>14</v>
      </c>
      <c r="F893" s="2" t="s">
        <v>15</v>
      </c>
      <c r="G893" s="2" t="s">
        <v>1877</v>
      </c>
      <c r="H893" s="2" t="s">
        <v>1425</v>
      </c>
      <c r="I893" s="2" t="str">
        <f ca="1">IFERROR(__xludf.DUMMYFUNCTION("GOOGLETRANSLATE(C893,""fr"",""en"")"),"I am not happy, because I contact the direct insurance, to do a new contract, and the operator sent me for walking, that's why I changed insurance! Cordially Dantas Osorio")</f>
        <v>I am not happy, because I contact the direct insurance, to do a new contract, and the operator sent me for walking, that's why I changed insurance! Cordially Dantas Osorio</v>
      </c>
    </row>
    <row r="894" spans="2:9" ht="15.75" customHeight="1" x14ac:dyDescent="0.3">
      <c r="B894" s="2" t="s">
        <v>1882</v>
      </c>
      <c r="C894" s="2" t="s">
        <v>1883</v>
      </c>
      <c r="D894" s="2" t="s">
        <v>13</v>
      </c>
      <c r="E894" s="2" t="s">
        <v>14</v>
      </c>
      <c r="F894" s="2" t="s">
        <v>15</v>
      </c>
      <c r="G894" s="2" t="s">
        <v>1877</v>
      </c>
      <c r="H894" s="2" t="s">
        <v>1425</v>
      </c>
      <c r="I894" s="2" t="str">
        <f ca="1">IFERROR(__xludf.DUMMYFUNCTION("GOOGLETRANSLATE(C894,""fr"",""en"")"),"hello I am registered with you for my car and my accommodation I am very happy with an affordable price I would recommend you without problem but knowledge")</f>
        <v>hello I am registered with you for my car and my accommodation I am very happy with an affordable price I would recommend you without problem but knowledge</v>
      </c>
    </row>
    <row r="895" spans="2:9" ht="15.75" customHeight="1" x14ac:dyDescent="0.3">
      <c r="B895" s="2" t="s">
        <v>1884</v>
      </c>
      <c r="C895" s="2" t="s">
        <v>1885</v>
      </c>
      <c r="D895" s="2" t="s">
        <v>13</v>
      </c>
      <c r="E895" s="2" t="s">
        <v>14</v>
      </c>
      <c r="F895" s="2" t="s">
        <v>15</v>
      </c>
      <c r="G895" s="2" t="s">
        <v>1877</v>
      </c>
      <c r="H895" s="2" t="s">
        <v>1425</v>
      </c>
      <c r="I895" s="2" t="str">
        <f ca="1">IFERROR(__xludf.DUMMYFUNCTION("GOOGLETRANSLATE(C895,""fr"",""en"")"),"It's been 12 years that I have been at home for my car and for home insurance, and I realize that the prices are more and more expensive, especially by watching the competition by Hazard yesterday ...")</f>
        <v>It's been 12 years that I have been at home for my car and for home insurance, and I realize that the prices are more and more expensive, especially by watching the competition by Hazard yesterday ...</v>
      </c>
    </row>
    <row r="896" spans="2:9" ht="15.75" customHeight="1" x14ac:dyDescent="0.3">
      <c r="B896" s="2" t="s">
        <v>1886</v>
      </c>
      <c r="C896" s="2" t="s">
        <v>1887</v>
      </c>
      <c r="D896" s="2" t="s">
        <v>13</v>
      </c>
      <c r="E896" s="2" t="s">
        <v>14</v>
      </c>
      <c r="F896" s="2" t="s">
        <v>15</v>
      </c>
      <c r="G896" s="2" t="s">
        <v>1877</v>
      </c>
      <c r="H896" s="2" t="s">
        <v>1425</v>
      </c>
      <c r="I896" s="2" t="str">
        <f ca="1">IFERROR(__xludf.DUMMYFUNCTION("GOOGLETRANSLATE(C896,""fr"",""en"")"),"High price for small rollers, especially during covid period.
Quality service, loan vehicle made available for the duration of the rehearsal.")</f>
        <v>High price for small rollers, especially during covid period.
Quality service, loan vehicle made available for the duration of the rehearsal.</v>
      </c>
    </row>
    <row r="897" spans="2:9" ht="15.75" customHeight="1" x14ac:dyDescent="0.3">
      <c r="B897" s="2" t="s">
        <v>1888</v>
      </c>
      <c r="C897" s="2" t="s">
        <v>1889</v>
      </c>
      <c r="D897" s="2" t="s">
        <v>13</v>
      </c>
      <c r="E897" s="2" t="s">
        <v>14</v>
      </c>
      <c r="F897" s="2" t="s">
        <v>15</v>
      </c>
      <c r="G897" s="2" t="s">
        <v>1877</v>
      </c>
      <c r="H897" s="2" t="s">
        <v>1425</v>
      </c>
      <c r="I897" s="2" t="str">
        <f ca="1">IFERROR(__xludf.DUMMYFUNCTION("GOOGLETRANSLATE(C897,""fr"",""en"")"),"Hello,
The requested document are not clear.
car information statement? I do not know this document.
In addition, I transmitted the documents requested but it was not the good.
I had to call for it ...
It would be good to have more communication on t"&amp;"his subject")</f>
        <v>Hello,
The requested document are not clear.
car information statement? I do not know this document.
In addition, I transmitted the documents requested but it was not the good.
I had to call for it ...
It would be good to have more communication on this subject</v>
      </c>
    </row>
    <row r="898" spans="2:9" ht="15.75" customHeight="1" x14ac:dyDescent="0.3">
      <c r="B898" s="2" t="s">
        <v>1890</v>
      </c>
      <c r="C898" s="2" t="s">
        <v>1891</v>
      </c>
      <c r="D898" s="2" t="s">
        <v>13</v>
      </c>
      <c r="E898" s="2" t="s">
        <v>14</v>
      </c>
      <c r="F898" s="2" t="s">
        <v>15</v>
      </c>
      <c r="G898" s="2" t="s">
        <v>1892</v>
      </c>
      <c r="H898" s="2" t="s">
        <v>1425</v>
      </c>
      <c r="I898" s="2" t="str">
        <f ca="1">IFERROR(__xludf.DUMMYFUNCTION("GOOGLETRANSLATE(C898,""fr"",""en"")"),"I am not satisfied, following a past problem
My contacts at the phones were not satisfactory, lack of courtesy
The price I think that by looking on the net we can find below
Practicality of the site, correct, but that is not everything.")</f>
        <v>I am not satisfied, following a past problem
My contacts at the phones were not satisfactory, lack of courtesy
The price I think that by looking on the net we can find below
Practicality of the site, correct, but that is not everything.</v>
      </c>
    </row>
    <row r="899" spans="2:9" ht="15.75" customHeight="1" x14ac:dyDescent="0.3">
      <c r="B899" s="2" t="s">
        <v>1893</v>
      </c>
      <c r="C899" s="2" t="s">
        <v>1894</v>
      </c>
      <c r="D899" s="2" t="s">
        <v>13</v>
      </c>
      <c r="E899" s="2" t="s">
        <v>14</v>
      </c>
      <c r="F899" s="2" t="s">
        <v>15</v>
      </c>
      <c r="G899" s="2" t="s">
        <v>1895</v>
      </c>
      <c r="H899" s="2" t="s">
        <v>1425</v>
      </c>
      <c r="I899" s="2" t="str">
        <f ca="1">IFERROR(__xludf.DUMMYFUNCTION("GOOGLETRANSLATE(C899,""fr"",""en"")"),"I am satisfied with the cosiller service I really give good explanation,
The prices suit me, it's my budget,
simple and practical
thank you")</f>
        <v>I am satisfied with the cosiller service I really give good explanation,
The prices suit me, it's my budget,
simple and practical
thank you</v>
      </c>
    </row>
    <row r="900" spans="2:9" ht="15.75" customHeight="1" x14ac:dyDescent="0.3">
      <c r="B900" s="2" t="s">
        <v>1896</v>
      </c>
      <c r="C900" s="2" t="s">
        <v>1897</v>
      </c>
      <c r="D900" s="2" t="s">
        <v>13</v>
      </c>
      <c r="E900" s="2" t="s">
        <v>14</v>
      </c>
      <c r="F900" s="2" t="s">
        <v>15</v>
      </c>
      <c r="G900" s="2" t="s">
        <v>1895</v>
      </c>
      <c r="H900" s="2" t="s">
        <v>1425</v>
      </c>
      <c r="I900" s="2" t="str">
        <f ca="1">IFERROR(__xludf.DUMMYFUNCTION("GOOGLETRANSLATE(C900,""fr"",""en"")"),"Everything is complicated on the site impossible to print a galere paper to have information a simple invoice becomes the combination of the combatant")</f>
        <v>Everything is complicated on the site impossible to print a galere paper to have information a simple invoice becomes the combination of the combatant</v>
      </c>
    </row>
    <row r="901" spans="2:9" ht="15.75" customHeight="1" x14ac:dyDescent="0.3">
      <c r="B901" s="2" t="s">
        <v>1898</v>
      </c>
      <c r="C901" s="2" t="s">
        <v>1899</v>
      </c>
      <c r="D901" s="2" t="s">
        <v>13</v>
      </c>
      <c r="E901" s="2" t="s">
        <v>14</v>
      </c>
      <c r="F901" s="2" t="s">
        <v>15</v>
      </c>
      <c r="G901" s="2" t="s">
        <v>1895</v>
      </c>
      <c r="H901" s="2" t="s">
        <v>1425</v>
      </c>
      <c r="I901" s="2" t="str">
        <f ca="1">IFERROR(__xludf.DUMMYFUNCTION("GOOGLETRANSLATE(C901,""fr"",""en"")"),"The prices are far too expensive, I already look to take a new insurance.
Even with the case that allows me to save the benefits are less.
")</f>
        <v xml:space="preserve">The prices are far too expensive, I already look to take a new insurance.
Even with the case that allows me to save the benefits are less.
</v>
      </c>
    </row>
    <row r="902" spans="2:9" ht="15.75" customHeight="1" x14ac:dyDescent="0.3">
      <c r="B902" s="2" t="s">
        <v>1900</v>
      </c>
      <c r="C902" s="2" t="s">
        <v>1901</v>
      </c>
      <c r="D902" s="2" t="s">
        <v>13</v>
      </c>
      <c r="E902" s="2" t="s">
        <v>14</v>
      </c>
      <c r="F902" s="2" t="s">
        <v>15</v>
      </c>
      <c r="G902" s="2" t="s">
        <v>1895</v>
      </c>
      <c r="H902" s="2" t="s">
        <v>1425</v>
      </c>
      <c r="I902" s="2" t="str">
        <f ca="1">IFERROR(__xludf.DUMMYFUNCTION("GOOGLETRANSLATE(C902,""fr"",""en"")"),"Hello,
I am very satisfied with the response provided during the call concerning an impact on the work plan of an old accommodation., An damage file has been opened. thank you. CDLT.")</f>
        <v>Hello,
I am very satisfied with the response provided during the call concerning an impact on the work plan of an old accommodation., An damage file has been opened. thank you. CDLT.</v>
      </c>
    </row>
    <row r="903" spans="2:9" ht="15.75" customHeight="1" x14ac:dyDescent="0.3">
      <c r="B903" s="2" t="s">
        <v>1902</v>
      </c>
      <c r="C903" s="2" t="s">
        <v>1903</v>
      </c>
      <c r="D903" s="2" t="s">
        <v>13</v>
      </c>
      <c r="E903" s="2" t="s">
        <v>14</v>
      </c>
      <c r="F903" s="2" t="s">
        <v>15</v>
      </c>
      <c r="G903" s="2" t="s">
        <v>1895</v>
      </c>
      <c r="H903" s="2" t="s">
        <v>1425</v>
      </c>
      <c r="I903" s="2" t="str">
        <f ca="1">IFERROR(__xludf.DUMMYFUNCTION("GOOGLETRANSLATE(C903,""fr"",""en"")"),"I am satisfied with my home insurance contract which corresponds well to my request. I always compare the prices and this one suits me perfectly.")</f>
        <v>I am satisfied with my home insurance contract which corresponds well to my request. I always compare the prices and this one suits me perfectly.</v>
      </c>
    </row>
    <row r="904" spans="2:9" ht="15.75" customHeight="1" x14ac:dyDescent="0.3">
      <c r="B904" s="2" t="s">
        <v>1904</v>
      </c>
      <c r="C904" s="2" t="s">
        <v>1905</v>
      </c>
      <c r="D904" s="2" t="s">
        <v>13</v>
      </c>
      <c r="E904" s="2" t="s">
        <v>14</v>
      </c>
      <c r="F904" s="2" t="s">
        <v>15</v>
      </c>
      <c r="G904" s="2" t="s">
        <v>1895</v>
      </c>
      <c r="H904" s="2" t="s">
        <v>1425</v>
      </c>
      <c r="I904" s="2" t="str">
        <f ca="1">IFERROR(__xludf.DUMMYFUNCTION("GOOGLETRANSLATE(C904,""fr"",""en"")"),"I am satisfied with the Direct Insurance service I already sent all my insurance contracts to Direct Insurance
I am satisfied with the Direct Insurance service I already sent all my insurance contracts to Direct Insurance")</f>
        <v>I am satisfied with the Direct Insurance service I already sent all my insurance contracts to Direct Insurance
I am satisfied with the Direct Insurance service I already sent all my insurance contracts to Direct Insurance</v>
      </c>
    </row>
    <row r="905" spans="2:9" ht="15.75" customHeight="1" x14ac:dyDescent="0.3">
      <c r="B905" s="2" t="s">
        <v>1906</v>
      </c>
      <c r="C905" s="2" t="s">
        <v>1907</v>
      </c>
      <c r="D905" s="2" t="s">
        <v>13</v>
      </c>
      <c r="E905" s="2" t="s">
        <v>14</v>
      </c>
      <c r="F905" s="2" t="s">
        <v>15</v>
      </c>
      <c r="G905" s="2" t="s">
        <v>1895</v>
      </c>
      <c r="H905" s="2" t="s">
        <v>1425</v>
      </c>
      <c r="I905" s="2" t="str">
        <f ca="1">IFERROR(__xludf.DUMMYFUNCTION("GOOGLETRANSLATE(C905,""fr"",""en"")"),"Good listening to subscription, response with great friendliness and wise but hope I never have to test them because I wish to continue not to have a claim.")</f>
        <v>Good listening to subscription, response with great friendliness and wise but hope I never have to test them because I wish to continue not to have a claim.</v>
      </c>
    </row>
    <row r="906" spans="2:9" ht="15.75" customHeight="1" x14ac:dyDescent="0.3">
      <c r="B906" s="2" t="s">
        <v>1908</v>
      </c>
      <c r="C906" s="2" t="s">
        <v>1909</v>
      </c>
      <c r="D906" s="2" t="s">
        <v>13</v>
      </c>
      <c r="E906" s="2" t="s">
        <v>14</v>
      </c>
      <c r="F906" s="2" t="s">
        <v>15</v>
      </c>
      <c r="G906" s="2" t="s">
        <v>1895</v>
      </c>
      <c r="H906" s="2" t="s">
        <v>1425</v>
      </c>
      <c r="I906" s="2" t="str">
        <f ca="1">IFERROR(__xludf.DUMMYFUNCTION("GOOGLETRANSLATE(C906,""fr"",""en"")"),"I have been at Direct Insurance since I obtained my license in 2015, always satisfied having provided several cars, price and top service, so I highly recommend you")</f>
        <v>I have been at Direct Insurance since I obtained my license in 2015, always satisfied having provided several cars, price and top service, so I highly recommend you</v>
      </c>
    </row>
    <row r="907" spans="2:9" ht="15.75" customHeight="1" x14ac:dyDescent="0.3">
      <c r="B907" s="2" t="s">
        <v>1910</v>
      </c>
      <c r="C907" s="2" t="s">
        <v>1911</v>
      </c>
      <c r="D907" s="2" t="s">
        <v>13</v>
      </c>
      <c r="E907" s="2" t="s">
        <v>14</v>
      </c>
      <c r="F907" s="2" t="s">
        <v>15</v>
      </c>
      <c r="G907" s="2" t="s">
        <v>1912</v>
      </c>
      <c r="H907" s="2" t="s">
        <v>1425</v>
      </c>
      <c r="I907" s="2" t="str">
        <f ca="1">IFERROR(__xludf.DUMMYFUNCTION("GOOGLETRANSLATE(C907,""fr"",""en"")"),"Thank you for sending me the Crit 'Air' 2 sticker at the price level that seems to me to be elected by Insurance Contribution of my BMW contract n ° 396627565 D.A despite more recent vehicle and without recent disaster? FYI I have more interior proposals "&amp;"(ditto value for money, an effort would satisfy myself by taking into account my contracts D.A and my seniority.")</f>
        <v>Thank you for sending me the Crit 'Air' 2 sticker at the price level that seems to me to be elected by Insurance Contribution of my BMW contract n ° 396627565 D.A despite more recent vehicle and without recent disaster? FYI I have more interior proposals (ditto value for money, an effort would satisfy myself by taking into account my contracts D.A and my seniority.</v>
      </c>
    </row>
    <row r="908" spans="2:9" ht="15.75" customHeight="1" x14ac:dyDescent="0.3">
      <c r="B908" s="2" t="s">
        <v>1913</v>
      </c>
      <c r="C908" s="2" t="s">
        <v>1914</v>
      </c>
      <c r="D908" s="2" t="s">
        <v>13</v>
      </c>
      <c r="E908" s="2" t="s">
        <v>14</v>
      </c>
      <c r="F908" s="2" t="s">
        <v>15</v>
      </c>
      <c r="G908" s="2" t="s">
        <v>1912</v>
      </c>
      <c r="H908" s="2" t="s">
        <v>1425</v>
      </c>
      <c r="I908" s="2" t="str">
        <f ca="1">IFERROR(__xludf.DUMMYFUNCTION("GOOGLETRANSLATE(C908,""fr"",""en"")"),"Excessive price after 10 years as a client, you could reduce the prices. There are people who cheaper with a more recent car than mine. No commercial efforts if you are not called you made no approach.")</f>
        <v>Excessive price after 10 years as a client, you could reduce the prices. There are people who cheaper with a more recent car than mine. No commercial efforts if you are not called you made no approach.</v>
      </c>
    </row>
    <row r="909" spans="2:9" ht="15.75" customHeight="1" x14ac:dyDescent="0.3">
      <c r="B909" s="2" t="s">
        <v>1915</v>
      </c>
      <c r="C909" s="2" t="s">
        <v>1916</v>
      </c>
      <c r="D909" s="2" t="s">
        <v>13</v>
      </c>
      <c r="E909" s="2" t="s">
        <v>14</v>
      </c>
      <c r="F909" s="2" t="s">
        <v>15</v>
      </c>
      <c r="G909" s="2" t="s">
        <v>1425</v>
      </c>
      <c r="H909" s="2" t="s">
        <v>1425</v>
      </c>
      <c r="I909" s="2" t="str">
        <f ca="1">IFERROR(__xludf.DUMMYFUNCTION("GOOGLETRANSLATE(C909,""fr"",""en"")"),"I am satisfied with the services of Direct Insurance and I thank them for their listening and their professionalism. Despite some difficulties in reaching them, they always remember you! Victim of their success?")</f>
        <v>I am satisfied with the services of Direct Insurance and I thank them for their listening and their professionalism. Despite some difficulties in reaching them, they always remember you! Victim of their success?</v>
      </c>
    </row>
    <row r="910" spans="2:9" ht="15.75" customHeight="1" x14ac:dyDescent="0.3">
      <c r="B910" s="2" t="s">
        <v>1917</v>
      </c>
      <c r="C910" s="2" t="s">
        <v>1918</v>
      </c>
      <c r="D910" s="2" t="s">
        <v>13</v>
      </c>
      <c r="E910" s="2" t="s">
        <v>14</v>
      </c>
      <c r="F910" s="2" t="s">
        <v>15</v>
      </c>
      <c r="G910" s="2" t="s">
        <v>1425</v>
      </c>
      <c r="H910" s="2" t="s">
        <v>1425</v>
      </c>
      <c r="I910" s="2" t="str">
        <f ca="1">IFERROR(__xludf.DUMMYFUNCTION("GOOGLETRANSLATE(C910,""fr"",""en"")"),"I am satisfied with the service.
What I regret is the phone difficulty to join you. Unfortunately today everything must be done by internet")</f>
        <v>I am satisfied with the service.
What I regret is the phone difficulty to join you. Unfortunately today everything must be done by internet</v>
      </c>
    </row>
    <row r="911" spans="2:9" ht="15.75" customHeight="1" x14ac:dyDescent="0.3">
      <c r="B911" s="2" t="s">
        <v>1919</v>
      </c>
      <c r="C911" s="2" t="s">
        <v>1920</v>
      </c>
      <c r="D911" s="2" t="s">
        <v>13</v>
      </c>
      <c r="E911" s="2" t="s">
        <v>14</v>
      </c>
      <c r="F911" s="2" t="s">
        <v>15</v>
      </c>
      <c r="G911" s="2" t="s">
        <v>1425</v>
      </c>
      <c r="H911" s="2" t="s">
        <v>1425</v>
      </c>
      <c r="I911" s="2" t="str">
        <f ca="1">IFERROR(__xludf.DUMMYFUNCTION("GOOGLETRANSLATE(C911,""fr"",""en"")"),"Satisfied with the service but very disappointed not to have been able to benefit from the 2 months offered in ayaynt subscribed two new contracts in dates 30/06. It would have been a trader to tell us about the possibility or even to apply it during our "&amp;"calls on 01/07.")</f>
        <v>Satisfied with the service but very disappointed not to have been able to benefit from the 2 months offered in ayaynt subscribed two new contracts in dates 30/06. It would have been a trader to tell us about the possibility or even to apply it during our calls on 01/07.</v>
      </c>
    </row>
    <row r="912" spans="2:9" ht="15.75" customHeight="1" x14ac:dyDescent="0.3">
      <c r="B912" s="2" t="s">
        <v>1921</v>
      </c>
      <c r="C912" s="2" t="s">
        <v>1922</v>
      </c>
      <c r="D912" s="2" t="s">
        <v>13</v>
      </c>
      <c r="E912" s="2" t="s">
        <v>14</v>
      </c>
      <c r="F912" s="2" t="s">
        <v>15</v>
      </c>
      <c r="G912" s="2" t="s">
        <v>1425</v>
      </c>
      <c r="H912" s="2" t="s">
        <v>1425</v>
      </c>
      <c r="I912" s="2" t="str">
        <f ca="1">IFERROR(__xludf.DUMMYFUNCTION("GOOGLETRANSLATE(C912,""fr"",""en"")"),"I satisfy the service granted
The prices are very attractive
No difficulty in contacting insurance, whether to modify a contract or to declare a claim")</f>
        <v>I satisfy the service granted
The prices are very attractive
No difficulty in contacting insurance, whether to modify a contract or to declare a claim</v>
      </c>
    </row>
    <row r="913" spans="2:9" ht="15.75" customHeight="1" x14ac:dyDescent="0.3">
      <c r="B913" s="2" t="s">
        <v>1923</v>
      </c>
      <c r="C913" s="2" t="s">
        <v>1924</v>
      </c>
      <c r="D913" s="2" t="s">
        <v>13</v>
      </c>
      <c r="E913" s="2" t="s">
        <v>14</v>
      </c>
      <c r="F913" s="2" t="s">
        <v>15</v>
      </c>
      <c r="G913" s="2" t="s">
        <v>1425</v>
      </c>
      <c r="H913" s="2" t="s">
        <v>1425</v>
      </c>
      <c r="I913" s="2" t="str">
        <f ca="1">IFERROR(__xludf.DUMMYFUNCTION("GOOGLETRANSLATE(C913,""fr"",""en"")"),"Insurance center to flee !!!!! Better to pay 30 euros more per month than trust these incapable platforms ... Direct insurance combined with BCA Expertise = 1 years of law waiting in progress ?????? When nothing goes everything is fine even in Ferrari it "&amp;"will cost you 120 euros per month but beware of the loss is a whole different story .. good trip")</f>
        <v>Insurance center to flee !!!!! Better to pay 30 euros more per month than trust these incapable platforms ... Direct insurance combined with BCA Expertise = 1 years of law waiting in progress ?????? When nothing goes everything is fine even in Ferrari it will cost you 120 euros per month but beware of the loss is a whole different story .. good trip</v>
      </c>
    </row>
    <row r="914" spans="2:9" ht="15.75" customHeight="1" x14ac:dyDescent="0.3">
      <c r="B914" s="2" t="s">
        <v>1925</v>
      </c>
      <c r="C914" s="2" t="s">
        <v>1926</v>
      </c>
      <c r="D914" s="2" t="s">
        <v>13</v>
      </c>
      <c r="E914" s="2" t="s">
        <v>14</v>
      </c>
      <c r="F914" s="2" t="s">
        <v>15</v>
      </c>
      <c r="G914" s="2" t="s">
        <v>1425</v>
      </c>
      <c r="H914" s="2" t="s">
        <v>1425</v>
      </c>
      <c r="I914" s="2" t="str">
        <f ca="1">IFERROR(__xludf.DUMMYFUNCTION("GOOGLETRANSLATE(C914,""fr"",""en"")"),"The service is zero when you call the teleconsilors do not know how to orient you or give the right information or answer your requests.
Very disappointed with the service.
The service is zero when you call the teleconsilors do not know how to orient yo"&amp;"u or give the right information or answer your requests.
Very disappointed with the service.
The service is zero when you call the teleconsilors do not know how to orient you or give the right information or answer your requests.
Very disappointed with"&amp;" the service.")</f>
        <v>The service is zero when you call the teleconsilors do not know how to orient you or give the right information or answer your requests.
Very disappointed with the service.
The service is zero when you call the teleconsilors do not know how to orient you or give the right information or answer your requests.
Very disappointed with the service.
The service is zero when you call the teleconsilors do not know how to orient you or give the right information or answer your requests.
Very disappointed with the service.</v>
      </c>
    </row>
    <row r="915" spans="2:9" ht="15.75" customHeight="1" x14ac:dyDescent="0.3">
      <c r="B915" s="2" t="s">
        <v>1927</v>
      </c>
      <c r="C915" s="2" t="s">
        <v>1928</v>
      </c>
      <c r="D915" s="2" t="s">
        <v>13</v>
      </c>
      <c r="E915" s="2" t="s">
        <v>14</v>
      </c>
      <c r="F915" s="2" t="s">
        <v>15</v>
      </c>
      <c r="G915" s="2" t="s">
        <v>1425</v>
      </c>
      <c r="H915" s="2" t="s">
        <v>1425</v>
      </c>
      <c r="I915" s="2" t="str">
        <f ca="1">IFERROR(__xludf.DUMMYFUNCTION("GOOGLETRANSLATE(C915,""fr"",""en"")"),"I am satisfied with the service.
The prices are suitable.
Very satisfactory help and information.
The staff are very friendly.
The service is fast.")</f>
        <v>I am satisfied with the service.
The prices are suitable.
Very satisfactory help and information.
The staff are very friendly.
The service is fast.</v>
      </c>
    </row>
    <row r="916" spans="2:9" ht="15.75" customHeight="1" x14ac:dyDescent="0.3">
      <c r="B916" s="2" t="s">
        <v>1929</v>
      </c>
      <c r="C916" s="2" t="s">
        <v>1930</v>
      </c>
      <c r="D916" s="2" t="s">
        <v>13</v>
      </c>
      <c r="E916" s="2" t="s">
        <v>14</v>
      </c>
      <c r="F916" s="2" t="s">
        <v>15</v>
      </c>
      <c r="G916" s="2" t="s">
        <v>1425</v>
      </c>
      <c r="H916" s="2" t="s">
        <v>1425</v>
      </c>
      <c r="I916" s="2" t="str">
        <f ca="1">IFERROR(__xludf.DUMMYFUNCTION("GOOGLETRANSLATE(C916,""fr"",""en"")"),"I am very satisfied with the service, the employee was perfect and my immediately informs the advantages.
I am now assured for 3 contracts at Direct Insurance")</f>
        <v>I am very satisfied with the service, the employee was perfect and my immediately informs the advantages.
I am now assured for 3 contracts at Direct Insurance</v>
      </c>
    </row>
    <row r="917" spans="2:9" ht="15.75" customHeight="1" x14ac:dyDescent="0.3">
      <c r="B917" s="2" t="s">
        <v>1931</v>
      </c>
      <c r="C917" s="2" t="s">
        <v>1932</v>
      </c>
      <c r="D917" s="2" t="s">
        <v>13</v>
      </c>
      <c r="E917" s="2" t="s">
        <v>14</v>
      </c>
      <c r="F917" s="2" t="s">
        <v>15</v>
      </c>
      <c r="G917" s="2" t="s">
        <v>1425</v>
      </c>
      <c r="H917" s="2" t="s">
        <v>1425</v>
      </c>
      <c r="I917" s="2" t="str">
        <f ca="1">IFERROR(__xludf.DUMMYFUNCTION("GOOGLETRANSLATE(C917,""fr"",""en"")"),"Simple and practical, on the other hand I find that prices are a bit expensive especially normally it is necessary to take into account seniority. Thank you")</f>
        <v>Simple and practical, on the other hand I find that prices are a bit expensive especially normally it is necessary to take into account seniority. Thank you</v>
      </c>
    </row>
    <row r="918" spans="2:9" ht="15.75" customHeight="1" x14ac:dyDescent="0.3">
      <c r="B918" s="2" t="s">
        <v>1933</v>
      </c>
      <c r="C918" s="2" t="s">
        <v>1934</v>
      </c>
      <c r="D918" s="2" t="s">
        <v>13</v>
      </c>
      <c r="E918" s="2" t="s">
        <v>14</v>
      </c>
      <c r="F918" s="2" t="s">
        <v>15</v>
      </c>
      <c r="G918" s="2" t="s">
        <v>1425</v>
      </c>
      <c r="H918" s="2" t="s">
        <v>1425</v>
      </c>
      <c r="I918" s="2" t="str">
        <f ca="1">IFERROR(__xludf.DUMMYFUNCTION("GOOGLETRANSLATE(C918,""fr"",""en"")"),"I am satisfied with the service ...
The prices are correct ...
Welcome to customer service ...
Both for the housing contract as the car contract
Steven")</f>
        <v>I am satisfied with the service ...
The prices are correct ...
Welcome to customer service ...
Both for the housing contract as the car contract
Steven</v>
      </c>
    </row>
    <row r="919" spans="2:9" ht="15.75" customHeight="1" x14ac:dyDescent="0.3">
      <c r="B919" s="2" t="s">
        <v>1935</v>
      </c>
      <c r="C919" s="2" t="s">
        <v>1936</v>
      </c>
      <c r="D919" s="2" t="s">
        <v>13</v>
      </c>
      <c r="E919" s="2" t="s">
        <v>14</v>
      </c>
      <c r="F919" s="2" t="s">
        <v>15</v>
      </c>
      <c r="G919" s="2" t="s">
        <v>1937</v>
      </c>
      <c r="H919" s="2" t="s">
        <v>1938</v>
      </c>
      <c r="I919" s="2" t="str">
        <f ca="1">IFERROR(__xludf.DUMMYFUNCTION("GOOGLETRANSLATE(C919,""fr"",""en"")"),"The site is not easy for elders who are not of this generation, I put too much time to go and seek double my green card for example")</f>
        <v>The site is not easy for elders who are not of this generation, I put too much time to go and seek double my green card for example</v>
      </c>
    </row>
    <row r="920" spans="2:9" ht="15.75" customHeight="1" x14ac:dyDescent="0.3">
      <c r="B920" s="2" t="s">
        <v>1939</v>
      </c>
      <c r="C920" s="2" t="s">
        <v>1940</v>
      </c>
      <c r="D920" s="2" t="s">
        <v>13</v>
      </c>
      <c r="E920" s="2" t="s">
        <v>14</v>
      </c>
      <c r="F920" s="2" t="s">
        <v>15</v>
      </c>
      <c r="G920" s="2" t="s">
        <v>1937</v>
      </c>
      <c r="H920" s="2" t="s">
        <v>1938</v>
      </c>
      <c r="I920" s="2" t="str">
        <f ca="1">IFERROR(__xludf.DUMMYFUNCTION("GOOGLETRANSLATE(C920,""fr"",""en"")"),"I am satisfied with prices, speed to ensure. The site is clear. The colors are pretty, that is good I am a painter, phew still a few characters, that's it, I am there.")</f>
        <v>I am satisfied with prices, speed to ensure. The site is clear. The colors are pretty, that is good I am a painter, phew still a few characters, that's it, I am there.</v>
      </c>
    </row>
    <row r="921" spans="2:9" ht="15.75" customHeight="1" x14ac:dyDescent="0.3">
      <c r="B921" s="2" t="s">
        <v>1941</v>
      </c>
      <c r="C921" s="2" t="s">
        <v>1942</v>
      </c>
      <c r="D921" s="2" t="s">
        <v>13</v>
      </c>
      <c r="E921" s="2" t="s">
        <v>14</v>
      </c>
      <c r="F921" s="2" t="s">
        <v>15</v>
      </c>
      <c r="G921" s="2" t="s">
        <v>1937</v>
      </c>
      <c r="H921" s="2" t="s">
        <v>1938</v>
      </c>
      <c r="I921" s="2" t="str">
        <f ca="1">IFERROR(__xludf.DUMMYFUNCTION("GOOGLETRANSLATE(C921,""fr"",""en"")"),"Overall rather satisfied. Already was assured at home in the past. This is why I come back to your home assure my car. The prices are rather affordable, I feared the quote during my call.")</f>
        <v>Overall rather satisfied. Already was assured at home in the past. This is why I come back to your home assure my car. The prices are rather affordable, I feared the quote during my call.</v>
      </c>
    </row>
    <row r="922" spans="2:9" ht="15.75" customHeight="1" x14ac:dyDescent="0.3">
      <c r="B922" s="2" t="s">
        <v>1943</v>
      </c>
      <c r="C922" s="2" t="s">
        <v>1944</v>
      </c>
      <c r="D922" s="2" t="s">
        <v>13</v>
      </c>
      <c r="E922" s="2" t="s">
        <v>14</v>
      </c>
      <c r="F922" s="2" t="s">
        <v>15</v>
      </c>
      <c r="G922" s="2" t="s">
        <v>1937</v>
      </c>
      <c r="H922" s="2" t="s">
        <v>1938</v>
      </c>
      <c r="I922" s="2" t="str">
        <f ca="1">IFERROR(__xludf.DUMMYFUNCTION("GOOGLETRANSLATE(C922,""fr"",""en"")"),"Dissatisfied !!! 2 months that my car is at the garage, it is up to me to contact everyone. The opposite should be done. Not once had the proposal of a loan vehicle, the customer relations service will not speak! Not 1 commercial gesture, not 1 penny on t"&amp;"he other hand to take it there is no worries. There it is abuse is to make fun of its customers. I myself salesperson, if I react as you do, I would not fidelise any customers, it is the key under the door. Extremely disappointed, be saying that satisfact"&amp;"ion makes yours .. you do not have mine. I asked me to grant me the cancellation of maturity of July since I pay car insurance when it is imbilized and I am not talking about the deadlines of my rents on my car 700 €/month while I don't have my car, at th"&amp;"e garage because the expert mandated by you is not able to do his job. Sorry but I'm very annoyed.")</f>
        <v>Dissatisfied !!! 2 months that my car is at the garage, it is up to me to contact everyone. The opposite should be done. Not once had the proposal of a loan vehicle, the customer relations service will not speak! Not 1 commercial gesture, not 1 penny on the other hand to take it there is no worries. There it is abuse is to make fun of its customers. I myself salesperson, if I react as you do, I would not fidelise any customers, it is the key under the door. Extremely disappointed, be saying that satisfaction makes yours .. you do not have mine. I asked me to grant me the cancellation of maturity of July since I pay car insurance when it is imbilized and I am not talking about the deadlines of my rents on my car 700 €/month while I don't have my car, at the garage because the expert mandated by you is not able to do his job. Sorry but I'm very annoyed.</v>
      </c>
    </row>
    <row r="923" spans="2:9" ht="15.75" customHeight="1" x14ac:dyDescent="0.3">
      <c r="B923" s="2" t="s">
        <v>1945</v>
      </c>
      <c r="C923" s="2" t="s">
        <v>1946</v>
      </c>
      <c r="D923" s="2" t="s">
        <v>13</v>
      </c>
      <c r="E923" s="2" t="s">
        <v>14</v>
      </c>
      <c r="F923" s="2" t="s">
        <v>15</v>
      </c>
      <c r="G923" s="2" t="s">
        <v>1937</v>
      </c>
      <c r="H923" s="2" t="s">
        <v>1938</v>
      </c>
      <c r="I923" s="2" t="str">
        <f ca="1">IFERROR(__xludf.DUMMYFUNCTION("GOOGLETRANSLATE(C923,""fr"",""en"")"),"Every year, I have no claim, really none, not even broken ice, but my subscription does not drop. I don't really understand this insurance that is there ... except when you really don't need it")</f>
        <v>Every year, I have no claim, really none, not even broken ice, but my subscription does not drop. I don't really understand this insurance that is there ... except when you really don't need it</v>
      </c>
    </row>
    <row r="924" spans="2:9" ht="15.75" customHeight="1" x14ac:dyDescent="0.3">
      <c r="B924" s="2" t="s">
        <v>1947</v>
      </c>
      <c r="C924" s="2" t="s">
        <v>1948</v>
      </c>
      <c r="D924" s="2" t="s">
        <v>13</v>
      </c>
      <c r="E924" s="2" t="s">
        <v>14</v>
      </c>
      <c r="F924" s="2" t="s">
        <v>15</v>
      </c>
      <c r="G924" s="2" t="s">
        <v>1937</v>
      </c>
      <c r="H924" s="2" t="s">
        <v>1938</v>
      </c>
      <c r="I924" s="2" t="str">
        <f ca="1">IFERROR(__xludf.DUMMYFUNCTION("GOOGLETRANSLATE(C924,""fr"",""en"")"),"Not being dealing with you, I am necessarily satisfied. Notice to review if a claim arises!
Otherwise, in terms of price, it suits me.
Cordially,")</f>
        <v>Not being dealing with you, I am necessarily satisfied. Notice to review if a claim arises!
Otherwise, in terms of price, it suits me.
Cordially,</v>
      </c>
    </row>
    <row r="925" spans="2:9" ht="15.75" customHeight="1" x14ac:dyDescent="0.3">
      <c r="B925" s="2" t="s">
        <v>1949</v>
      </c>
      <c r="C925" s="2" t="s">
        <v>1950</v>
      </c>
      <c r="D925" s="2" t="s">
        <v>13</v>
      </c>
      <c r="E925" s="2" t="s">
        <v>14</v>
      </c>
      <c r="F925" s="2" t="s">
        <v>15</v>
      </c>
      <c r="G925" s="2" t="s">
        <v>1937</v>
      </c>
      <c r="H925" s="2" t="s">
        <v>1938</v>
      </c>
      <c r="I925" s="2" t="str">
        <f ca="1">IFERROR(__xludf.DUMMYFUNCTION("GOOGLETRANSLATE(C925,""fr"",""en"")"),"I did not have a claim, but for a need for information, the service was very responsive. 3 years ago, when subscribing to the contract, the prices were the best on the market.")</f>
        <v>I did not have a claim, but for a need for information, the service was very responsive. 3 years ago, when subscribing to the contract, the prices were the best on the market.</v>
      </c>
    </row>
    <row r="926" spans="2:9" ht="15.75" customHeight="1" x14ac:dyDescent="0.3">
      <c r="B926" s="2" t="s">
        <v>1951</v>
      </c>
      <c r="C926" s="2" t="s">
        <v>1952</v>
      </c>
      <c r="D926" s="2" t="s">
        <v>13</v>
      </c>
      <c r="E926" s="2" t="s">
        <v>14</v>
      </c>
      <c r="F926" s="2" t="s">
        <v>15</v>
      </c>
      <c r="G926" s="2" t="s">
        <v>1937</v>
      </c>
      <c r="H926" s="2" t="s">
        <v>1938</v>
      </c>
      <c r="I926" s="2" t="str">
        <f ca="1">IFERROR(__xludf.DUMMYFUNCTION("GOOGLETRANSLATE(C926,""fr"",""en"")"),"Very satisfied with the you drive service, he offers me great discounts on my contract. Direct assistance sympathetic and efficient insurance. I recommend")</f>
        <v>Very satisfied with the you drive service, he offers me great discounts on my contract. Direct assistance sympathetic and efficient insurance. I recommend</v>
      </c>
    </row>
    <row r="927" spans="2:9" ht="15.75" customHeight="1" x14ac:dyDescent="0.3">
      <c r="B927" s="2" t="s">
        <v>1953</v>
      </c>
      <c r="C927" s="2" t="s">
        <v>1954</v>
      </c>
      <c r="D927" s="2" t="s">
        <v>13</v>
      </c>
      <c r="E927" s="2" t="s">
        <v>14</v>
      </c>
      <c r="F927" s="2" t="s">
        <v>15</v>
      </c>
      <c r="G927" s="2" t="s">
        <v>1937</v>
      </c>
      <c r="H927" s="2" t="s">
        <v>1938</v>
      </c>
      <c r="I927" s="2" t="str">
        <f ca="1">IFERROR(__xludf.DUMMYFUNCTION("GOOGLETRANSLATE(C927,""fr"",""en"")"),"I just became a client so hard to judge, without having used your services! In any case, quote and adhesion are simple to perform. I would give a more effective opinion after a few months.")</f>
        <v>I just became a client so hard to judge, without having used your services! In any case, quote and adhesion are simple to perform. I would give a more effective opinion after a few months.</v>
      </c>
    </row>
    <row r="928" spans="2:9" ht="15.75" customHeight="1" x14ac:dyDescent="0.3">
      <c r="B928" s="2" t="s">
        <v>1955</v>
      </c>
      <c r="C928" s="2" t="s">
        <v>1956</v>
      </c>
      <c r="D928" s="2" t="s">
        <v>13</v>
      </c>
      <c r="E928" s="2" t="s">
        <v>14</v>
      </c>
      <c r="F928" s="2" t="s">
        <v>15</v>
      </c>
      <c r="G928" s="2" t="s">
        <v>1957</v>
      </c>
      <c r="H928" s="2" t="s">
        <v>1938</v>
      </c>
      <c r="I928" s="2" t="str">
        <f ca="1">IFERROR(__xludf.DUMMYFUNCTION("GOOGLETRANSLATE(C928,""fr"",""en"")"),"Satisfied with the prices charged annually, excellence in monitoring files as in the connection with the competent services, simplicity of the various contacts by Internet")</f>
        <v>Satisfied with the prices charged annually, excellence in monitoring files as in the connection with the competent services, simplicity of the various contacts by Internet</v>
      </c>
    </row>
    <row r="929" spans="2:9" ht="15.75" customHeight="1" x14ac:dyDescent="0.3">
      <c r="B929" s="2" t="s">
        <v>1958</v>
      </c>
      <c r="C929" s="2" t="s">
        <v>1959</v>
      </c>
      <c r="D929" s="2" t="s">
        <v>13</v>
      </c>
      <c r="E929" s="2" t="s">
        <v>14</v>
      </c>
      <c r="F929" s="2" t="s">
        <v>15</v>
      </c>
      <c r="G929" s="2" t="s">
        <v>1957</v>
      </c>
      <c r="H929" s="2" t="s">
        <v>1938</v>
      </c>
      <c r="I929" s="2" t="str">
        <f ca="1">IFERROR(__xludf.DUMMYFUNCTION("GOOGLETRANSLATE(C929,""fr"",""en"")"),"It is important to reassess the proposed prices using comparators. For my part I noticed an unjustified increase and I changed insurer.
Cordially.")</f>
        <v>It is important to reassess the proposed prices using comparators. For my part I noticed an unjustified increase and I changed insurer.
Cordially.</v>
      </c>
    </row>
    <row r="930" spans="2:9" ht="15.75" customHeight="1" x14ac:dyDescent="0.3">
      <c r="B930" s="2" t="s">
        <v>1960</v>
      </c>
      <c r="C930" s="2" t="s">
        <v>1961</v>
      </c>
      <c r="D930" s="2" t="s">
        <v>13</v>
      </c>
      <c r="E930" s="2" t="s">
        <v>14</v>
      </c>
      <c r="F930" s="2" t="s">
        <v>15</v>
      </c>
      <c r="G930" s="2" t="s">
        <v>1957</v>
      </c>
      <c r="H930" s="2" t="s">
        <v>1938</v>
      </c>
      <c r="I930" s="2" t="str">
        <f ca="1">IFERROR(__xludf.DUMMYFUNCTION("GOOGLETRANSLATE(C930,""fr"",""en"")"),"I am satisfied with the service, but I don't understand why I have a deductible when I asked without, can you settle this because I don't like unpleasant surprises")</f>
        <v>I am satisfied with the service, but I don't understand why I have a deductible when I asked without, can you settle this because I don't like unpleasant surprises</v>
      </c>
    </row>
    <row r="931" spans="2:9" ht="15.75" customHeight="1" x14ac:dyDescent="0.3">
      <c r="B931" s="2" t="s">
        <v>1962</v>
      </c>
      <c r="C931" s="2" t="s">
        <v>1963</v>
      </c>
      <c r="D931" s="2" t="s">
        <v>13</v>
      </c>
      <c r="E931" s="2" t="s">
        <v>14</v>
      </c>
      <c r="F931" s="2" t="s">
        <v>15</v>
      </c>
      <c r="G931" s="2" t="s">
        <v>1957</v>
      </c>
      <c r="H931" s="2" t="s">
        <v>1938</v>
      </c>
      <c r="I931" s="2" t="str">
        <f ca="1">IFERROR(__xludf.DUMMYFUNCTION("GOOGLETRANSLATE(C931,""fr"",""en"")"),"Hello Once the bonus maximum has been reached there is no more gratuity and the prices increase each year certain insurance offers bonuses up to 75 % of bonuses why direct insurance does not put in place a super bonus for The very very good drivers.")</f>
        <v>Hello Once the bonus maximum has been reached there is no more gratuity and the prices increase each year certain insurance offers bonuses up to 75 % of bonuses why direct insurance does not put in place a super bonus for The very very good drivers.</v>
      </c>
    </row>
    <row r="932" spans="2:9" ht="15.75" customHeight="1" x14ac:dyDescent="0.3">
      <c r="B932" s="2" t="s">
        <v>1964</v>
      </c>
      <c r="C932" s="2" t="s">
        <v>1965</v>
      </c>
      <c r="D932" s="2" t="s">
        <v>13</v>
      </c>
      <c r="E932" s="2" t="s">
        <v>14</v>
      </c>
      <c r="F932" s="2" t="s">
        <v>15</v>
      </c>
      <c r="G932" s="2" t="s">
        <v>1957</v>
      </c>
      <c r="H932" s="2" t="s">
        <v>1938</v>
      </c>
      <c r="I932" s="2" t="str">
        <f ca="1">IFERROR(__xludf.DUMMYFUNCTION("GOOGLETRANSLATE(C932,""fr"",""en"")"),"My bonus increases every year and I always pay more than during my first year of subscription.
Disappointed ... I think I turn to the competition because when you contact an advisor I am not offered a offer equivalent to a new customer subscription which"&amp;" is much lower than what I am offered despite my subscription for 5 year.")</f>
        <v>My bonus increases every year and I always pay more than during my first year of subscription.
Disappointed ... I think I turn to the competition because when you contact an advisor I am not offered a offer equivalent to a new customer subscription which is much lower than what I am offered despite my subscription for 5 year.</v>
      </c>
    </row>
    <row r="933" spans="2:9" ht="15.75" customHeight="1" x14ac:dyDescent="0.3">
      <c r="B933" s="2" t="s">
        <v>1966</v>
      </c>
      <c r="C933" s="2" t="s">
        <v>1967</v>
      </c>
      <c r="D933" s="2" t="s">
        <v>13</v>
      </c>
      <c r="E933" s="2" t="s">
        <v>14</v>
      </c>
      <c r="F933" s="2" t="s">
        <v>15</v>
      </c>
      <c r="G933" s="2" t="s">
        <v>1968</v>
      </c>
      <c r="H933" s="2" t="s">
        <v>1938</v>
      </c>
      <c r="I933" s="2" t="str">
        <f ca="1">IFERROR(__xludf.DUMMYFUNCTION("GOOGLETRANSLATE(C933,""fr"",""en"")"),"The service is simple and comfortable.
But when I want to call, the Langouage for English I wait more time.
it's bessoin to make the argentment")</f>
        <v>The service is simple and comfortable.
But when I want to call, the Langouage for English I wait more time.
it's bessoin to make the argentment</v>
      </c>
    </row>
    <row r="934" spans="2:9" ht="15.75" customHeight="1" x14ac:dyDescent="0.3">
      <c r="B934" s="2" t="s">
        <v>1969</v>
      </c>
      <c r="C934" s="2" t="s">
        <v>1970</v>
      </c>
      <c r="D934" s="2" t="s">
        <v>13</v>
      </c>
      <c r="E934" s="2" t="s">
        <v>14</v>
      </c>
      <c r="F934" s="2" t="s">
        <v>15</v>
      </c>
      <c r="G934" s="2" t="s">
        <v>1968</v>
      </c>
      <c r="H934" s="2" t="s">
        <v>1938</v>
      </c>
      <c r="I934" s="2" t="str">
        <f ca="1">IFERROR(__xludf.DUMMYFUNCTION("GOOGLETRANSLATE(C934,""fr"",""en"")"),"No one zero no customer service yawn there to help me I declared a sinister and it is not found a comfirmation email nothing and supposedly you spend advertising on TV to say that you are the best. The fingers in the **** you are the most zero. After that"&amp;" I change the assertion it is promised")</f>
        <v>No one zero no customer service yawn there to help me I declared a sinister and it is not found a comfirmation email nothing and supposedly you spend advertising on TV to say that you are the best. The fingers in the **** you are the most zero. After that I change the assertion it is promised</v>
      </c>
    </row>
    <row r="935" spans="2:9" ht="15.75" customHeight="1" x14ac:dyDescent="0.3">
      <c r="B935" s="2" t="s">
        <v>1971</v>
      </c>
      <c r="C935" s="2" t="s">
        <v>1972</v>
      </c>
      <c r="D935" s="2" t="s">
        <v>13</v>
      </c>
      <c r="E935" s="2" t="s">
        <v>14</v>
      </c>
      <c r="F935" s="2" t="s">
        <v>15</v>
      </c>
      <c r="G935" s="2" t="s">
        <v>1968</v>
      </c>
      <c r="H935" s="2" t="s">
        <v>1938</v>
      </c>
      <c r="I935" s="2" t="str">
        <f ca="1">IFERROR(__xludf.DUMMYFUNCTION("GOOGLETRANSLATE(C935,""fr"",""en"")"),"4 -star satisfaction because we only start from the end of July .... as for the price, I should have done it earlier. To see over time!")</f>
        <v>4 -star satisfaction because we only start from the end of July .... as for the price, I should have done it earlier. To see over time!</v>
      </c>
    </row>
    <row r="936" spans="2:9" ht="15.75" customHeight="1" x14ac:dyDescent="0.3">
      <c r="B936" s="2" t="s">
        <v>1973</v>
      </c>
      <c r="C936" s="2" t="s">
        <v>1974</v>
      </c>
      <c r="D936" s="2" t="s">
        <v>13</v>
      </c>
      <c r="E936" s="2" t="s">
        <v>14</v>
      </c>
      <c r="F936" s="2" t="s">
        <v>15</v>
      </c>
      <c r="G936" s="2" t="s">
        <v>1968</v>
      </c>
      <c r="H936" s="2" t="s">
        <v>1938</v>
      </c>
      <c r="I936" s="2" t="str">
        <f ca="1">IFERROR(__xludf.DUMMYFUNCTION("GOOGLETRANSLATE(C936,""fr"",""en"")"),"Very very long reimbursement, does not recommend this insurance company. More than a month of waiting and still no return without justification. No follow -up")</f>
        <v>Very very long reimbursement, does not recommend this insurance company. More than a month of waiting and still no return without justification. No follow -up</v>
      </c>
    </row>
    <row r="937" spans="2:9" ht="15.75" customHeight="1" x14ac:dyDescent="0.3">
      <c r="B937" s="2" t="s">
        <v>1975</v>
      </c>
      <c r="C937" s="2" t="s">
        <v>1976</v>
      </c>
      <c r="D937" s="2" t="s">
        <v>13</v>
      </c>
      <c r="E937" s="2" t="s">
        <v>14</v>
      </c>
      <c r="F937" s="2" t="s">
        <v>15</v>
      </c>
      <c r="G937" s="2" t="s">
        <v>1977</v>
      </c>
      <c r="H937" s="2" t="s">
        <v>1938</v>
      </c>
      <c r="I937" s="2" t="str">
        <f ca="1">IFERROR(__xludf.DUMMYFUNCTION("GOOGLETRANSLATE(C937,""fr"",""en"")"),"I am not satisfied, because I see that there are only price increases when I have never declared a claim.
I find that it is not normal especially that we have been loyal customers for years.")</f>
        <v>I am not satisfied, because I see that there are only price increases when I have never declared a claim.
I find that it is not normal especially that we have been loyal customers for years.</v>
      </c>
    </row>
    <row r="938" spans="2:9" ht="15.75" customHeight="1" x14ac:dyDescent="0.3">
      <c r="B938" s="2" t="s">
        <v>1978</v>
      </c>
      <c r="C938" s="2" t="s">
        <v>1979</v>
      </c>
      <c r="D938" s="2" t="s">
        <v>13</v>
      </c>
      <c r="E938" s="2" t="s">
        <v>14</v>
      </c>
      <c r="F938" s="2" t="s">
        <v>15</v>
      </c>
      <c r="G938" s="2" t="s">
        <v>1977</v>
      </c>
      <c r="H938" s="2" t="s">
        <v>1938</v>
      </c>
      <c r="I938" s="2" t="str">
        <f ca="1">IFERROR(__xludf.DUMMYFUNCTION("GOOGLETRANSLATE(C938,""fr"",""en"")"),"I thought that to the extent that you are carrying out my contract at Groupama, you could ask them for my notice of situation. Then I would have liked to be assured of tomorrow and not wait on July 31.")</f>
        <v>I thought that to the extent that you are carrying out my contract at Groupama, you could ask them for my notice of situation. Then I would have liked to be assured of tomorrow and not wait on July 31.</v>
      </c>
    </row>
    <row r="939" spans="2:9" ht="15.75" customHeight="1" x14ac:dyDescent="0.3">
      <c r="B939" s="2" t="s">
        <v>1980</v>
      </c>
      <c r="C939" s="2" t="s">
        <v>1981</v>
      </c>
      <c r="D939" s="2" t="s">
        <v>13</v>
      </c>
      <c r="E939" s="2" t="s">
        <v>14</v>
      </c>
      <c r="F939" s="2" t="s">
        <v>15</v>
      </c>
      <c r="G939" s="2" t="s">
        <v>1977</v>
      </c>
      <c r="H939" s="2" t="s">
        <v>1938</v>
      </c>
      <c r="I939" s="2" t="str">
        <f ca="1">IFERROR(__xludf.DUMMYFUNCTION("GOOGLETRANSLATE(C939,""fr"",""en"")"),"I am satisfied with the price and the guarantees offered. Simple and effective to subscribe. Practical and easy to use Internet platform. Easy contact also by phone. A member for decades for decades, still as satisfied.")</f>
        <v>I am satisfied with the price and the guarantees offered. Simple and effective to subscribe. Practical and easy to use Internet platform. Easy contact also by phone. A member for decades for decades, still as satisfied.</v>
      </c>
    </row>
    <row r="940" spans="2:9" ht="15.75" customHeight="1" x14ac:dyDescent="0.3">
      <c r="B940" s="2" t="s">
        <v>1982</v>
      </c>
      <c r="C940" s="2" t="s">
        <v>1983</v>
      </c>
      <c r="D940" s="2" t="s">
        <v>13</v>
      </c>
      <c r="E940" s="2" t="s">
        <v>14</v>
      </c>
      <c r="F940" s="2" t="s">
        <v>15</v>
      </c>
      <c r="G940" s="2" t="s">
        <v>1977</v>
      </c>
      <c r="H940" s="2" t="s">
        <v>1938</v>
      </c>
      <c r="I940" s="2" t="str">
        <f ca="1">IFERROR(__xludf.DUMMYFUNCTION("GOOGLETRANSLATE(C940,""fr"",""en"")"),"Home insurance bonus doubled in 6 years when I have never had the slightest claim, it is unacceptable, it is useless to make proposals during the subscription at a price which will take 10 to 20% per year then , anyone supposed to terminate the contract a"&amp;"fterwards. Letter AR sent tomorrow June 28, 2021 in contract termination.")</f>
        <v>Home insurance bonus doubled in 6 years when I have never had the slightest claim, it is unacceptable, it is useless to make proposals during the subscription at a price which will take 10 to 20% per year then , anyone supposed to terminate the contract afterwards. Letter AR sent tomorrow June 28, 2021 in contract termination.</v>
      </c>
    </row>
    <row r="941" spans="2:9" ht="15.75" customHeight="1" x14ac:dyDescent="0.3">
      <c r="B941" s="2" t="s">
        <v>1984</v>
      </c>
      <c r="C941" s="2" t="s">
        <v>1985</v>
      </c>
      <c r="D941" s="2" t="s">
        <v>13</v>
      </c>
      <c r="E941" s="2" t="s">
        <v>14</v>
      </c>
      <c r="F941" s="2" t="s">
        <v>15</v>
      </c>
      <c r="G941" s="2" t="s">
        <v>1977</v>
      </c>
      <c r="H941" s="2" t="s">
        <v>1938</v>
      </c>
      <c r="I941" s="2" t="str">
        <f ca="1">IFERROR(__xludf.DUMMYFUNCTION("GOOGLETRANSLATE(C941,""fr"",""en"")"),"The work I have done on my car, not been linked to a direct accident but a bumper problem which is dismissed. We consider this as a responsible accident and suddenly I pay more for an error that I did not make myself. It's distressing and looking for anot"&amp;"her insurance")</f>
        <v>The work I have done on my car, not been linked to a direct accident but a bumper problem which is dismissed. We consider this as a responsible accident and suddenly I pay more for an error that I did not make myself. It's distressing and looking for another insurance</v>
      </c>
    </row>
    <row r="942" spans="2:9" ht="15.75" customHeight="1" x14ac:dyDescent="0.3">
      <c r="B942" s="2" t="s">
        <v>1986</v>
      </c>
      <c r="C942" s="2" t="s">
        <v>1987</v>
      </c>
      <c r="D942" s="2" t="s">
        <v>13</v>
      </c>
      <c r="E942" s="2" t="s">
        <v>14</v>
      </c>
      <c r="F942" s="2" t="s">
        <v>15</v>
      </c>
      <c r="G942" s="2" t="s">
        <v>1977</v>
      </c>
      <c r="H942" s="2" t="s">
        <v>1938</v>
      </c>
      <c r="I942" s="2" t="str">
        <f ca="1">IFERROR(__xludf.DUMMYFUNCTION("GOOGLETRANSLATE(C942,""fr"",""en"")"),"I am satisfied with the online service and the price offered, for school insurance. Quality telephone service, both professionally and humanly.")</f>
        <v>I am satisfied with the online service and the price offered, for school insurance. Quality telephone service, both professionally and humanly.</v>
      </c>
    </row>
    <row r="943" spans="2:9" ht="15.75" customHeight="1" x14ac:dyDescent="0.3">
      <c r="B943" s="2" t="s">
        <v>1988</v>
      </c>
      <c r="C943" s="2" t="s">
        <v>1989</v>
      </c>
      <c r="D943" s="2" t="s">
        <v>13</v>
      </c>
      <c r="E943" s="2" t="s">
        <v>14</v>
      </c>
      <c r="F943" s="2" t="s">
        <v>15</v>
      </c>
      <c r="G943" s="2" t="s">
        <v>1990</v>
      </c>
      <c r="H943" s="2" t="s">
        <v>1938</v>
      </c>
      <c r="I943" s="2" t="str">
        <f ca="1">IFERROR(__xludf.DUMMYFUNCTION("GOOGLETRANSLATE(C943,""fr"",""en"")"),"I am satisfied with the price, but nothing is price in charge, at low prices insurance is only because it is compulsory, you in truth you do not assure yourself.")</f>
        <v>I am satisfied with the price, but nothing is price in charge, at low prices insurance is only because it is compulsory, you in truth you do not assure yourself.</v>
      </c>
    </row>
    <row r="944" spans="2:9" ht="15.75" customHeight="1" x14ac:dyDescent="0.3">
      <c r="B944" s="2" t="s">
        <v>1991</v>
      </c>
      <c r="C944" s="2" t="s">
        <v>1992</v>
      </c>
      <c r="D944" s="2" t="s">
        <v>13</v>
      </c>
      <c r="E944" s="2" t="s">
        <v>14</v>
      </c>
      <c r="F944" s="2" t="s">
        <v>15</v>
      </c>
      <c r="G944" s="2" t="s">
        <v>1990</v>
      </c>
      <c r="H944" s="2" t="s">
        <v>1938</v>
      </c>
      <c r="I944" s="2" t="str">
        <f ca="1">IFERROR(__xludf.DUMMYFUNCTION("GOOGLETRANSLATE(C944,""fr"",""en"")"),"By putting two car in insurance at Direct Insurance there is no commercial gesture so I have a car withdrawn because I can with the Hamon law and next year the other, because there is other insurer which takes care of two cars with correct prices thank yo"&amp;"u")</f>
        <v>By putting two car in insurance at Direct Insurance there is no commercial gesture so I have a car withdrawn because I can with the Hamon law and next year the other, because there is other insurer which takes care of two cars with correct prices thank you</v>
      </c>
    </row>
    <row r="945" spans="2:9" ht="15.75" customHeight="1" x14ac:dyDescent="0.3">
      <c r="B945" s="2" t="s">
        <v>1993</v>
      </c>
      <c r="C945" s="2" t="s">
        <v>1994</v>
      </c>
      <c r="D945" s="2" t="s">
        <v>13</v>
      </c>
      <c r="E945" s="2" t="s">
        <v>14</v>
      </c>
      <c r="F945" s="2" t="s">
        <v>15</v>
      </c>
      <c r="G945" s="2" t="s">
        <v>1990</v>
      </c>
      <c r="H945" s="2" t="s">
        <v>1938</v>
      </c>
      <c r="I945" s="2" t="str">
        <f ca="1">IFERROR(__xludf.DUMMYFUNCTION("GOOGLETRANSLATE(C945,""fr"",""en"")"),"I am satisfied with services from the quality/price point of view.
Your telephone availability allows you to always have the advice or customer tracking details, good quality")</f>
        <v>I am satisfied with services from the quality/price point of view.
Your telephone availability allows you to always have the advice or customer tracking details, good quality</v>
      </c>
    </row>
    <row r="946" spans="2:9" ht="15.75" customHeight="1" x14ac:dyDescent="0.3">
      <c r="B946" s="2" t="s">
        <v>1995</v>
      </c>
      <c r="C946" s="2" t="s">
        <v>1996</v>
      </c>
      <c r="D946" s="2" t="s">
        <v>13</v>
      </c>
      <c r="E946" s="2" t="s">
        <v>14</v>
      </c>
      <c r="F946" s="2" t="s">
        <v>15</v>
      </c>
      <c r="G946" s="2" t="s">
        <v>1997</v>
      </c>
      <c r="H946" s="2" t="s">
        <v>1938</v>
      </c>
      <c r="I946" s="2" t="str">
        <f ca="1">IFERROR(__xludf.DUMMYFUNCTION("GOOGLETRANSLATE(C946,""fr"",""en"")"),"I always have very nice interlocutors who find out well. But I do not understand why on the application when we open it we always come across the claims to declare. Can we not consult your contracts on the app?")</f>
        <v>I always have very nice interlocutors who find out well. But I do not understand why on the application when we open it we always come across the claims to declare. Can we not consult your contracts on the app?</v>
      </c>
    </row>
    <row r="947" spans="2:9" ht="15.75" customHeight="1" x14ac:dyDescent="0.3">
      <c r="B947" s="2" t="s">
        <v>1998</v>
      </c>
      <c r="C947" s="2" t="s">
        <v>1999</v>
      </c>
      <c r="D947" s="2" t="s">
        <v>13</v>
      </c>
      <c r="E947" s="2" t="s">
        <v>14</v>
      </c>
      <c r="F947" s="2" t="s">
        <v>15</v>
      </c>
      <c r="G947" s="2" t="s">
        <v>1997</v>
      </c>
      <c r="H947" s="2" t="s">
        <v>1938</v>
      </c>
      <c r="I947" s="2" t="str">
        <f ca="1">IFERROR(__xludf.DUMMYFUNCTION("GOOGLETRANSLATE(C947,""fr"",""en"")"),"I am not at all satisfied with the behavior of Direct Insurance, refusal to ensure my new vehicle while I have 3 vehicles insured at home for more than 10 years !!! With no claim !!!!!. Direct refusal without looking for a solution !!!! As an answer I cha"&amp;"nge the auto insurance of all but vehicles and that of my wife and ditto for the rest of my family which makes 7 vehicles which will be more insured at home !! And it's not over !!! I will encourage but friends and colleague to do the same !!")</f>
        <v>I am not at all satisfied with the behavior of Direct Insurance, refusal to ensure my new vehicle while I have 3 vehicles insured at home for more than 10 years !!! With no claim !!!!!. Direct refusal without looking for a solution !!!! As an answer I change the auto insurance of all but vehicles and that of my wife and ditto for the rest of my family which makes 7 vehicles which will be more insured at home !! And it's not over !!! I will encourage but friends and colleague to do the same !!</v>
      </c>
    </row>
    <row r="948" spans="2:9" ht="15.75" customHeight="1" x14ac:dyDescent="0.3">
      <c r="B948" s="2" t="s">
        <v>2000</v>
      </c>
      <c r="C948" s="2" t="s">
        <v>2001</v>
      </c>
      <c r="D948" s="2" t="s">
        <v>13</v>
      </c>
      <c r="E948" s="2" t="s">
        <v>14</v>
      </c>
      <c r="F948" s="2" t="s">
        <v>15</v>
      </c>
      <c r="G948" s="2" t="s">
        <v>1997</v>
      </c>
      <c r="H948" s="2" t="s">
        <v>1938</v>
      </c>
      <c r="I948" s="2" t="str">
        <f ca="1">IFERROR(__xludf.DUMMYFUNCTION("GOOGLETRANSLATE(C948,""fr"",""en"")"),"Enough good value for money Price Customer Relations Very good Quick Quick Return if necessary very fast and quality overall protection good no prospecting forcee")</f>
        <v>Enough good value for money Price Customer Relations Very good Quick Quick Return if necessary very fast and quality overall protection good no prospecting forcee</v>
      </c>
    </row>
    <row r="949" spans="2:9" ht="15.75" customHeight="1" x14ac:dyDescent="0.3">
      <c r="B949" s="2" t="s">
        <v>2002</v>
      </c>
      <c r="C949" s="2" t="s">
        <v>2003</v>
      </c>
      <c r="D949" s="2" t="s">
        <v>13</v>
      </c>
      <c r="E949" s="2" t="s">
        <v>14</v>
      </c>
      <c r="F949" s="2" t="s">
        <v>15</v>
      </c>
      <c r="G949" s="2" t="s">
        <v>1997</v>
      </c>
      <c r="H949" s="2" t="s">
        <v>1938</v>
      </c>
      <c r="I949" s="2" t="str">
        <f ca="1">IFERROR(__xludf.DUMMYFUNCTION("GOOGLETRANSLATE(C949,""fr"",""en"")"),"I do not want the automatic renewal of the contract, difficult to stop a contract, incompetent advisers, increase in prices! I will not come back anymore")</f>
        <v>I do not want the automatic renewal of the contract, difficult to stop a contract, incompetent advisers, increase in prices! I will not come back anymore</v>
      </c>
    </row>
    <row r="950" spans="2:9" ht="15.75" customHeight="1" x14ac:dyDescent="0.3">
      <c r="B950" s="2" t="s">
        <v>2004</v>
      </c>
      <c r="C950" s="2" t="s">
        <v>2005</v>
      </c>
      <c r="D950" s="2" t="s">
        <v>13</v>
      </c>
      <c r="E950" s="2" t="s">
        <v>14</v>
      </c>
      <c r="F950" s="2" t="s">
        <v>15</v>
      </c>
      <c r="G950" s="2" t="s">
        <v>1997</v>
      </c>
      <c r="H950" s="2" t="s">
        <v>1938</v>
      </c>
      <c r="I950" s="2" t="str">
        <f ca="1">IFERROR(__xludf.DUMMYFUNCTION("GOOGLETRANSLATE(C950,""fr"",""en"")"),"I am very satisfied with the prices, the speed of subscription
I plan to transfer my car insurance to you later.
Thank you for your skills")</f>
        <v>I am very satisfied with the prices, the speed of subscription
I plan to transfer my car insurance to you later.
Thank you for your skills</v>
      </c>
    </row>
    <row r="951" spans="2:9" ht="15.75" customHeight="1" x14ac:dyDescent="0.3">
      <c r="B951" s="2" t="s">
        <v>2006</v>
      </c>
      <c r="C951" s="2" t="s">
        <v>2007</v>
      </c>
      <c r="D951" s="2" t="s">
        <v>13</v>
      </c>
      <c r="E951" s="2" t="s">
        <v>14</v>
      </c>
      <c r="F951" s="2" t="s">
        <v>15</v>
      </c>
      <c r="G951" s="2" t="s">
        <v>2008</v>
      </c>
      <c r="H951" s="2" t="s">
        <v>1938</v>
      </c>
      <c r="I951" s="2" t="str">
        <f ca="1">IFERROR(__xludf.DUMMYFUNCTION("GOOGLETRANSLATE(C951,""fr"",""en"")"),"hello we are very sure of direct insurance insurance because the prices are correct the agents are very attentive and they are available quickly")</f>
        <v>hello we are very sure of direct insurance insurance because the prices are correct the agents are very attentive and they are available quickly</v>
      </c>
    </row>
    <row r="952" spans="2:9" ht="15.75" customHeight="1" x14ac:dyDescent="0.3">
      <c r="B952" s="2" t="s">
        <v>2009</v>
      </c>
      <c r="C952" s="2" t="s">
        <v>2010</v>
      </c>
      <c r="D952" s="2" t="s">
        <v>13</v>
      </c>
      <c r="E952" s="2" t="s">
        <v>14</v>
      </c>
      <c r="F952" s="2" t="s">
        <v>15</v>
      </c>
      <c r="G952" s="2" t="s">
        <v>2008</v>
      </c>
      <c r="H952" s="2" t="s">
        <v>1938</v>
      </c>
      <c r="I952" s="2" t="str">
        <f ca="1">IFERROR(__xludf.DUMMYFUNCTION("GOOGLETRANSLATE(C952,""fr"",""en"")"),"I am very sastisfit of my follow -up of contracts, my contacts with direct insurance are always very enriching, and the information is very explicit thank them")</f>
        <v>I am very sastisfit of my follow -up of contracts, my contacts with direct insurance are always very enriching, and the information is very explicit thank them</v>
      </c>
    </row>
    <row r="953" spans="2:9" ht="15.75" customHeight="1" x14ac:dyDescent="0.3">
      <c r="B953" s="2" t="s">
        <v>2011</v>
      </c>
      <c r="C953" s="2" t="s">
        <v>2012</v>
      </c>
      <c r="D953" s="2" t="s">
        <v>13</v>
      </c>
      <c r="E953" s="2" t="s">
        <v>14</v>
      </c>
      <c r="F953" s="2" t="s">
        <v>15</v>
      </c>
      <c r="G953" s="2" t="s">
        <v>2008</v>
      </c>
      <c r="H953" s="2" t="s">
        <v>1938</v>
      </c>
      <c r="I953" s="2" t="str">
        <f ca="1">IFERROR(__xludf.DUMMYFUNCTION("GOOGLETRANSLATE(C953,""fr"",""en"")"),"I am not satisfied with the quality of service. We treat 11 -year -old customers without any quality of service. I do not recommend this company which was not of any help to me during all these years apart from puncturing me every year a little more money"&amp;" !!! If I could put zero 0 star I would ...")</f>
        <v>I am not satisfied with the quality of service. We treat 11 -year -old customers without any quality of service. I do not recommend this company which was not of any help to me during all these years apart from puncturing me every year a little more money !!! If I could put zero 0 star I would ...</v>
      </c>
    </row>
    <row r="954" spans="2:9" ht="15.75" customHeight="1" x14ac:dyDescent="0.3">
      <c r="B954" s="2" t="s">
        <v>2013</v>
      </c>
      <c r="C954" s="2" t="s">
        <v>2014</v>
      </c>
      <c r="D954" s="2" t="s">
        <v>13</v>
      </c>
      <c r="E954" s="2" t="s">
        <v>14</v>
      </c>
      <c r="F954" s="2" t="s">
        <v>15</v>
      </c>
      <c r="G954" s="2" t="s">
        <v>2008</v>
      </c>
      <c r="H954" s="2" t="s">
        <v>1938</v>
      </c>
      <c r="I954" s="2" t="str">
        <f ca="1">IFERROR(__xludf.DUMMYFUNCTION("GOOGLETRANSLATE(C954,""fr"",""en"")"),"I am satisfied because whenever I need I have the opportunity to contact a easily advisor. The explanations are clear and the steps very well explained.")</f>
        <v>I am satisfied because whenever I need I have the opportunity to contact a easily advisor. The explanations are clear and the steps very well explained.</v>
      </c>
    </row>
    <row r="955" spans="2:9" ht="15.75" customHeight="1" x14ac:dyDescent="0.3">
      <c r="B955" s="2" t="s">
        <v>2015</v>
      </c>
      <c r="C955" s="2" t="s">
        <v>2016</v>
      </c>
      <c r="D955" s="2" t="s">
        <v>13</v>
      </c>
      <c r="E955" s="2" t="s">
        <v>14</v>
      </c>
      <c r="F955" s="2" t="s">
        <v>15</v>
      </c>
      <c r="G955" s="2" t="s">
        <v>2017</v>
      </c>
      <c r="H955" s="2" t="s">
        <v>1938</v>
      </c>
      <c r="I955" s="2" t="str">
        <f ca="1">IFERROR(__xludf.DUMMYFUNCTION("GOOGLETRANSLATE(C955,""fr"",""en"")"),"I am not satisfied with the service, I currently have 2 auto insurance and a home and I have just received a letter indicating that my car insurance has too much clay (3 ice breaks + 2 not responsible incidents) in 5 years While I am at all risk and non -"&amp;"responsible incidents. It is shameful.")</f>
        <v>I am not satisfied with the service, I currently have 2 auto insurance and a home and I have just received a letter indicating that my car insurance has too much clay (3 ice breaks + 2 not responsible incidents) in 5 years While I am at all risk and non -responsible incidents. It is shameful.</v>
      </c>
    </row>
    <row r="956" spans="2:9" ht="15.75" customHeight="1" x14ac:dyDescent="0.3">
      <c r="B956" s="2" t="s">
        <v>2018</v>
      </c>
      <c r="C956" s="2" t="s">
        <v>2019</v>
      </c>
      <c r="D956" s="2" t="s">
        <v>13</v>
      </c>
      <c r="E956" s="2" t="s">
        <v>14</v>
      </c>
      <c r="F956" s="2" t="s">
        <v>15</v>
      </c>
      <c r="G956" s="2" t="s">
        <v>2017</v>
      </c>
      <c r="H956" s="2" t="s">
        <v>1938</v>
      </c>
      <c r="I956" s="2" t="str">
        <f ca="1">IFERROR(__xludf.DUMMYFUNCTION("GOOGLETRANSLATE(C956,""fr"",""en"")"),"Good satisfaction as a whole and difficulty connecting myself for the advancement of my disaster and attach the repairs invoice
Cordially
Monique Tabeyse")</f>
        <v>Good satisfaction as a whole and difficulty connecting myself for the advancement of my disaster and attach the repairs invoice
Cordially
Monique Tabeyse</v>
      </c>
    </row>
    <row r="957" spans="2:9" ht="15.75" customHeight="1" x14ac:dyDescent="0.3">
      <c r="B957" s="2" t="s">
        <v>2020</v>
      </c>
      <c r="C957" s="2" t="s">
        <v>2021</v>
      </c>
      <c r="D957" s="2" t="s">
        <v>13</v>
      </c>
      <c r="E957" s="2" t="s">
        <v>14</v>
      </c>
      <c r="F957" s="2" t="s">
        <v>15</v>
      </c>
      <c r="G957" s="2" t="s">
        <v>2017</v>
      </c>
      <c r="H957" s="2" t="s">
        <v>1938</v>
      </c>
      <c r="I957" s="2" t="str">
        <f ca="1">IFERROR(__xludf.DUMMYFUNCTION("GOOGLETRANSLATE(C957,""fr"",""en"")"),"You have not updated my postal address when I am insured for my apartment with you. My address is 76 rue du Professor Cabrol Appt B103 80000 Amiens and not 34 avenue de London")</f>
        <v>You have not updated my postal address when I am insured for my apartment with you. My address is 76 rue du Professor Cabrol Appt B103 80000 Amiens and not 34 avenue de London</v>
      </c>
    </row>
    <row r="958" spans="2:9" ht="15.75" customHeight="1" x14ac:dyDescent="0.3">
      <c r="B958" s="2" t="s">
        <v>2022</v>
      </c>
      <c r="C958" s="2" t="s">
        <v>2023</v>
      </c>
      <c r="D958" s="2" t="s">
        <v>13</v>
      </c>
      <c r="E958" s="2" t="s">
        <v>14</v>
      </c>
      <c r="F958" s="2" t="s">
        <v>15</v>
      </c>
      <c r="G958" s="2" t="s">
        <v>2017</v>
      </c>
      <c r="H958" s="2" t="s">
        <v>1938</v>
      </c>
      <c r="I958" s="2" t="str">
        <f ca="1">IFERROR(__xludf.DUMMYFUNCTION("GOOGLETRANSLATE(C958,""fr"",""en"")"),"I am not satisfied, an accident not responsible with a driver who fled but caught up 100 meters further, gendarmerie on site and despite that I am all risks, I have to pay a deductible of 280 € plus 10% of the invoice. . Suddenly 5 vehicles insured at Dir"&amp;"ect Assurances who will see the competitors.")</f>
        <v>I am not satisfied, an accident not responsible with a driver who fled but caught up 100 meters further, gendarmerie on site and despite that I am all risks, I have to pay a deductible of 280 € plus 10% of the invoice. . Suddenly 5 vehicles insured at Direct Assurances who will see the competitors.</v>
      </c>
    </row>
    <row r="959" spans="2:9" ht="15.75" customHeight="1" x14ac:dyDescent="0.3">
      <c r="B959" s="2" t="s">
        <v>2024</v>
      </c>
      <c r="C959" s="2" t="s">
        <v>2025</v>
      </c>
      <c r="D959" s="2" t="s">
        <v>13</v>
      </c>
      <c r="E959" s="2" t="s">
        <v>14</v>
      </c>
      <c r="F959" s="2" t="s">
        <v>15</v>
      </c>
      <c r="G959" s="2" t="s">
        <v>2017</v>
      </c>
      <c r="H959" s="2" t="s">
        <v>1938</v>
      </c>
      <c r="I959" s="2" t="str">
        <f ca="1">IFERROR(__xludf.DUMMYFUNCTION("GOOGLETRANSLATE(C959,""fr"",""en"")"),"The price is average for mediocre service. Better not to have a problem. After a non -responsible disaster, insurance did everything so as not to reimburse me, and after more than 5 months, part of the reimbursement has finally arrived. You have to hang o"&amp;"n")</f>
        <v>The price is average for mediocre service. Better not to have a problem. After a non -responsible disaster, insurance did everything so as not to reimburse me, and after more than 5 months, part of the reimbursement has finally arrived. You have to hang on</v>
      </c>
    </row>
    <row r="960" spans="2:9" ht="15.75" customHeight="1" x14ac:dyDescent="0.3">
      <c r="B960" s="2" t="s">
        <v>2026</v>
      </c>
      <c r="C960" s="2" t="s">
        <v>2027</v>
      </c>
      <c r="D960" s="2" t="s">
        <v>13</v>
      </c>
      <c r="E960" s="2" t="s">
        <v>14</v>
      </c>
      <c r="F960" s="2" t="s">
        <v>15</v>
      </c>
      <c r="G960" s="2" t="s">
        <v>2017</v>
      </c>
      <c r="H960" s="2" t="s">
        <v>1938</v>
      </c>
      <c r="I960" s="2" t="str">
        <f ca="1">IFERROR(__xludf.DUMMYFUNCTION("GOOGLETRANSLATE(C960,""fr"",""en"")"),"I have always been satisfied with Direct Insurance, concerning automotive contracts.
Today, I take home insurance, which on the quote also satisfies me.
Quick response and good advice
thank you")</f>
        <v>I have always been satisfied with Direct Insurance, concerning automotive contracts.
Today, I take home insurance, which on the quote also satisfies me.
Quick response and good advice
thank you</v>
      </c>
    </row>
    <row r="961" spans="2:9" ht="15.75" customHeight="1" x14ac:dyDescent="0.3">
      <c r="B961" s="2" t="s">
        <v>2028</v>
      </c>
      <c r="C961" s="2" t="s">
        <v>2029</v>
      </c>
      <c r="D961" s="2" t="s">
        <v>13</v>
      </c>
      <c r="E961" s="2" t="s">
        <v>14</v>
      </c>
      <c r="F961" s="2" t="s">
        <v>15</v>
      </c>
      <c r="G961" s="2" t="s">
        <v>2017</v>
      </c>
      <c r="H961" s="2" t="s">
        <v>1938</v>
      </c>
      <c r="I961" s="2" t="str">
        <f ca="1">IFERROR(__xludf.DUMMYFUNCTION("GOOGLETRANSLATE(C961,""fr"",""en"")"),"No responsiveness, a claim declared almost a month ago and still no progress in the file. NOT -UTED Customer area: no information on the disaster concerned.")</f>
        <v>No responsiveness, a claim declared almost a month ago and still no progress in the file. NOT -UTED Customer area: no information on the disaster concerned.</v>
      </c>
    </row>
    <row r="962" spans="2:9" ht="15.75" customHeight="1" x14ac:dyDescent="0.3">
      <c r="B962" s="2" t="s">
        <v>2030</v>
      </c>
      <c r="C962" s="2" t="s">
        <v>2031</v>
      </c>
      <c r="D962" s="2" t="s">
        <v>13</v>
      </c>
      <c r="E962" s="2" t="s">
        <v>14</v>
      </c>
      <c r="F962" s="2" t="s">
        <v>15</v>
      </c>
      <c r="G962" s="2" t="s">
        <v>2017</v>
      </c>
      <c r="H962" s="2" t="s">
        <v>1938</v>
      </c>
      <c r="I962" s="2" t="str">
        <f ca="1">IFERROR(__xludf.DUMMYFUNCTION("GOOGLETRANSLATE(C962,""fr"",""en"")"),"Very satisfied with the service and prices, as well as customer contact and relational.
I already had to make your breakdown and everything was perfect time and performance.
")</f>
        <v xml:space="preserve">Very satisfied with the service and prices, as well as customer contact and relational.
I already had to make your breakdown and everything was perfect time and performance.
</v>
      </c>
    </row>
    <row r="963" spans="2:9" ht="15.75" customHeight="1" x14ac:dyDescent="0.3">
      <c r="B963" s="2" t="s">
        <v>2032</v>
      </c>
      <c r="C963" s="2" t="s">
        <v>2033</v>
      </c>
      <c r="D963" s="2" t="s">
        <v>13</v>
      </c>
      <c r="E963" s="2" t="s">
        <v>14</v>
      </c>
      <c r="F963" s="2" t="s">
        <v>15</v>
      </c>
      <c r="G963" s="2" t="s">
        <v>2034</v>
      </c>
      <c r="H963" s="2" t="s">
        <v>1938</v>
      </c>
      <c r="I963" s="2" t="str">
        <f ca="1">IFERROR(__xludf.DUMMYFUNCTION("GOOGLETRANSLATE(C963,""fr"",""en"")"),"Very listening advisor
Very attractive car rate and home for this first year.
Document very easy to transmit with the mobile app.")</f>
        <v>Very listening advisor
Very attractive car rate and home for this first year.
Document very easy to transmit with the mobile app.</v>
      </c>
    </row>
    <row r="964" spans="2:9" ht="15.75" customHeight="1" x14ac:dyDescent="0.3">
      <c r="B964" s="2" t="s">
        <v>2035</v>
      </c>
      <c r="C964" s="2" t="s">
        <v>2036</v>
      </c>
      <c r="D964" s="2" t="s">
        <v>13</v>
      </c>
      <c r="E964" s="2" t="s">
        <v>14</v>
      </c>
      <c r="F964" s="2" t="s">
        <v>15</v>
      </c>
      <c r="G964" s="2" t="s">
        <v>2034</v>
      </c>
      <c r="H964" s="2" t="s">
        <v>1938</v>
      </c>
      <c r="I964" s="2" t="str">
        <f ca="1">IFERROR(__xludf.DUMMYFUNCTION("GOOGLETRANSLATE(C964,""fr"",""en"")"),"Satisfied for the moment, it remains to be seen in the future if my self -confidence is right for me! However, I had great pleasure in dialogue with an advisor to listen to me, and its starts well!")</f>
        <v>Satisfied for the moment, it remains to be seen in the future if my self -confidence is right for me! However, I had great pleasure in dialogue with an advisor to listen to me, and its starts well!</v>
      </c>
    </row>
    <row r="965" spans="2:9" ht="15.75" customHeight="1" x14ac:dyDescent="0.3">
      <c r="B965" s="2" t="s">
        <v>2037</v>
      </c>
      <c r="C965" s="2" t="s">
        <v>2038</v>
      </c>
      <c r="D965" s="2" t="s">
        <v>13</v>
      </c>
      <c r="E965" s="2" t="s">
        <v>14</v>
      </c>
      <c r="F965" s="2" t="s">
        <v>15</v>
      </c>
      <c r="G965" s="2" t="s">
        <v>2034</v>
      </c>
      <c r="H965" s="2" t="s">
        <v>1938</v>
      </c>
      <c r="I965" s="2" t="str">
        <f ca="1">IFERROR(__xludf.DUMMYFUNCTION("GOOGLETRANSLATE(C965,""fr"",""en"")"),"I am satisfied with the service as well as prices and the proper care of my requests during my telephonic calls with direct insurance advisers")</f>
        <v>I am satisfied with the service as well as prices and the proper care of my requests during my telephonic calls with direct insurance advisers</v>
      </c>
    </row>
    <row r="966" spans="2:9" ht="15.75" customHeight="1" x14ac:dyDescent="0.3">
      <c r="B966" s="2" t="s">
        <v>2039</v>
      </c>
      <c r="C966" s="2" t="s">
        <v>2040</v>
      </c>
      <c r="D966" s="2" t="s">
        <v>13</v>
      </c>
      <c r="E966" s="2" t="s">
        <v>14</v>
      </c>
      <c r="F966" s="2" t="s">
        <v>15</v>
      </c>
      <c r="G966" s="2" t="s">
        <v>2034</v>
      </c>
      <c r="H966" s="2" t="s">
        <v>1938</v>
      </c>
      <c r="I966" s="2" t="str">
        <f ca="1">IFERROR(__xludf.DUMMYFUNCTION("GOOGLETRANSLATE(C966,""fr"",""en"")"),"I am satisfied with the reception on the phone, the speed of the response, the competence of each interlocutor and the overall processing of the file")</f>
        <v>I am satisfied with the reception on the phone, the speed of the response, the competence of each interlocutor and the overall processing of the file</v>
      </c>
    </row>
    <row r="967" spans="2:9" ht="15.75" customHeight="1" x14ac:dyDescent="0.3">
      <c r="B967" s="2" t="s">
        <v>2041</v>
      </c>
      <c r="C967" s="2" t="s">
        <v>2042</v>
      </c>
      <c r="D967" s="2" t="s">
        <v>13</v>
      </c>
      <c r="E967" s="2" t="s">
        <v>14</v>
      </c>
      <c r="F967" s="2" t="s">
        <v>15</v>
      </c>
      <c r="G967" s="2" t="s">
        <v>2043</v>
      </c>
      <c r="H967" s="2" t="s">
        <v>1938</v>
      </c>
      <c r="I967" s="2" t="str">
        <f ca="1">IFERROR(__xludf.DUMMYFUNCTION("GOOGLETRANSLATE(C967,""fr"",""en"")"),"Direct insurance customer service is kind, fast and competent. Contacts, telephone and emails, are clear and concise. The claims are adjusted quickly and effectively.")</f>
        <v>Direct insurance customer service is kind, fast and competent. Contacts, telephone and emails, are clear and concise. The claims are adjusted quickly and effectively.</v>
      </c>
    </row>
    <row r="968" spans="2:9" ht="15.75" customHeight="1" x14ac:dyDescent="0.3">
      <c r="B968" s="2" t="s">
        <v>2044</v>
      </c>
      <c r="C968" s="2" t="s">
        <v>2045</v>
      </c>
      <c r="D968" s="2" t="s">
        <v>13</v>
      </c>
      <c r="E968" s="2" t="s">
        <v>14</v>
      </c>
      <c r="F968" s="2" t="s">
        <v>15</v>
      </c>
      <c r="G968" s="2" t="s">
        <v>2046</v>
      </c>
      <c r="H968" s="2" t="s">
        <v>1938</v>
      </c>
      <c r="I968" s="2" t="str">
        <f ca="1">IFERROR(__xludf.DUMMYFUNCTION("GOOGLETRANSLATE(C968,""fr"",""en"")"),"Satisfied with the care of tow trucks or partner garages. But the price of insurance remains extremely expensive, but the service remains correct")</f>
        <v>Satisfied with the care of tow trucks or partner garages. But the price of insurance remains extremely expensive, but the service remains correct</v>
      </c>
    </row>
    <row r="969" spans="2:9" ht="15.75" customHeight="1" x14ac:dyDescent="0.3">
      <c r="B969" s="2" t="s">
        <v>2047</v>
      </c>
      <c r="C969" s="2" t="s">
        <v>2048</v>
      </c>
      <c r="D969" s="2" t="s">
        <v>13</v>
      </c>
      <c r="E969" s="2" t="s">
        <v>14</v>
      </c>
      <c r="F969" s="2" t="s">
        <v>15</v>
      </c>
      <c r="G969" s="2" t="s">
        <v>2046</v>
      </c>
      <c r="H969" s="2" t="s">
        <v>1938</v>
      </c>
      <c r="I969" s="2" t="str">
        <f ca="1">IFERROR(__xludf.DUMMYFUNCTION("GOOGLETRANSLATE(C969,""fr"",""en"")"),"I am satisfied with this home insurance but has not yet been confronted with big concerns concerning my home so I cannot be objective.")</f>
        <v>I am satisfied with this home insurance but has not yet been confronted with big concerns concerning my home so I cannot be objective.</v>
      </c>
    </row>
    <row r="970" spans="2:9" ht="15.75" customHeight="1" x14ac:dyDescent="0.3">
      <c r="B970" s="2" t="s">
        <v>2049</v>
      </c>
      <c r="C970" s="2" t="s">
        <v>2050</v>
      </c>
      <c r="D970" s="2" t="s">
        <v>13</v>
      </c>
      <c r="E970" s="2" t="s">
        <v>14</v>
      </c>
      <c r="F970" s="2" t="s">
        <v>15</v>
      </c>
      <c r="G970" s="2" t="s">
        <v>2051</v>
      </c>
      <c r="H970" s="2" t="s">
        <v>1938</v>
      </c>
      <c r="I970" s="2" t="str">
        <f ca="1">IFERROR(__xludf.DUMMYFUNCTION("GOOGLETRANSLATE(C970,""fr"",""en"")"),"I am satisfied with your competent and professional services thank you for your responsiveness your interlocutors are very friendly thanks to all of you")</f>
        <v>I am satisfied with your competent and professional services thank you for your responsiveness your interlocutors are very friendly thanks to all of you</v>
      </c>
    </row>
    <row r="971" spans="2:9" ht="15.75" customHeight="1" x14ac:dyDescent="0.3">
      <c r="B971" s="2" t="s">
        <v>2052</v>
      </c>
      <c r="C971" s="2" t="s">
        <v>2053</v>
      </c>
      <c r="D971" s="2" t="s">
        <v>13</v>
      </c>
      <c r="E971" s="2" t="s">
        <v>14</v>
      </c>
      <c r="F971" s="2" t="s">
        <v>15</v>
      </c>
      <c r="G971" s="2" t="s">
        <v>2051</v>
      </c>
      <c r="H971" s="2" t="s">
        <v>1938</v>
      </c>
      <c r="I971" s="2" t="str">
        <f ca="1">IFERROR(__xludf.DUMMYFUNCTION("GOOGLETRANSLATE(C971,""fr"",""en"")"),"After many research the technician I have managed to have on the phone tells me that the secondary driver's ria will be sufficient, mine does not cover the whole period requested (no vehicle for a few months) =&gt; I attach the ria of the driver Secondary =="&amp;" not taken into account ... I don't just have it to do !!!!!")</f>
        <v>After many research the technician I have managed to have on the phone tells me that the secondary driver's ria will be sufficient, mine does not cover the whole period requested (no vehicle for a few months) =&gt; I attach the ria of the driver Secondary == not taken into account ... I don't just have it to do !!!!!</v>
      </c>
    </row>
    <row r="972" spans="2:9" ht="15.75" customHeight="1" x14ac:dyDescent="0.3">
      <c r="B972" s="2" t="s">
        <v>2054</v>
      </c>
      <c r="C972" s="2" t="s">
        <v>2055</v>
      </c>
      <c r="D972" s="2" t="s">
        <v>13</v>
      </c>
      <c r="E972" s="2" t="s">
        <v>14</v>
      </c>
      <c r="F972" s="2" t="s">
        <v>15</v>
      </c>
      <c r="G972" s="2" t="s">
        <v>2051</v>
      </c>
      <c r="H972" s="2" t="s">
        <v>1938</v>
      </c>
      <c r="I972" s="2" t="str">
        <f ca="1">IFERROR(__xludf.DUMMYFUNCTION("GOOGLETRANSLATE(C972,""fr"",""en"")"),"I am satisfied with your prices and your services although I did not have the use. I recommend you to those around me. The only problem is that you have no offices.")</f>
        <v>I am satisfied with your prices and your services although I did not have the use. I recommend you to those around me. The only problem is that you have no offices.</v>
      </c>
    </row>
    <row r="973" spans="2:9" ht="15.75" customHeight="1" x14ac:dyDescent="0.3">
      <c r="B973" s="2" t="s">
        <v>2056</v>
      </c>
      <c r="C973" s="2" t="s">
        <v>2057</v>
      </c>
      <c r="D973" s="2" t="s">
        <v>13</v>
      </c>
      <c r="E973" s="2" t="s">
        <v>14</v>
      </c>
      <c r="F973" s="2" t="s">
        <v>15</v>
      </c>
      <c r="G973" s="2" t="s">
        <v>2051</v>
      </c>
      <c r="H973" s="2" t="s">
        <v>1938</v>
      </c>
      <c r="I973" s="2" t="str">
        <f ca="1">IFERROR(__xludf.DUMMYFUNCTION("GOOGLETRANSLATE(C973,""fr"",""en"")"),"Simple and practical, the prices are attractive, very friendly customer reception. I strongly advise this insurance because the prices are affordable compare to other insurance")</f>
        <v>Simple and practical, the prices are attractive, very friendly customer reception. I strongly advise this insurance because the prices are affordable compare to other insurance</v>
      </c>
    </row>
    <row r="974" spans="2:9" ht="15.75" customHeight="1" x14ac:dyDescent="0.3">
      <c r="B974" s="2" t="s">
        <v>2058</v>
      </c>
      <c r="C974" s="2" t="s">
        <v>2059</v>
      </c>
      <c r="D974" s="2" t="s">
        <v>13</v>
      </c>
      <c r="E974" s="2" t="s">
        <v>14</v>
      </c>
      <c r="F974" s="2" t="s">
        <v>15</v>
      </c>
      <c r="G974" s="2" t="s">
        <v>2051</v>
      </c>
      <c r="H974" s="2" t="s">
        <v>1938</v>
      </c>
      <c r="I974" s="2" t="str">
        <f ca="1">IFERROR(__xludf.DUMMYFUNCTION("GOOGLETRANSLATE(C974,""fr"",""en"")"),"My car is not the one on my contract. I pay more than what I should and impossible to have a response from customer service ... it's painful ....")</f>
        <v>My car is not the one on my contract. I pay more than what I should and impossible to have a response from customer service ... it's painful ....</v>
      </c>
    </row>
    <row r="975" spans="2:9" ht="15.75" customHeight="1" x14ac:dyDescent="0.3">
      <c r="B975" s="2" t="s">
        <v>2060</v>
      </c>
      <c r="C975" s="2" t="s">
        <v>2061</v>
      </c>
      <c r="D975" s="2" t="s">
        <v>13</v>
      </c>
      <c r="E975" s="2" t="s">
        <v>14</v>
      </c>
      <c r="F975" s="2" t="s">
        <v>15</v>
      </c>
      <c r="G975" s="2" t="s">
        <v>2062</v>
      </c>
      <c r="H975" s="2" t="s">
        <v>1938</v>
      </c>
      <c r="I975" s="2" t="str">
        <f ca="1">IFERROR(__xludf.DUMMYFUNCTION("GOOGLETRANSLATE(C975,""fr"",""en"")"),"I am called one day to offer me a contract with 0 euro of costs in the event of broken ice. Surprise, today I have an ice cream with 25 % deductible. Mistrust, distrust. I'm going to go elsewhere.")</f>
        <v>I am called one day to offer me a contract with 0 euro of costs in the event of broken ice. Surprise, today I have an ice cream with 25 % deductible. Mistrust, distrust. I'm going to go elsewhere.</v>
      </c>
    </row>
    <row r="976" spans="2:9" ht="15.75" customHeight="1" x14ac:dyDescent="0.3">
      <c r="B976" s="2" t="s">
        <v>2063</v>
      </c>
      <c r="C976" s="2" t="s">
        <v>2064</v>
      </c>
      <c r="D976" s="2" t="s">
        <v>13</v>
      </c>
      <c r="E976" s="2" t="s">
        <v>14</v>
      </c>
      <c r="F976" s="2" t="s">
        <v>15</v>
      </c>
      <c r="G976" s="2" t="s">
        <v>2062</v>
      </c>
      <c r="H976" s="2" t="s">
        <v>1938</v>
      </c>
      <c r="I976" s="2" t="str">
        <f ca="1">IFERROR(__xludf.DUMMYFUNCTION("GOOGLETRANSLATE(C976,""fr"",""en"")"),"I am very satisfied with Desprix etc Rieen to say !!!! I just want to be able to go to the site for my proof of address voila voila here")</f>
        <v>I am very satisfied with Desprix etc Rieen to say !!!! I just want to be able to go to the site for my proof of address voila voila here</v>
      </c>
    </row>
    <row r="977" spans="2:9" ht="15.75" customHeight="1" x14ac:dyDescent="0.3">
      <c r="B977" s="2" t="s">
        <v>2065</v>
      </c>
      <c r="C977" s="2" t="s">
        <v>2066</v>
      </c>
      <c r="D977" s="2" t="s">
        <v>13</v>
      </c>
      <c r="E977" s="2" t="s">
        <v>14</v>
      </c>
      <c r="F977" s="2" t="s">
        <v>15</v>
      </c>
      <c r="G977" s="2" t="s">
        <v>2067</v>
      </c>
      <c r="H977" s="2" t="s">
        <v>1938</v>
      </c>
      <c r="I977" s="2" t="str">
        <f ca="1">IFERROR(__xludf.DUMMYFUNCTION("GOOGLETRANSLATE(C977,""fr"",""en"")"),"So far I have been satisfied with the services offered. Nevertheless I find it a shame to have to undergo an increase in prices without having a claim, this implies that my contract is resilled. Hoping that this comment can make you evolve.")</f>
        <v>So far I have been satisfied with the services offered. Nevertheless I find it a shame to have to undergo an increase in prices without having a claim, this implies that my contract is resilled. Hoping that this comment can make you evolve.</v>
      </c>
    </row>
    <row r="978" spans="2:9" ht="15.75" customHeight="1" x14ac:dyDescent="0.3">
      <c r="B978" s="2" t="s">
        <v>2068</v>
      </c>
      <c r="C978" s="2" t="s">
        <v>2069</v>
      </c>
      <c r="D978" s="2" t="s">
        <v>13</v>
      </c>
      <c r="E978" s="2" t="s">
        <v>14</v>
      </c>
      <c r="F978" s="2" t="s">
        <v>15</v>
      </c>
      <c r="G978" s="2" t="s">
        <v>2067</v>
      </c>
      <c r="H978" s="2" t="s">
        <v>1938</v>
      </c>
      <c r="I978" s="2" t="str">
        <f ca="1">IFERROR(__xludf.DUMMYFUNCTION("GOOGLETRANSLATE(C978,""fr"",""en"")"),"I am satisfied with services and prices
My family is already insured at Direct Insurance for cars and home
I recommend my entourage")</f>
        <v>I am satisfied with services and prices
My family is already insured at Direct Insurance for cars and home
I recommend my entourage</v>
      </c>
    </row>
    <row r="979" spans="2:9" ht="15.75" customHeight="1" x14ac:dyDescent="0.3">
      <c r="B979" s="2" t="s">
        <v>2070</v>
      </c>
      <c r="C979" s="2" t="s">
        <v>2071</v>
      </c>
      <c r="D979" s="2" t="s">
        <v>13</v>
      </c>
      <c r="E979" s="2" t="s">
        <v>14</v>
      </c>
      <c r="F979" s="2" t="s">
        <v>15</v>
      </c>
      <c r="G979" s="2" t="s">
        <v>2067</v>
      </c>
      <c r="H979" s="2" t="s">
        <v>1938</v>
      </c>
      <c r="I979" s="2" t="str">
        <f ca="1">IFERROR(__xludf.DUMMYFUNCTION("GOOGLETRANSLATE(C979,""fr"",""en"")"),"I am very satisfied with the different services that are offered to me and the prices seem satisfactory for the moment.
Too bad you don't have a scooter or car without a license.")</f>
        <v>I am very satisfied with the different services that are offered to me and the prices seem satisfactory for the moment.
Too bad you don't have a scooter or car without a license.</v>
      </c>
    </row>
    <row r="980" spans="2:9" ht="15.75" customHeight="1" x14ac:dyDescent="0.3">
      <c r="B980" s="2" t="s">
        <v>2072</v>
      </c>
      <c r="C980" s="2" t="s">
        <v>2073</v>
      </c>
      <c r="D980" s="2" t="s">
        <v>13</v>
      </c>
      <c r="E980" s="2" t="s">
        <v>14</v>
      </c>
      <c r="F980" s="2" t="s">
        <v>15</v>
      </c>
      <c r="G980" s="2" t="s">
        <v>2067</v>
      </c>
      <c r="H980" s="2" t="s">
        <v>1938</v>
      </c>
      <c r="I980" s="2" t="str">
        <f ca="1">IFERROR(__xludf.DUMMYFUNCTION("GOOGLETRANSLATE(C980,""fr"",""en"")"),"Insurance is far too expensive! No review of my contract, no new proposal, no customer relations. I have nothing else to add. Cordially")</f>
        <v>Insurance is far too expensive! No review of my contract, no new proposal, no customer relations. I have nothing else to add. Cordially</v>
      </c>
    </row>
    <row r="981" spans="2:9" ht="15.75" customHeight="1" x14ac:dyDescent="0.3">
      <c r="B981" s="2" t="s">
        <v>2074</v>
      </c>
      <c r="C981" s="2" t="s">
        <v>2075</v>
      </c>
      <c r="D981" s="2" t="s">
        <v>13</v>
      </c>
      <c r="E981" s="2" t="s">
        <v>14</v>
      </c>
      <c r="F981" s="2" t="s">
        <v>15</v>
      </c>
      <c r="G981" s="2" t="s">
        <v>2067</v>
      </c>
      <c r="H981" s="2" t="s">
        <v>1938</v>
      </c>
      <c r="I981" s="2" t="str">
        <f ca="1">IFERROR(__xludf.DUMMYFUNCTION("GOOGLETRANSLATE(C981,""fr"",""en"")"),"Refuse to take into account a bonus when it had been issued by this same insurance and the situation statement is provided, in defiance of article 9 of the annex to article A121-1 of the insurance code .")</f>
        <v>Refuse to take into account a bonus when it had been issued by this same insurance and the situation statement is provided, in defiance of article 9 of the annex to article A121-1 of the insurance code .</v>
      </c>
    </row>
    <row r="982" spans="2:9" ht="15.75" customHeight="1" x14ac:dyDescent="0.3">
      <c r="B982" s="2" t="s">
        <v>2076</v>
      </c>
      <c r="C982" s="2" t="s">
        <v>2077</v>
      </c>
      <c r="D982" s="2" t="s">
        <v>13</v>
      </c>
      <c r="E982" s="2" t="s">
        <v>14</v>
      </c>
      <c r="F982" s="2" t="s">
        <v>15</v>
      </c>
      <c r="G982" s="2" t="s">
        <v>2078</v>
      </c>
      <c r="H982" s="2" t="s">
        <v>1938</v>
      </c>
      <c r="I982" s="2" t="str">
        <f ca="1">IFERROR(__xludf.DUMMYFUNCTION("GOOGLETRANSLATE(C982,""fr"",""en"")"),"Increase of 15% in 1 year for home insurance. The attractive price of the beginning loses its interest ... more reasonable increases would convince to remain customer")</f>
        <v>Increase of 15% in 1 year for home insurance. The attractive price of the beginning loses its interest ... more reasonable increases would convince to remain customer</v>
      </c>
    </row>
    <row r="983" spans="2:9" ht="15.75" customHeight="1" x14ac:dyDescent="0.3">
      <c r="B983" s="2" t="s">
        <v>2079</v>
      </c>
      <c r="C983" s="2" t="s">
        <v>2080</v>
      </c>
      <c r="D983" s="2" t="s">
        <v>13</v>
      </c>
      <c r="E983" s="2" t="s">
        <v>14</v>
      </c>
      <c r="F983" s="2" t="s">
        <v>15</v>
      </c>
      <c r="G983" s="2" t="s">
        <v>2078</v>
      </c>
      <c r="H983" s="2" t="s">
        <v>1938</v>
      </c>
      <c r="I983" s="2" t="str">
        <f ca="1">IFERROR(__xludf.DUMMYFUNCTION("GOOGLETRANSLATE(C983,""fr"",""en"")"),"The price does not suit me the GMF offers me the same guarantees at 429 euros please send me a situation certificate I will change if a commercial gesture is not granted to me please contact me to take stock of my two contracts Cordially")</f>
        <v>The price does not suit me the GMF offers me the same guarantees at 429 euros please send me a situation certificate I will change if a commercial gesture is not granted to me please contact me to take stock of my two contracts Cordially</v>
      </c>
    </row>
    <row r="984" spans="2:9" ht="15.75" customHeight="1" x14ac:dyDescent="0.3">
      <c r="B984" s="2" t="s">
        <v>2081</v>
      </c>
      <c r="C984" s="2" t="s">
        <v>2082</v>
      </c>
      <c r="D984" s="2" t="s">
        <v>13</v>
      </c>
      <c r="E984" s="2" t="s">
        <v>14</v>
      </c>
      <c r="F984" s="2" t="s">
        <v>15</v>
      </c>
      <c r="G984" s="2" t="s">
        <v>2078</v>
      </c>
      <c r="H984" s="2" t="s">
        <v>1938</v>
      </c>
      <c r="I984" s="2" t="str">
        <f ca="1">IFERROR(__xludf.DUMMYFUNCTION("GOOGLETRANSLATE(C984,""fr"",""en"")"),"I punctured on a departmental and despite the risk I could not benefit from assistance in troubleshooting. shame. I was told that it was only on the highway, surprising when you live in rural areas.")</f>
        <v>I punctured on a departmental and despite the risk I could not benefit from assistance in troubleshooting. shame. I was told that it was only on the highway, surprising when you live in rural areas.</v>
      </c>
    </row>
    <row r="985" spans="2:9" ht="15.75" customHeight="1" x14ac:dyDescent="0.3">
      <c r="B985" s="2" t="s">
        <v>2083</v>
      </c>
      <c r="C985" s="2" t="s">
        <v>2084</v>
      </c>
      <c r="D985" s="2" t="s">
        <v>13</v>
      </c>
      <c r="E985" s="2" t="s">
        <v>14</v>
      </c>
      <c r="F985" s="2" t="s">
        <v>15</v>
      </c>
      <c r="G985" s="2" t="s">
        <v>2078</v>
      </c>
      <c r="H985" s="2" t="s">
        <v>1938</v>
      </c>
      <c r="I985" s="2" t="str">
        <f ca="1">IFERROR(__xludf.DUMMYFUNCTION("GOOGLETRANSLATE(C985,""fr"",""en"")"),"I had a Twingo at home from 2011 to 2017 with a 0.72 bonus.
I came back with one then two vehicle in 2018 and 2019 and I realized that my bonus had gone to 0.90 for no reason. I am unhappy with that. You will have to give me an explanation.")</f>
        <v>I had a Twingo at home from 2011 to 2017 with a 0.72 bonus.
I came back with one then two vehicle in 2018 and 2019 and I realized that my bonus had gone to 0.90 for no reason. I am unhappy with that. You will have to give me an explanation.</v>
      </c>
    </row>
    <row r="986" spans="2:9" ht="15.75" customHeight="1" x14ac:dyDescent="0.3">
      <c r="B986" s="2" t="s">
        <v>2085</v>
      </c>
      <c r="C986" s="2" t="s">
        <v>2086</v>
      </c>
      <c r="D986" s="2" t="s">
        <v>13</v>
      </c>
      <c r="E986" s="2" t="s">
        <v>14</v>
      </c>
      <c r="F986" s="2" t="s">
        <v>15</v>
      </c>
      <c r="G986" s="2" t="s">
        <v>2087</v>
      </c>
      <c r="H986" s="2" t="s">
        <v>1938</v>
      </c>
      <c r="I986" s="2" t="str">
        <f ca="1">IFERROR(__xludf.DUMMYFUNCTION("GOOGLETRANSLATE(C986,""fr"",""en"")"),"I am satisfied with the management of insurance. Having just suffered a hanging on my vehicle, I will see if you are still effective!")</f>
        <v>I am satisfied with the management of insurance. Having just suffered a hanging on my vehicle, I will see if you are still effective!</v>
      </c>
    </row>
    <row r="987" spans="2:9" ht="15.75" customHeight="1" x14ac:dyDescent="0.3">
      <c r="B987" s="2" t="s">
        <v>2088</v>
      </c>
      <c r="C987" s="2" t="s">
        <v>2089</v>
      </c>
      <c r="D987" s="2" t="s">
        <v>13</v>
      </c>
      <c r="E987" s="2" t="s">
        <v>14</v>
      </c>
      <c r="F987" s="2" t="s">
        <v>15</v>
      </c>
      <c r="G987" s="2" t="s">
        <v>2087</v>
      </c>
      <c r="H987" s="2" t="s">
        <v>1938</v>
      </c>
      <c r="I987" s="2" t="str">
        <f ca="1">IFERROR(__xludf.DUMMYFUNCTION("GOOGLETRANSLATE(C987,""fr"",""en"")"),"Very satisfied with the service in all circumstances
I appreciate the contacts that we can have
Suitable and attractive price
Very friendly and competent staff.")</f>
        <v>Very satisfied with the service in all circumstances
I appreciate the contacts that we can have
Suitable and attractive price
Very friendly and competent staff.</v>
      </c>
    </row>
    <row r="988" spans="2:9" ht="15.75" customHeight="1" x14ac:dyDescent="0.3">
      <c r="B988" s="2" t="s">
        <v>2090</v>
      </c>
      <c r="C988" s="2" t="s">
        <v>2091</v>
      </c>
      <c r="D988" s="2" t="s">
        <v>13</v>
      </c>
      <c r="E988" s="2" t="s">
        <v>14</v>
      </c>
      <c r="F988" s="2" t="s">
        <v>15</v>
      </c>
      <c r="G988" s="2" t="s">
        <v>2087</v>
      </c>
      <c r="H988" s="2" t="s">
        <v>1938</v>
      </c>
      <c r="I988" s="2" t="str">
        <f ca="1">IFERROR(__xludf.DUMMYFUNCTION("GOOGLETRANSLATE(C988,""fr"",""en"")"),"I have to take assurrance, I do not yet have an opinion to give except the practicality of the subscription and the quality of my interlocutor ...")</f>
        <v>I have to take assurrance, I do not yet have an opinion to give except the practicality of the subscription and the quality of my interlocutor ...</v>
      </c>
    </row>
    <row r="989" spans="2:9" ht="15.75" customHeight="1" x14ac:dyDescent="0.3">
      <c r="B989" s="2" t="s">
        <v>2092</v>
      </c>
      <c r="C989" s="2" t="s">
        <v>2093</v>
      </c>
      <c r="D989" s="2" t="s">
        <v>13</v>
      </c>
      <c r="E989" s="2" t="s">
        <v>14</v>
      </c>
      <c r="F989" s="2" t="s">
        <v>15</v>
      </c>
      <c r="G989" s="2" t="s">
        <v>2087</v>
      </c>
      <c r="H989" s="2" t="s">
        <v>1938</v>
      </c>
      <c r="I989" s="2" t="str">
        <f ca="1">IFERROR(__xludf.DUMMYFUNCTION("GOOGLETRANSLATE(C989,""fr"",""en"")"),"Without responsible accident since I am with you 2014 I believe ... I note that the monthly payments only increase each year for a service which has only deductibles even on broken ice and while knowing that the year 2020 And 2021 (half) I practically nev"&amp;"er used the vehicle as you know with the restriction conditions during the COVVI-19 period and no proposal on your part.")</f>
        <v>Without responsible accident since I am with you 2014 I believe ... I note that the monthly payments only increase each year for a service which has only deductibles even on broken ice and while knowing that the year 2020 And 2021 (half) I practically never used the vehicle as you know with the restriction conditions during the COVVI-19 period and no proposal on your part.</v>
      </c>
    </row>
    <row r="990" spans="2:9" ht="15.75" customHeight="1" x14ac:dyDescent="0.3">
      <c r="B990" s="2" t="s">
        <v>2094</v>
      </c>
      <c r="C990" s="2" t="s">
        <v>2095</v>
      </c>
      <c r="D990" s="2" t="s">
        <v>13</v>
      </c>
      <c r="E990" s="2" t="s">
        <v>14</v>
      </c>
      <c r="F990" s="2" t="s">
        <v>15</v>
      </c>
      <c r="G990" s="2" t="s">
        <v>2087</v>
      </c>
      <c r="H990" s="2" t="s">
        <v>1938</v>
      </c>
      <c r="I990" s="2" t="str">
        <f ca="1">IFERROR(__xludf.DUMMYFUNCTION("GOOGLETRANSLATE(C990,""fr"",""en"")"),"I am satisfied with the service, efficient and fast.
The filling of the boxes is however a tedious with a few duplicates
In the case of multi -cultivates, it would be simple to take up the compatible data.")</f>
        <v>I am satisfied with the service, efficient and fast.
The filling of the boxes is however a tedious with a few duplicates
In the case of multi -cultivates, it would be simple to take up the compatible data.</v>
      </c>
    </row>
    <row r="991" spans="2:9" ht="15.75" customHeight="1" x14ac:dyDescent="0.3">
      <c r="B991" s="2" t="s">
        <v>2096</v>
      </c>
      <c r="C991" s="2" t="s">
        <v>2097</v>
      </c>
      <c r="D991" s="2" t="s">
        <v>13</v>
      </c>
      <c r="E991" s="2" t="s">
        <v>14</v>
      </c>
      <c r="F991" s="2" t="s">
        <v>15</v>
      </c>
      <c r="G991" s="2" t="s">
        <v>2098</v>
      </c>
      <c r="H991" s="2" t="s">
        <v>1938</v>
      </c>
      <c r="I991" s="2" t="str">
        <f ca="1">IFERROR(__xludf.DUMMYFUNCTION("GOOGLETRANSLATE(C991,""fr"",""en"")"),"Cool very good prices and fairly fast and professional contacts. Cool very good prices and fairly fast and professional contacts. Cool very good prices and fairly fast and professional contacts.")</f>
        <v>Cool very good prices and fairly fast and professional contacts. Cool very good prices and fairly fast and professional contacts. Cool very good prices and fairly fast and professional contacts.</v>
      </c>
    </row>
    <row r="992" spans="2:9" ht="15.75" customHeight="1" x14ac:dyDescent="0.3">
      <c r="B992" s="2" t="s">
        <v>2099</v>
      </c>
      <c r="C992" s="2" t="s">
        <v>2100</v>
      </c>
      <c r="D992" s="2" t="s">
        <v>13</v>
      </c>
      <c r="E992" s="2" t="s">
        <v>14</v>
      </c>
      <c r="F992" s="2" t="s">
        <v>15</v>
      </c>
      <c r="G992" s="2" t="s">
        <v>2101</v>
      </c>
      <c r="H992" s="2" t="s">
        <v>1938</v>
      </c>
      <c r="I992" s="2" t="str">
        <f ca="1">IFERROR(__xludf.DUMMYFUNCTION("GOOGLETRANSLATE(C992,""fr"",""en"")"),"I am satisfied with Direct Insurance for its price, the agility of solutions as well as the availability of agents. that I had the opportunity to contact.")</f>
        <v>I am satisfied with Direct Insurance for its price, the agility of solutions as well as the availability of agents. that I had the opportunity to contact.</v>
      </c>
    </row>
    <row r="993" spans="2:9" ht="15.75" customHeight="1" x14ac:dyDescent="0.3">
      <c r="B993" s="2" t="s">
        <v>2102</v>
      </c>
      <c r="C993" s="2" t="s">
        <v>2103</v>
      </c>
      <c r="D993" s="2" t="s">
        <v>13</v>
      </c>
      <c r="E993" s="2" t="s">
        <v>14</v>
      </c>
      <c r="F993" s="2" t="s">
        <v>15</v>
      </c>
      <c r="G993" s="2" t="s">
        <v>2101</v>
      </c>
      <c r="H993" s="2" t="s">
        <v>1938</v>
      </c>
      <c r="I993" s="2" t="str">
        <f ca="1">IFERROR(__xludf.DUMMYFUNCTION("GOOGLETRANSLATE(C993,""fr"",""en"")"),"For the moment everything is fine, the subscription has been easy, fluid and very simple .. I did not need to advise what is great. We have always been satisfied with direct insurance.")</f>
        <v>For the moment everything is fine, the subscription has been easy, fluid and very simple .. I did not need to advise what is great. We have always been satisfied with direct insurance.</v>
      </c>
    </row>
    <row r="994" spans="2:9" ht="15.75" customHeight="1" x14ac:dyDescent="0.3">
      <c r="B994" s="2" t="s">
        <v>2104</v>
      </c>
      <c r="C994" s="2" t="s">
        <v>2105</v>
      </c>
      <c r="D994" s="2" t="s">
        <v>13</v>
      </c>
      <c r="E994" s="2" t="s">
        <v>14</v>
      </c>
      <c r="F994" s="2" t="s">
        <v>15</v>
      </c>
      <c r="G994" s="2" t="s">
        <v>2101</v>
      </c>
      <c r="H994" s="2" t="s">
        <v>1938</v>
      </c>
      <c r="I994" s="2" t="str">
        <f ca="1">IFERROR(__xludf.DUMMYFUNCTION("GOOGLETRANSLATE(C994,""fr"",""en"")"),"I am satisfied with the service. Quick quote and professional advisers. I will recommend direct-assurance to my relationships. Customer for five years.")</f>
        <v>I am satisfied with the service. Quick quote and professional advisers. I will recommend direct-assurance to my relationships. Customer for five years.</v>
      </c>
    </row>
    <row r="995" spans="2:9" ht="15.75" customHeight="1" x14ac:dyDescent="0.3">
      <c r="B995" s="2" t="s">
        <v>2106</v>
      </c>
      <c r="C995" s="2" t="s">
        <v>2107</v>
      </c>
      <c r="D995" s="2" t="s">
        <v>13</v>
      </c>
      <c r="E995" s="2" t="s">
        <v>14</v>
      </c>
      <c r="F995" s="2" t="s">
        <v>15</v>
      </c>
      <c r="G995" s="2" t="s">
        <v>2101</v>
      </c>
      <c r="H995" s="2" t="s">
        <v>1938</v>
      </c>
      <c r="I995" s="2" t="str">
        <f ca="1">IFERROR(__xludf.DUMMYFUNCTION("GOOGLETRANSLATE(C995,""fr"",""en"")"),"I am satisfied with the online service very practical easy to understand something to say perfect I highly recommend my loved ones as easy to use")</f>
        <v>I am satisfied with the online service very practical easy to understand something to say perfect I highly recommend my loved ones as easy to use</v>
      </c>
    </row>
    <row r="996" spans="2:9" ht="15.75" customHeight="1" x14ac:dyDescent="0.3">
      <c r="B996" s="2" t="s">
        <v>2108</v>
      </c>
      <c r="C996" s="2" t="s">
        <v>2109</v>
      </c>
      <c r="D996" s="2" t="s">
        <v>13</v>
      </c>
      <c r="E996" s="2" t="s">
        <v>14</v>
      </c>
      <c r="F996" s="2" t="s">
        <v>15</v>
      </c>
      <c r="G996" s="2" t="s">
        <v>2101</v>
      </c>
      <c r="H996" s="2" t="s">
        <v>1938</v>
      </c>
      <c r="I996" s="2" t="str">
        <f ca="1">IFERROR(__xludf.DUMMYFUNCTION("GOOGLETRANSLATE(C996,""fr"",""en"")"),"Satisfied with your service but however everything is done in demand which is a shame for people who do not master IT")</f>
        <v>Satisfied with your service but however everything is done in demand which is a shame for people who do not master IT</v>
      </c>
    </row>
    <row r="997" spans="2:9" ht="15.75" customHeight="1" x14ac:dyDescent="0.3">
      <c r="B997" s="2" t="s">
        <v>2110</v>
      </c>
      <c r="C997" s="2" t="s">
        <v>2111</v>
      </c>
      <c r="D997" s="2" t="s">
        <v>13</v>
      </c>
      <c r="E997" s="2" t="s">
        <v>14</v>
      </c>
      <c r="F997" s="2" t="s">
        <v>15</v>
      </c>
      <c r="G997" s="2" t="s">
        <v>2112</v>
      </c>
      <c r="H997" s="2" t="s">
        <v>1938</v>
      </c>
      <c r="I997" s="2" t="str">
        <f ca="1">IFERROR(__xludf.DUMMYFUNCTION("GOOGLETRANSLATE(C997,""fr"",""en"")"),"Customer for a dozen years with a bonus of 50%, never a claim, this insurer decided to increase my insurance premium at the annual maturity by 100% because my car was one of the most stolen! Goodbye direct insurance ...")</f>
        <v>Customer for a dozen years with a bonus of 50%, never a claim, this insurer decided to increase my insurance premium at the annual maturity by 100% because my car was one of the most stolen! Goodbye direct insurance ...</v>
      </c>
    </row>
    <row r="998" spans="2:9" ht="15.75" customHeight="1" x14ac:dyDescent="0.3">
      <c r="B998" s="2" t="s">
        <v>2113</v>
      </c>
      <c r="C998" s="2" t="s">
        <v>2114</v>
      </c>
      <c r="D998" s="2" t="s">
        <v>13</v>
      </c>
      <c r="E998" s="2" t="s">
        <v>14</v>
      </c>
      <c r="F998" s="2" t="s">
        <v>15</v>
      </c>
      <c r="G998" s="2" t="s">
        <v>2112</v>
      </c>
      <c r="H998" s="2" t="s">
        <v>1938</v>
      </c>
      <c r="I998" s="2" t="str">
        <f ca="1">IFERROR(__xludf.DUMMYFUNCTION("GOOGLETRANSLATE(C998,""fr"",""en"")"),"Hello,
I am not satisfied because I am unable to terminate my home contract.
The interface is not clear, I wonder if it is not a dubious commercial practice.")</f>
        <v>Hello,
I am not satisfied because I am unable to terminate my home contract.
The interface is not clear, I wonder if it is not a dubious commercial practice.</v>
      </c>
    </row>
    <row r="999" spans="2:9" ht="15.75" customHeight="1" x14ac:dyDescent="0.3">
      <c r="B999" s="2" t="s">
        <v>2115</v>
      </c>
      <c r="C999" s="2" t="s">
        <v>2116</v>
      </c>
      <c r="D999" s="2" t="s">
        <v>13</v>
      </c>
      <c r="E999" s="2" t="s">
        <v>14</v>
      </c>
      <c r="F999" s="2" t="s">
        <v>15</v>
      </c>
      <c r="G999" s="2" t="s">
        <v>2112</v>
      </c>
      <c r="H999" s="2" t="s">
        <v>1938</v>
      </c>
      <c r="I999" s="2" t="str">
        <f ca="1">IFERROR(__xludf.DUMMYFUNCTION("GOOGLETRANSLATE(C999,""fr"",""en"")"),"I am very happy with the services, for the prices for the reception and for the service.
I warmly recommend direct insurance.")</f>
        <v>I am very happy with the services, for the prices for the reception and for the service.
I warmly recommend direct insurance.</v>
      </c>
    </row>
    <row r="1000" spans="2:9" ht="15.75" customHeight="1" x14ac:dyDescent="0.3">
      <c r="B1000" s="2" t="s">
        <v>2117</v>
      </c>
      <c r="C1000" s="2" t="s">
        <v>2118</v>
      </c>
      <c r="D1000" s="2" t="s">
        <v>13</v>
      </c>
      <c r="E1000" s="2" t="s">
        <v>14</v>
      </c>
      <c r="F1000" s="2" t="s">
        <v>15</v>
      </c>
      <c r="G1000" s="2" t="s">
        <v>2112</v>
      </c>
      <c r="H1000" s="2" t="s">
        <v>1938</v>
      </c>
      <c r="I1000" s="2" t="str">
        <f ca="1">IFERROR(__xludf.DUMMYFUNCTION("GOOGLETRANSLATE(C1000,""fr"",""en"")"),"I am not satisfied with the price, having been customer for several years, no discounts on your part, just increases in monthly payments each year unlike other providers.
")</f>
        <v xml:space="preserve">I am not satisfied with the price, having been customer for several years, no discounts on your part, just increases in monthly payments each year unlike other providers.
</v>
      </c>
    </row>
    <row r="1001" spans="2:9" ht="15.75" customHeight="1" x14ac:dyDescent="0.3">
      <c r="B1001" s="2" t="s">
        <v>2119</v>
      </c>
      <c r="C1001" s="2" t="s">
        <v>2120</v>
      </c>
      <c r="D1001" s="2" t="s">
        <v>13</v>
      </c>
      <c r="E1001" s="2" t="s">
        <v>14</v>
      </c>
      <c r="F1001" s="2" t="s">
        <v>15</v>
      </c>
      <c r="G1001" s="2" t="s">
        <v>2112</v>
      </c>
      <c r="H1001" s="2" t="s">
        <v>1938</v>
      </c>
      <c r="I1001" s="2" t="str">
        <f ca="1">IFERROR(__xludf.DUMMYFUNCTION("GOOGLETRANSLATE(C1001,""fr"",""en"")"),"I am satisfied with the reception, the information, the price.
I recommend,
Really super insurance, they are attentive, it remains to be seen their responsiveness, because I am very new insured, 2 cars and 1 house.")</f>
        <v>I am satisfied with the reception, the information, the price.
I recommend,
Really super insurance, they are attentive, it remains to be seen their responsiveness, because I am very new insured, 2 cars and 1 house.</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MARTIN Santiago</cp:lastModifiedBy>
  <dcterms:created xsi:type="dcterms:W3CDTF">2022-12-16T15:48:29Z</dcterms:created>
  <dcterms:modified xsi:type="dcterms:W3CDTF">2025-01-09T12:30:02Z</dcterms:modified>
</cp:coreProperties>
</file>