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Docs\"/>
    </mc:Choice>
  </mc:AlternateContent>
  <bookViews>
    <workbookView xWindow="0" yWindow="0" windowWidth="17256" windowHeight="7860"/>
  </bookViews>
  <sheets>
    <sheet name="Hoja1" sheetId="1" r:id="rId1"/>
  </sheets>
  <calcPr calcId="171027" iterate="1" iterateCount="1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H2" i="1"/>
  <c r="G2" i="1"/>
  <c r="O12" i="1" l="1"/>
  <c r="R12" i="1" s="1"/>
  <c r="Q12" i="1" s="1"/>
  <c r="J17" i="1"/>
  <c r="I50" i="1"/>
  <c r="G50" i="1"/>
  <c r="I49" i="1"/>
  <c r="I37" i="1"/>
  <c r="I38" i="1"/>
  <c r="I39" i="1"/>
  <c r="I40" i="1"/>
  <c r="I41" i="1"/>
  <c r="I42" i="1"/>
  <c r="I43" i="1"/>
  <c r="I44" i="1"/>
  <c r="I45" i="1"/>
  <c r="I46" i="1"/>
  <c r="I47" i="1"/>
  <c r="I48" i="1"/>
  <c r="I36" i="1"/>
  <c r="H47" i="1"/>
  <c r="H49" i="1"/>
  <c r="H45" i="1"/>
  <c r="H43" i="1"/>
  <c r="H41" i="1"/>
  <c r="H39" i="1"/>
  <c r="H37" i="1"/>
  <c r="E37" i="1"/>
  <c r="E38" i="1"/>
  <c r="E39" i="1"/>
  <c r="E40" i="1"/>
  <c r="E41" i="1"/>
  <c r="E42" i="1"/>
  <c r="F42" i="1" s="1"/>
  <c r="G42" i="1" s="1"/>
  <c r="E43" i="1"/>
  <c r="F43" i="1" s="1"/>
  <c r="G43" i="1" s="1"/>
  <c r="E44" i="1"/>
  <c r="F44" i="1" s="1"/>
  <c r="G44" i="1" s="1"/>
  <c r="E45" i="1"/>
  <c r="E46" i="1"/>
  <c r="E47" i="1"/>
  <c r="E48" i="1"/>
  <c r="E49" i="1"/>
  <c r="E36" i="1"/>
  <c r="F36" i="1" s="1"/>
  <c r="G36" i="1" s="1"/>
  <c r="G37" i="1"/>
  <c r="G38" i="1"/>
  <c r="G45" i="1"/>
  <c r="G46" i="1"/>
  <c r="F37" i="1"/>
  <c r="F38" i="1"/>
  <c r="F39" i="1"/>
  <c r="G39" i="1" s="1"/>
  <c r="F40" i="1"/>
  <c r="G40" i="1" s="1"/>
  <c r="F41" i="1"/>
  <c r="G41" i="1" s="1"/>
  <c r="F45" i="1"/>
  <c r="F46" i="1"/>
  <c r="F47" i="1"/>
  <c r="G47" i="1" s="1"/>
  <c r="F48" i="1"/>
  <c r="G48" i="1" s="1"/>
  <c r="F49" i="1"/>
  <c r="G49" i="1" s="1"/>
  <c r="C37" i="1"/>
  <c r="C36" i="1"/>
  <c r="E4" i="1"/>
  <c r="G31" i="1"/>
  <c r="H20" i="1"/>
  <c r="I20" i="1" s="1"/>
  <c r="H28" i="1"/>
  <c r="I28" i="1" s="1"/>
  <c r="H29" i="1"/>
  <c r="I29" i="1" s="1"/>
  <c r="H19" i="1"/>
  <c r="E30" i="1"/>
  <c r="F30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E29" i="1"/>
  <c r="E20" i="1"/>
  <c r="E21" i="1"/>
  <c r="H21" i="1" s="1"/>
  <c r="I21" i="1" s="1"/>
  <c r="E22" i="1"/>
  <c r="H22" i="1" s="1"/>
  <c r="I22" i="1" s="1"/>
  <c r="E23" i="1"/>
  <c r="H23" i="1" s="1"/>
  <c r="I23" i="1" s="1"/>
  <c r="H15" i="1"/>
  <c r="N12" i="1" l="1"/>
  <c r="M12" i="1" s="1"/>
  <c r="C38" i="1"/>
  <c r="H30" i="1"/>
  <c r="I30" i="1" s="1"/>
  <c r="I31" i="1"/>
  <c r="O13" i="1" l="1"/>
  <c r="C39" i="1"/>
  <c r="R13" i="1" l="1"/>
  <c r="Q13" i="1" s="1"/>
  <c r="N13" i="1"/>
  <c r="M13" i="1" s="1"/>
  <c r="O14" i="1" s="1"/>
  <c r="R14" i="1" s="1"/>
  <c r="Q14" i="1" s="1"/>
  <c r="P14" i="1" s="1"/>
  <c r="N14" i="1" s="1"/>
  <c r="M14" i="1" s="1"/>
  <c r="O15" i="1" s="1"/>
  <c r="C40" i="1"/>
  <c r="R15" i="1" l="1"/>
  <c r="C41" i="1"/>
  <c r="N15" i="1" l="1"/>
  <c r="M15" i="1" s="1"/>
  <c r="O16" i="1" s="1"/>
  <c r="Q15" i="1"/>
  <c r="P15" i="1" s="1"/>
  <c r="C42" i="1"/>
  <c r="R16" i="1" l="1"/>
  <c r="C43" i="1"/>
  <c r="Q16" i="1" l="1"/>
  <c r="C44" i="1"/>
  <c r="P16" i="1" l="1"/>
  <c r="N16" i="1" s="1"/>
  <c r="M16" i="1" s="1"/>
  <c r="O17" i="1" s="1"/>
  <c r="C45" i="1"/>
  <c r="R17" i="1" l="1"/>
  <c r="C46" i="1"/>
  <c r="Q17" i="1" l="1"/>
  <c r="P17" i="1" s="1"/>
  <c r="N17" i="1" s="1"/>
  <c r="M17" i="1" s="1"/>
  <c r="O18" i="1" s="1"/>
  <c r="C47" i="1"/>
  <c r="R18" i="1" l="1"/>
  <c r="C48" i="1"/>
  <c r="Q18" i="1" l="1"/>
  <c r="P18" i="1" s="1"/>
  <c r="N18" i="1"/>
  <c r="M18" i="1" s="1"/>
  <c r="O19" i="1" s="1"/>
  <c r="J14" i="1" l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I14" i="1"/>
  <c r="C5" i="1"/>
  <c r="C4" i="1"/>
  <c r="D4" i="1"/>
  <c r="E5" i="1"/>
  <c r="D5" i="1" s="1"/>
  <c r="E6" i="1"/>
  <c r="D6" i="1" s="1"/>
  <c r="E3" i="1"/>
  <c r="D3" i="1" s="1"/>
  <c r="C3" i="1" s="1"/>
  <c r="J15" i="1" l="1"/>
  <c r="K21" i="1"/>
  <c r="C6" i="1"/>
  <c r="E7" i="1" l="1"/>
  <c r="D7" i="1" s="1"/>
  <c r="C7" i="1" s="1"/>
  <c r="E8" i="1" l="1"/>
  <c r="D8" i="1" s="1"/>
  <c r="C8" i="1" s="1"/>
  <c r="E9" i="1" l="1"/>
  <c r="D9" i="1" s="1"/>
  <c r="C9" i="1" s="1"/>
  <c r="E10" i="1" l="1"/>
  <c r="D10" i="1" s="1"/>
  <c r="C10" i="1" s="1"/>
  <c r="E11" i="1" l="1"/>
  <c r="D11" i="1" s="1"/>
  <c r="C11" i="1" s="1"/>
  <c r="E12" i="1" l="1"/>
  <c r="D12" i="1" s="1"/>
  <c r="C12" i="1" s="1"/>
  <c r="E13" i="1" l="1"/>
  <c r="D13" i="1" s="1"/>
  <c r="C13" i="1" s="1"/>
  <c r="E14" i="1" l="1"/>
  <c r="D14" i="1" s="1"/>
</calcChain>
</file>

<file path=xl/sharedStrings.xml><?xml version="1.0" encoding="utf-8"?>
<sst xmlns="http://schemas.openxmlformats.org/spreadsheetml/2006/main" count="92" uniqueCount="42">
  <si>
    <t>Nueva Deuda</t>
  </si>
  <si>
    <t>Saldo</t>
  </si>
  <si>
    <t>AbonoCapital</t>
  </si>
  <si>
    <t>AbonoInteres</t>
  </si>
  <si>
    <t>Cuota</t>
  </si>
  <si>
    <t>FCD(PreTax)</t>
  </si>
  <si>
    <t>Constante SIGMA</t>
  </si>
  <si>
    <t>TaxShield</t>
  </si>
  <si>
    <t>FCD(TAX)</t>
  </si>
  <si>
    <t>Impuestos:</t>
  </si>
  <si>
    <t>Epsilon</t>
  </si>
  <si>
    <t>Monto: 39000000</t>
  </si>
  <si>
    <t>Interes 0.113</t>
  </si>
  <si>
    <t>Bullet</t>
  </si>
  <si>
    <t>Bullet Epsilon</t>
  </si>
  <si>
    <t>KD(TaxShield)</t>
  </si>
  <si>
    <t xml:space="preserve">Monto: </t>
  </si>
  <si>
    <t>Amortización Constante Semestral</t>
  </si>
  <si>
    <t>Theta Cte</t>
  </si>
  <si>
    <t>Interes SV</t>
  </si>
  <si>
    <t>KD(PreTax)</t>
  </si>
  <si>
    <t>año</t>
  </si>
  <si>
    <t>Comision</t>
  </si>
  <si>
    <t>.</t>
  </si>
  <si>
    <t>Banco</t>
  </si>
  <si>
    <t>Monto máximo</t>
  </si>
  <si>
    <t>KD (EA)</t>
  </si>
  <si>
    <t>Monto Solicitado</t>
  </si>
  <si>
    <t>Monto Recibido</t>
  </si>
  <si>
    <t>Peso</t>
  </si>
  <si>
    <t>WACC</t>
  </si>
  <si>
    <t>Sigma</t>
  </si>
  <si>
    <t>Theta</t>
  </si>
  <si>
    <t>Ilimitado</t>
  </si>
  <si>
    <t>Gamma</t>
  </si>
  <si>
    <t>Capital</t>
  </si>
  <si>
    <t>TOTAL</t>
  </si>
  <si>
    <t>Total inversión</t>
  </si>
  <si>
    <t>D/E</t>
  </si>
  <si>
    <t>D</t>
  </si>
  <si>
    <t>E</t>
  </si>
  <si>
    <t>Punto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</si>
</sst>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43" fontId="0" fillId="0" borderId="0" xfId="1" applyNumberFormat="1" applyFont="1"/>
    <xf numFmtId="10" fontId="0" fillId="0" borderId="0" xfId="1" applyNumberFormat="1" applyFont="1"/>
    <xf numFmtId="0" fontId="0" fillId="0" borderId="2" xfId="0" applyBorder="1"/>
    <xf numFmtId="43" fontId="0" fillId="0" borderId="2" xfId="1" applyNumberFormat="1" applyFont="1" applyBorder="1"/>
    <xf numFmtId="167" fontId="0" fillId="0" borderId="2" xfId="1" applyNumberFormat="1" applyFont="1" applyBorder="1"/>
    <xf numFmtId="44" fontId="0" fillId="0" borderId="2" xfId="2" applyFont="1" applyBorder="1"/>
    <xf numFmtId="0" fontId="2" fillId="2" borderId="2" xfId="4" applyBorder="1"/>
    <xf numFmtId="43" fontId="4" fillId="6" borderId="0" xfId="5" applyNumberFormat="1"/>
    <xf numFmtId="10" fontId="4" fillId="6" borderId="0" xfId="5" applyNumberFormat="1"/>
    <xf numFmtId="43" fontId="0" fillId="0" borderId="2" xfId="0" applyNumberFormat="1" applyBorder="1"/>
    <xf numFmtId="43" fontId="4" fillId="7" borderId="2" xfId="6" applyNumberFormat="1" applyBorder="1"/>
    <xf numFmtId="0" fontId="4" fillId="7" borderId="2" xfId="6" applyBorder="1"/>
    <xf numFmtId="43" fontId="4" fillId="4" borderId="2" xfId="1" applyNumberFormat="1" applyFont="1" applyFill="1" applyBorder="1"/>
    <xf numFmtId="43" fontId="1" fillId="5" borderId="2" xfId="1" applyNumberFormat="1" applyFill="1" applyBorder="1"/>
    <xf numFmtId="43" fontId="3" fillId="3" borderId="2" xfId="1" applyNumberFormat="1" applyFont="1" applyFill="1" applyBorder="1"/>
    <xf numFmtId="43" fontId="4" fillId="7" borderId="2" xfId="1" applyNumberFormat="1" applyFont="1" applyFill="1" applyBorder="1"/>
    <xf numFmtId="43" fontId="3" fillId="3" borderId="1" xfId="1" applyNumberFormat="1" applyFont="1" applyFill="1" applyBorder="1"/>
    <xf numFmtId="9" fontId="4" fillId="7" borderId="2" xfId="3" applyFont="1" applyFill="1" applyBorder="1"/>
    <xf numFmtId="170" fontId="4" fillId="7" borderId="2" xfId="3" applyNumberFormat="1" applyFont="1" applyFill="1" applyBorder="1"/>
    <xf numFmtId="9" fontId="0" fillId="0" borderId="2" xfId="3" applyFont="1" applyBorder="1"/>
  </cellXfs>
  <cellStyles count="7">
    <cellStyle name="Bueno" xfId="4" builtinId="26"/>
    <cellStyle name="Énfasis5" xfId="5" builtinId="45"/>
    <cellStyle name="Énfasis6" xfId="6" builtinId="49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5"/>
  <sheetViews>
    <sheetView tabSelected="1" topLeftCell="A42" zoomScale="85" zoomScaleNormal="85" workbookViewId="0">
      <selection activeCell="G66" sqref="A60:G66"/>
    </sheetView>
  </sheetViews>
  <sheetFormatPr baseColWidth="10" defaultRowHeight="14.4" x14ac:dyDescent="0.3"/>
  <cols>
    <col min="1" max="1" width="15.5546875" customWidth="1"/>
    <col min="2" max="2" width="15.88671875" bestFit="1" customWidth="1"/>
    <col min="3" max="3" width="16.5546875" customWidth="1"/>
    <col min="4" max="4" width="16.6640625" customWidth="1"/>
    <col min="5" max="5" width="16.33203125" bestFit="1" customWidth="1"/>
    <col min="6" max="6" width="20" customWidth="1"/>
    <col min="7" max="7" width="16.44140625" customWidth="1"/>
    <col min="8" max="8" width="16.5546875" customWidth="1"/>
    <col min="9" max="9" width="15.6640625" customWidth="1"/>
    <col min="10" max="10" width="15.88671875" customWidth="1"/>
    <col min="11" max="11" width="16.44140625" customWidth="1"/>
    <col min="12" max="12" width="16.21875" customWidth="1"/>
    <col min="13" max="13" width="14.88671875" bestFit="1" customWidth="1"/>
    <col min="14" max="14" width="15.88671875" customWidth="1"/>
    <col min="15" max="15" width="14.88671875" bestFit="1" customWidth="1"/>
    <col min="16" max="16" width="15.77734375" customWidth="1"/>
    <col min="17" max="17" width="13.21875" bestFit="1" customWidth="1"/>
    <col min="18" max="18" width="14.77734375" customWidth="1"/>
  </cols>
  <sheetData>
    <row r="1" spans="1:37" x14ac:dyDescent="0.3">
      <c r="A1" s="7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22</v>
      </c>
      <c r="H1" s="7" t="s">
        <v>5</v>
      </c>
      <c r="I1" s="7" t="s">
        <v>7</v>
      </c>
      <c r="J1" s="7" t="s">
        <v>8</v>
      </c>
    </row>
    <row r="2" spans="1:37" x14ac:dyDescent="0.3">
      <c r="A2" s="4">
        <v>0</v>
      </c>
      <c r="B2" s="4">
        <v>66000000</v>
      </c>
      <c r="C2" s="4">
        <v>66000000</v>
      </c>
      <c r="D2" s="4">
        <v>0</v>
      </c>
      <c r="E2" s="4">
        <v>0</v>
      </c>
      <c r="F2" s="4">
        <v>0</v>
      </c>
      <c r="G2" s="10">
        <f>0.02*C2</f>
        <v>1320000</v>
      </c>
      <c r="H2" s="4">
        <f>66000000-G2</f>
        <v>64680000</v>
      </c>
      <c r="I2" s="4">
        <v>0</v>
      </c>
      <c r="J2" s="4">
        <v>64680000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s="5">
        <v>1</v>
      </c>
      <c r="B3" s="4">
        <v>66000000</v>
      </c>
      <c r="C3" s="4">
        <f>C2-D3</f>
        <v>63146481.859999999</v>
      </c>
      <c r="D3" s="4">
        <f>F3-E3</f>
        <v>2853518.1400000006</v>
      </c>
      <c r="E3" s="4">
        <f>C2*0.113</f>
        <v>7458000</v>
      </c>
      <c r="F3" s="4">
        <v>10311518.140000001</v>
      </c>
      <c r="G3" s="3">
        <v>0</v>
      </c>
      <c r="H3" s="6">
        <v>-10311518.140000001</v>
      </c>
      <c r="I3" s="4">
        <f>(E3+G2)*0.33</f>
        <v>2896740</v>
      </c>
      <c r="J3" s="4">
        <f>H3+I3</f>
        <v>-7414778.1400000006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s="5">
        <v>2</v>
      </c>
      <c r="B4" s="4">
        <v>66000000</v>
      </c>
      <c r="C4" s="4">
        <f>C3-D4</f>
        <v>59970516.17018</v>
      </c>
      <c r="D4" s="4">
        <f>F4-E4</f>
        <v>3175965.6898200009</v>
      </c>
      <c r="E4" s="4">
        <f>C3*0.113</f>
        <v>7135552.4501799997</v>
      </c>
      <c r="F4" s="4">
        <v>10311518.140000001</v>
      </c>
      <c r="G4" s="3">
        <v>0</v>
      </c>
      <c r="H4" s="6">
        <v>-10311518.140000001</v>
      </c>
      <c r="I4" s="4">
        <f>E4*0.33</f>
        <v>2354732.3085594</v>
      </c>
      <c r="J4" s="4">
        <f>H4+I4</f>
        <v>-7956785.8314406006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5">
        <v>3</v>
      </c>
      <c r="B5" s="4">
        <v>66000000</v>
      </c>
      <c r="C5" s="4">
        <f t="shared" ref="C5:C14" si="0">C4-D5</f>
        <v>56435666.357410342</v>
      </c>
      <c r="D5" s="4">
        <f t="shared" ref="D5:D14" si="1">F5-E5</f>
        <v>3534849.8127696607</v>
      </c>
      <c r="E5" s="4">
        <f t="shared" ref="E4:E14" si="2">C4*0.113</f>
        <v>6776668.3272303399</v>
      </c>
      <c r="F5" s="4">
        <v>10311518.140000001</v>
      </c>
      <c r="G5" s="3">
        <v>0</v>
      </c>
      <c r="H5" s="6">
        <v>-10311518.140000001</v>
      </c>
      <c r="I5" s="4">
        <f>E5*0.33</f>
        <v>2236300.5479860124</v>
      </c>
      <c r="J5" s="4">
        <f>H5+I5</f>
        <v>-8075217.5920139886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5">
        <v>4</v>
      </c>
      <c r="B6" s="4">
        <v>66000000</v>
      </c>
      <c r="C6" s="4">
        <f t="shared" si="0"/>
        <v>52501378.515797712</v>
      </c>
      <c r="D6" s="4">
        <f t="shared" si="1"/>
        <v>3934287.8416126315</v>
      </c>
      <c r="E6" s="4">
        <f t="shared" si="2"/>
        <v>6377230.2983873691</v>
      </c>
      <c r="F6" s="4">
        <v>10311518.140000001</v>
      </c>
      <c r="G6" s="3">
        <v>0</v>
      </c>
      <c r="H6" s="6">
        <v>-10311518.140000001</v>
      </c>
      <c r="I6" s="4">
        <f>E6*0.33</f>
        <v>2104485.9984678319</v>
      </c>
      <c r="J6" s="4">
        <f>H6+I6</f>
        <v>-8207032.1415321687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s="5">
        <v>5</v>
      </c>
      <c r="B7" s="4">
        <v>66000000</v>
      </c>
      <c r="C7" s="4">
        <f t="shared" si="0"/>
        <v>48122516.148082852</v>
      </c>
      <c r="D7" s="4">
        <f t="shared" si="1"/>
        <v>4378862.3677148586</v>
      </c>
      <c r="E7" s="4">
        <f t="shared" si="2"/>
        <v>5932655.772285142</v>
      </c>
      <c r="F7" s="4">
        <v>10311518.140000001</v>
      </c>
      <c r="G7" s="3">
        <v>0</v>
      </c>
      <c r="H7" s="6">
        <v>-10311518.140000001</v>
      </c>
      <c r="I7" s="4">
        <f>E7*0.33</f>
        <v>1957776.4048540969</v>
      </c>
      <c r="J7" s="4">
        <f>H7+I7</f>
        <v>-8353741.7351459041</v>
      </c>
      <c r="L7" t="s">
        <v>9</v>
      </c>
      <c r="M7">
        <v>0.33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s="5">
        <v>6</v>
      </c>
      <c r="B8" s="4">
        <v>66000000</v>
      </c>
      <c r="C8" s="4">
        <f t="shared" si="0"/>
        <v>43248842.332816213</v>
      </c>
      <c r="D8" s="4">
        <f t="shared" si="1"/>
        <v>4873673.8152666381</v>
      </c>
      <c r="E8" s="4">
        <f t="shared" si="2"/>
        <v>5437844.3247333625</v>
      </c>
      <c r="F8" s="4">
        <v>10311518.140000001</v>
      </c>
      <c r="G8" s="3">
        <v>0</v>
      </c>
      <c r="H8" s="6">
        <v>-10311518.140000001</v>
      </c>
      <c r="I8" s="4">
        <f>E8*0.33</f>
        <v>1794488.6271620097</v>
      </c>
      <c r="J8" s="4">
        <f>H8+I8</f>
        <v>-8517029.5128379911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s="5">
        <v>7</v>
      </c>
      <c r="B9" s="4">
        <v>66000000</v>
      </c>
      <c r="C9" s="4">
        <f t="shared" si="0"/>
        <v>37824443.376424447</v>
      </c>
      <c r="D9" s="4">
        <f t="shared" si="1"/>
        <v>5424398.9563917685</v>
      </c>
      <c r="E9" s="4">
        <f t="shared" si="2"/>
        <v>4887119.1836082321</v>
      </c>
      <c r="F9" s="4">
        <v>10311518.140000001</v>
      </c>
      <c r="G9" s="3">
        <v>0</v>
      </c>
      <c r="H9" s="6">
        <v>-10311518.140000001</v>
      </c>
      <c r="I9" s="4">
        <f>E9*0.33</f>
        <v>1612749.3305907166</v>
      </c>
      <c r="J9" s="4">
        <f>H9+I9</f>
        <v>-8698768.8094092831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s="5">
        <v>8</v>
      </c>
      <c r="B10" s="4">
        <v>66000000</v>
      </c>
      <c r="C10" s="4">
        <f t="shared" si="0"/>
        <v>31787087.337960407</v>
      </c>
      <c r="D10" s="4">
        <f t="shared" si="1"/>
        <v>6037356.0384640377</v>
      </c>
      <c r="E10" s="4">
        <f t="shared" si="2"/>
        <v>4274162.1015359629</v>
      </c>
      <c r="F10" s="4">
        <v>10311518.140000001</v>
      </c>
      <c r="G10" s="3">
        <v>0</v>
      </c>
      <c r="H10" s="6">
        <v>-10311518.140000001</v>
      </c>
      <c r="I10" s="4">
        <f>E10*0.33</f>
        <v>1410473.4935068679</v>
      </c>
      <c r="J10" s="4">
        <f>H10+I10</f>
        <v>-8901044.6464931332</v>
      </c>
      <c r="L10" s="11" t="s">
        <v>21</v>
      </c>
      <c r="M10" s="12" t="s">
        <v>1</v>
      </c>
      <c r="N10" s="12" t="s">
        <v>2</v>
      </c>
      <c r="O10" s="12" t="s">
        <v>3</v>
      </c>
      <c r="P10" s="12" t="s">
        <v>4</v>
      </c>
      <c r="Q10" s="12" t="s">
        <v>5</v>
      </c>
      <c r="R10" s="12" t="s">
        <v>7</v>
      </c>
      <c r="S10" s="11" t="s">
        <v>8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5">
        <v>9</v>
      </c>
      <c r="B11" s="4">
        <v>66000000</v>
      </c>
      <c r="C11" s="4">
        <f t="shared" si="0"/>
        <v>25067510.067149933</v>
      </c>
      <c r="D11" s="4">
        <f t="shared" si="1"/>
        <v>6719577.2708104746</v>
      </c>
      <c r="E11" s="4">
        <f t="shared" si="2"/>
        <v>3591940.869189526</v>
      </c>
      <c r="F11" s="4">
        <v>10311518.140000001</v>
      </c>
      <c r="G11" s="3">
        <v>0</v>
      </c>
      <c r="H11" s="6">
        <v>-10311518.140000001</v>
      </c>
      <c r="I11" s="4">
        <f>E11*0.33</f>
        <v>1185340.4868325435</v>
      </c>
      <c r="J11" s="4">
        <f>H11+I11</f>
        <v>-9126177.6531674564</v>
      </c>
      <c r="L11" s="4">
        <v>0</v>
      </c>
      <c r="M11" s="4">
        <v>55000000</v>
      </c>
      <c r="N11" s="4"/>
      <c r="O11" s="4"/>
      <c r="P11" s="4"/>
      <c r="Q11" s="4"/>
      <c r="R11" s="3"/>
      <c r="S11" s="4">
        <v>55000000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5">
        <v>10</v>
      </c>
      <c r="B12" s="4">
        <v>66000000</v>
      </c>
      <c r="C12" s="4">
        <f t="shared" si="0"/>
        <v>17588620.564737875</v>
      </c>
      <c r="D12" s="4">
        <f t="shared" si="1"/>
        <v>7478889.5024120584</v>
      </c>
      <c r="E12" s="4">
        <f t="shared" si="2"/>
        <v>2832628.6375879426</v>
      </c>
      <c r="F12" s="4">
        <v>10311518.140000001</v>
      </c>
      <c r="G12" s="3">
        <v>0</v>
      </c>
      <c r="H12" s="6">
        <v>-10311518.140000001</v>
      </c>
      <c r="I12" s="4">
        <f>E12*0.33</f>
        <v>934767.45040402107</v>
      </c>
      <c r="J12" s="4">
        <f>H12+I12</f>
        <v>-9376750.6895959787</v>
      </c>
      <c r="L12" s="4">
        <v>1</v>
      </c>
      <c r="M12" s="10">
        <f>M11-N12</f>
        <v>50164050</v>
      </c>
      <c r="N12" s="4">
        <f>P12-O12</f>
        <v>4835950</v>
      </c>
      <c r="O12" s="4">
        <f>M11*0.113</f>
        <v>6215000</v>
      </c>
      <c r="P12" s="3">
        <v>11050950</v>
      </c>
      <c r="Q12" s="4">
        <f>S12-R12</f>
        <v>-11050950</v>
      </c>
      <c r="R12" s="10">
        <f>O12*0.33</f>
        <v>2050950</v>
      </c>
      <c r="S12" s="4">
        <v>-9000000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5">
        <v>11</v>
      </c>
      <c r="B13" s="4">
        <v>66000000</v>
      </c>
      <c r="C13" s="4">
        <f t="shared" si="0"/>
        <v>9264616.5485532545</v>
      </c>
      <c r="D13" s="4">
        <f t="shared" si="1"/>
        <v>8324004.0161846206</v>
      </c>
      <c r="E13" s="4">
        <f t="shared" si="2"/>
        <v>1987514.12381538</v>
      </c>
      <c r="F13" s="4">
        <v>10311518.140000001</v>
      </c>
      <c r="G13" s="3">
        <v>0</v>
      </c>
      <c r="H13" s="6">
        <v>-10311518.140000001</v>
      </c>
      <c r="I13" s="4">
        <f>E13*0.33</f>
        <v>655879.66085907549</v>
      </c>
      <c r="J13" s="4">
        <f>H13+I13</f>
        <v>-9655638.4791409243</v>
      </c>
      <c r="L13" s="4">
        <v>2</v>
      </c>
      <c r="M13" s="10">
        <f>M12-N13</f>
        <v>44961970.225500003</v>
      </c>
      <c r="N13" s="4">
        <f t="shared" ref="N13:N20" si="3">P13-O13</f>
        <v>5202079.7744999994</v>
      </c>
      <c r="O13" s="4">
        <f>M12*0.113</f>
        <v>5668537.6500000004</v>
      </c>
      <c r="P13" s="3">
        <v>10870617.4245</v>
      </c>
      <c r="Q13" s="4">
        <f>S13-R13</f>
        <v>-10870617.4245</v>
      </c>
      <c r="R13" s="10">
        <f t="shared" ref="R13:R19" si="4">O13*0.33</f>
        <v>1870617.4245000002</v>
      </c>
      <c r="S13" s="4">
        <v>-9000000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5">
        <v>12</v>
      </c>
      <c r="B14" s="4">
        <v>66000000</v>
      </c>
      <c r="C14" s="4">
        <v>0</v>
      </c>
      <c r="D14" s="4">
        <f t="shared" si="1"/>
        <v>9264616.4700134825</v>
      </c>
      <c r="E14" s="4">
        <f t="shared" si="2"/>
        <v>1046901.6699865178</v>
      </c>
      <c r="F14" s="4">
        <v>10311518.140000001</v>
      </c>
      <c r="G14" s="3">
        <v>0</v>
      </c>
      <c r="H14" s="6">
        <v>-10311518.140000001</v>
      </c>
      <c r="I14" s="4">
        <f>E14*0.33</f>
        <v>345477.55109555088</v>
      </c>
      <c r="J14" s="4">
        <f>H14+I14</f>
        <v>-9966040.5889044497</v>
      </c>
      <c r="L14" s="4">
        <v>3</v>
      </c>
      <c r="M14" s="10">
        <f>M13-N14</f>
        <v>39366040.991272606</v>
      </c>
      <c r="N14" s="4">
        <f>P14-O14</f>
        <v>5595929.2342273956</v>
      </c>
      <c r="O14" s="4">
        <f>M13*0.113</f>
        <v>5080702.6354815001</v>
      </c>
      <c r="P14" s="10">
        <f>-Q14</f>
        <v>10676631.869708896</v>
      </c>
      <c r="Q14" s="4">
        <f>S14-R14</f>
        <v>-10676631.869708896</v>
      </c>
      <c r="R14" s="10">
        <f t="shared" si="4"/>
        <v>1676631.869708895</v>
      </c>
      <c r="S14" s="4">
        <v>-9000000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B15" s="1"/>
      <c r="C15" s="1"/>
      <c r="D15" s="1"/>
      <c r="E15" s="1"/>
      <c r="G15" s="8" t="s">
        <v>20</v>
      </c>
      <c r="H15" s="9">
        <f>IRR(H2:H14)</f>
        <v>0.11730184513409925</v>
      </c>
      <c r="I15" s="8" t="s">
        <v>15</v>
      </c>
      <c r="J15" s="9">
        <f>IRR(J2:J14)</f>
        <v>7.8273610095290325E-2</v>
      </c>
      <c r="L15" s="4">
        <v>4</v>
      </c>
      <c r="M15" s="10">
        <f t="shared" ref="M13:M19" si="5">M14-N15</f>
        <v>30346443.954721853</v>
      </c>
      <c r="N15" s="4">
        <f t="shared" si="3"/>
        <v>9019597.0365507528</v>
      </c>
      <c r="O15" s="4">
        <f t="shared" ref="O13:O19" si="6">M14*0.113</f>
        <v>4448362.6320138043</v>
      </c>
      <c r="P15" s="10">
        <f t="shared" ref="P15:P18" si="7">-Q15</f>
        <v>13467959.668564556</v>
      </c>
      <c r="Q15" s="4">
        <f>S15-R15</f>
        <v>-13467959.668564556</v>
      </c>
      <c r="R15" s="10">
        <f t="shared" si="4"/>
        <v>1467959.6685645555</v>
      </c>
      <c r="S15" s="4">
        <v>-12000000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1" t="s">
        <v>10</v>
      </c>
      <c r="B16" s="1" t="s">
        <v>11</v>
      </c>
      <c r="C16" s="1" t="s">
        <v>12</v>
      </c>
      <c r="D16" s="1" t="s">
        <v>13</v>
      </c>
      <c r="E16" s="1"/>
      <c r="F16" s="1"/>
      <c r="G16" s="1"/>
      <c r="H16" s="1"/>
      <c r="I16" s="1"/>
      <c r="J16" s="1"/>
      <c r="K16" s="1"/>
      <c r="L16" s="4">
        <v>5</v>
      </c>
      <c r="M16" s="10">
        <f t="shared" si="5"/>
        <v>22643973.226533845</v>
      </c>
      <c r="N16" s="4">
        <f t="shared" si="3"/>
        <v>7702470.7281880081</v>
      </c>
      <c r="O16" s="4">
        <f t="shared" si="6"/>
        <v>3429148.1668835697</v>
      </c>
      <c r="P16" s="10">
        <f t="shared" si="7"/>
        <v>11131618.895071577</v>
      </c>
      <c r="Q16" s="4">
        <f>S16-R16</f>
        <v>-11131618.895071577</v>
      </c>
      <c r="R16" s="10">
        <f t="shared" si="4"/>
        <v>1131618.895071578</v>
      </c>
      <c r="S16" s="4">
        <v>-10000000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7" t="s">
        <v>14</v>
      </c>
      <c r="B17" s="7" t="s">
        <v>0</v>
      </c>
      <c r="C17" s="7" t="s">
        <v>1</v>
      </c>
      <c r="D17" s="7" t="s">
        <v>2</v>
      </c>
      <c r="E17" s="7" t="s">
        <v>3</v>
      </c>
      <c r="F17" s="7" t="s">
        <v>4</v>
      </c>
      <c r="G17" s="7" t="s">
        <v>5</v>
      </c>
      <c r="H17" s="7" t="s">
        <v>7</v>
      </c>
      <c r="I17" s="7" t="s">
        <v>8</v>
      </c>
      <c r="J17" s="1">
        <f>SUM(F19:F25)</f>
        <v>26442000</v>
      </c>
      <c r="K17" s="1"/>
      <c r="L17" s="4">
        <v>6</v>
      </c>
      <c r="M17" s="10">
        <f t="shared" si="5"/>
        <v>17358348.439514723</v>
      </c>
      <c r="N17" s="4">
        <f t="shared" si="3"/>
        <v>5285624.7870191224</v>
      </c>
      <c r="O17" s="4">
        <f t="shared" si="6"/>
        <v>2558768.9745983244</v>
      </c>
      <c r="P17" s="10">
        <f t="shared" si="7"/>
        <v>7844393.7616174472</v>
      </c>
      <c r="Q17" s="4">
        <f>S17-R17</f>
        <v>-7844393.7616174472</v>
      </c>
      <c r="R17" s="10">
        <f t="shared" si="4"/>
        <v>844393.76161744713</v>
      </c>
      <c r="S17" s="4">
        <v>-7000000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4">
        <v>0</v>
      </c>
      <c r="B18" s="4">
        <v>39000000</v>
      </c>
      <c r="C18" s="4">
        <v>39000000</v>
      </c>
      <c r="D18" s="4">
        <v>0</v>
      </c>
      <c r="E18" s="4">
        <v>0</v>
      </c>
      <c r="F18" s="4">
        <v>0</v>
      </c>
      <c r="G18" s="4">
        <v>39000000</v>
      </c>
      <c r="H18" s="4"/>
      <c r="I18" s="4">
        <v>39000000</v>
      </c>
      <c r="J18" s="1"/>
      <c r="K18" s="1"/>
      <c r="L18" s="4">
        <v>7</v>
      </c>
      <c r="M18" s="10">
        <f t="shared" si="5"/>
        <v>8672548.9998703822</v>
      </c>
      <c r="N18" s="4">
        <f t="shared" si="3"/>
        <v>8685799.4396443404</v>
      </c>
      <c r="O18" s="4">
        <f t="shared" si="6"/>
        <v>1961493.3736651638</v>
      </c>
      <c r="P18" s="10">
        <f t="shared" si="7"/>
        <v>10647292.813309504</v>
      </c>
      <c r="Q18" s="4">
        <f>S18-R18</f>
        <v>-10647292.813309504</v>
      </c>
      <c r="R18" s="10">
        <f t="shared" si="4"/>
        <v>647292.81330950407</v>
      </c>
      <c r="S18" s="4">
        <v>-10000000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5">
        <v>1</v>
      </c>
      <c r="B19" s="4">
        <v>0</v>
      </c>
      <c r="C19" s="4">
        <v>39000000</v>
      </c>
      <c r="D19" s="4">
        <v>0</v>
      </c>
      <c r="E19" s="4">
        <v>0</v>
      </c>
      <c r="F19" s="4">
        <v>0</v>
      </c>
      <c r="G19" s="4" t="s">
        <v>23</v>
      </c>
      <c r="H19" s="4">
        <f>E19*0.33</f>
        <v>0</v>
      </c>
      <c r="I19" s="4">
        <v>0</v>
      </c>
      <c r="J19" s="1"/>
      <c r="K19" s="1"/>
      <c r="L19" s="4">
        <v>8</v>
      </c>
      <c r="M19" s="10">
        <v>0</v>
      </c>
      <c r="N19" s="4">
        <v>8672549</v>
      </c>
      <c r="O19" s="4">
        <f>M18*0.113</f>
        <v>979998.03698535322</v>
      </c>
      <c r="P19" s="4">
        <v>9652547</v>
      </c>
      <c r="Q19" s="4">
        <v>9625547</v>
      </c>
      <c r="R19" s="10">
        <v>323399</v>
      </c>
      <c r="S19" s="4">
        <v>-9239148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5">
        <v>2</v>
      </c>
      <c r="B20" s="4">
        <v>0</v>
      </c>
      <c r="C20" s="4">
        <v>39000000</v>
      </c>
      <c r="D20" s="4">
        <v>0</v>
      </c>
      <c r="E20" s="4">
        <f t="shared" ref="E20:G35" si="8">0.113*C19</f>
        <v>4407000</v>
      </c>
      <c r="F20" s="4">
        <v>4407000</v>
      </c>
      <c r="G20" s="4">
        <v>-4407000</v>
      </c>
      <c r="H20" s="4">
        <f t="shared" ref="H20:H30" si="9">E20*0.33</f>
        <v>1454310</v>
      </c>
      <c r="I20" s="4">
        <f t="shared" ref="I20:I29" si="10">G20+H20</f>
        <v>-2952690</v>
      </c>
      <c r="J20" s="1"/>
      <c r="K20" s="1"/>
      <c r="L20" s="1"/>
      <c r="M20" s="1"/>
      <c r="N20" s="1"/>
      <c r="O20" s="1"/>
      <c r="P20" s="1"/>
      <c r="Q20" s="1"/>
      <c r="R20" s="8" t="s">
        <v>15</v>
      </c>
      <c r="S20" s="9">
        <v>7.5700000000000003E-2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5">
        <v>3</v>
      </c>
      <c r="B21" s="4">
        <v>0</v>
      </c>
      <c r="C21" s="4">
        <v>39000000</v>
      </c>
      <c r="D21" s="4">
        <v>0</v>
      </c>
      <c r="E21" s="4">
        <f t="shared" si="8"/>
        <v>4407000</v>
      </c>
      <c r="F21" s="4">
        <v>4407000</v>
      </c>
      <c r="G21" s="4">
        <v>-4407000</v>
      </c>
      <c r="H21" s="4">
        <f t="shared" si="9"/>
        <v>1454310</v>
      </c>
      <c r="I21" s="4">
        <f t="shared" si="10"/>
        <v>-2952690</v>
      </c>
      <c r="J21" s="1"/>
      <c r="K21" s="1">
        <f>SUM(J3:J14)</f>
        <v>-104249005.81968188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5">
        <v>4</v>
      </c>
      <c r="B22" s="4">
        <v>0</v>
      </c>
      <c r="C22" s="4">
        <v>39000000</v>
      </c>
      <c r="D22" s="4">
        <v>0</v>
      </c>
      <c r="E22" s="4">
        <f t="shared" si="8"/>
        <v>4407000</v>
      </c>
      <c r="F22" s="4">
        <v>4407000</v>
      </c>
      <c r="G22" s="4">
        <v>-4407000</v>
      </c>
      <c r="H22" s="4">
        <f t="shared" si="9"/>
        <v>1454310</v>
      </c>
      <c r="I22" s="4">
        <f t="shared" si="10"/>
        <v>-2952690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5">
        <v>5</v>
      </c>
      <c r="B23" s="4">
        <v>0</v>
      </c>
      <c r="C23" s="4">
        <v>39000000</v>
      </c>
      <c r="D23" s="4">
        <v>0</v>
      </c>
      <c r="E23" s="4">
        <f t="shared" si="8"/>
        <v>4407000</v>
      </c>
      <c r="F23" s="4">
        <v>4407000</v>
      </c>
      <c r="G23" s="4">
        <v>-4407000</v>
      </c>
      <c r="H23" s="4">
        <f t="shared" si="9"/>
        <v>1454310</v>
      </c>
      <c r="I23" s="4">
        <f t="shared" si="10"/>
        <v>-2952690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5">
        <v>6</v>
      </c>
      <c r="B24" s="4">
        <v>0</v>
      </c>
      <c r="C24" s="4">
        <v>39000000</v>
      </c>
      <c r="D24" s="4">
        <v>0</v>
      </c>
      <c r="E24" s="4">
        <f t="shared" si="8"/>
        <v>4407000</v>
      </c>
      <c r="F24" s="4">
        <v>4407000</v>
      </c>
      <c r="G24" s="4">
        <v>-4407000</v>
      </c>
      <c r="H24" s="4">
        <f t="shared" si="9"/>
        <v>1454310</v>
      </c>
      <c r="I24" s="4">
        <f t="shared" si="10"/>
        <v>-2952690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5">
        <v>7</v>
      </c>
      <c r="B25" s="4">
        <v>0</v>
      </c>
      <c r="C25" s="4">
        <v>39000000</v>
      </c>
      <c r="D25" s="4">
        <v>0</v>
      </c>
      <c r="E25" s="4">
        <f t="shared" si="8"/>
        <v>4407000</v>
      </c>
      <c r="F25" s="4">
        <v>4407000</v>
      </c>
      <c r="G25" s="4">
        <v>-4407000</v>
      </c>
      <c r="H25" s="4">
        <f t="shared" si="9"/>
        <v>1454310</v>
      </c>
      <c r="I25" s="4">
        <f t="shared" si="10"/>
        <v>-2952690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5">
        <v>8</v>
      </c>
      <c r="B26" s="4">
        <v>0</v>
      </c>
      <c r="C26" s="4">
        <v>39000000</v>
      </c>
      <c r="D26" s="4">
        <v>0</v>
      </c>
      <c r="E26" s="4">
        <f t="shared" si="8"/>
        <v>4407000</v>
      </c>
      <c r="F26" s="4">
        <v>4407000</v>
      </c>
      <c r="G26" s="4">
        <v>-4407000</v>
      </c>
      <c r="H26" s="4">
        <f t="shared" si="9"/>
        <v>1454310</v>
      </c>
      <c r="I26" s="4">
        <f t="shared" si="10"/>
        <v>-2952690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5">
        <v>9</v>
      </c>
      <c r="B27" s="4">
        <v>0</v>
      </c>
      <c r="C27" s="4">
        <v>39000000</v>
      </c>
      <c r="D27" s="4">
        <v>0</v>
      </c>
      <c r="E27" s="4">
        <f t="shared" si="8"/>
        <v>4407000</v>
      </c>
      <c r="F27" s="4">
        <v>4407000</v>
      </c>
      <c r="G27" s="4">
        <v>-4407000</v>
      </c>
      <c r="H27" s="4">
        <f t="shared" si="9"/>
        <v>1454310</v>
      </c>
      <c r="I27" s="4">
        <f t="shared" si="10"/>
        <v>-2952690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5">
        <v>10</v>
      </c>
      <c r="B28" s="4">
        <v>0</v>
      </c>
      <c r="C28" s="4">
        <v>39000000</v>
      </c>
      <c r="D28" s="4">
        <v>0</v>
      </c>
      <c r="E28" s="4">
        <f t="shared" si="8"/>
        <v>4407000</v>
      </c>
      <c r="F28" s="4">
        <v>4407000</v>
      </c>
      <c r="G28" s="4">
        <v>-4407000</v>
      </c>
      <c r="H28" s="4">
        <f t="shared" si="9"/>
        <v>1454310</v>
      </c>
      <c r="I28" s="4">
        <f t="shared" si="10"/>
        <v>-2952690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5">
        <v>11</v>
      </c>
      <c r="B29" s="4">
        <v>0</v>
      </c>
      <c r="C29" s="4">
        <v>39000000</v>
      </c>
      <c r="D29" s="4">
        <v>0</v>
      </c>
      <c r="E29" s="4">
        <f t="shared" si="8"/>
        <v>4407000</v>
      </c>
      <c r="F29" s="4">
        <v>4407000</v>
      </c>
      <c r="G29" s="4">
        <v>-4407000</v>
      </c>
      <c r="H29" s="4">
        <f t="shared" si="9"/>
        <v>1454310</v>
      </c>
      <c r="I29" s="4">
        <f t="shared" si="10"/>
        <v>-2952690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5">
        <v>12</v>
      </c>
      <c r="B30" s="4">
        <v>0</v>
      </c>
      <c r="C30" s="4">
        <v>0</v>
      </c>
      <c r="D30" s="4">
        <v>39000000</v>
      </c>
      <c r="E30" s="4">
        <f t="shared" si="8"/>
        <v>4407000</v>
      </c>
      <c r="F30" s="4">
        <f>D30+E30</f>
        <v>43407000</v>
      </c>
      <c r="G30" s="4">
        <v>-43407000</v>
      </c>
      <c r="H30" s="4">
        <f t="shared" si="9"/>
        <v>1454310</v>
      </c>
      <c r="I30" s="4">
        <f>G30+H30</f>
        <v>-41952690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1"/>
      <c r="B31" s="1"/>
      <c r="C31" s="1"/>
      <c r="D31" s="1"/>
      <c r="E31" s="1"/>
      <c r="F31" s="8" t="s">
        <v>20</v>
      </c>
      <c r="G31" s="9">
        <f>IRR(G18:G30)</f>
        <v>0.11299999999999977</v>
      </c>
      <c r="H31" s="8" t="s">
        <v>15</v>
      </c>
      <c r="I31" s="9">
        <f>IRR(I18:I30)</f>
        <v>6.6921846950256381E-2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4" t="s">
        <v>10</v>
      </c>
      <c r="B33" s="4" t="s">
        <v>16</v>
      </c>
      <c r="C33" s="4">
        <v>197500000</v>
      </c>
      <c r="D33" s="4" t="s">
        <v>19</v>
      </c>
      <c r="E33" s="3">
        <v>6.1499999999999999E-2</v>
      </c>
      <c r="F33" s="4" t="s">
        <v>17</v>
      </c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A34" s="7" t="s">
        <v>18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7</v>
      </c>
      <c r="I34" s="7" t="s">
        <v>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4">
        <v>0</v>
      </c>
      <c r="B35" s="4">
        <v>197500000</v>
      </c>
      <c r="C35" s="4">
        <v>197500000</v>
      </c>
      <c r="D35" s="4">
        <v>0</v>
      </c>
      <c r="E35" s="4">
        <v>0</v>
      </c>
      <c r="F35" s="4">
        <v>0</v>
      </c>
      <c r="G35" s="4">
        <v>197500000</v>
      </c>
      <c r="H35" s="4">
        <v>0</v>
      </c>
      <c r="I35" s="4">
        <v>197500000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5">
        <v>1</v>
      </c>
      <c r="B36" s="4">
        <v>0</v>
      </c>
      <c r="C36" s="4">
        <f>C35-D36</f>
        <v>183392857.13999999</v>
      </c>
      <c r="D36" s="4">
        <v>14107142.859999999</v>
      </c>
      <c r="E36" s="4">
        <f>C35*0.0615</f>
        <v>12146250</v>
      </c>
      <c r="F36" s="4">
        <f>D36+E36</f>
        <v>26253392.859999999</v>
      </c>
      <c r="G36" s="4">
        <f>-F36</f>
        <v>-26253392.859999999</v>
      </c>
      <c r="H36" s="4"/>
      <c r="I36" s="4">
        <f>G36+H36</f>
        <v>-26253392.859999999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5">
        <v>2</v>
      </c>
      <c r="B37" s="4">
        <v>0</v>
      </c>
      <c r="C37" s="4">
        <f t="shared" ref="C37:C49" si="11">C36-D37</f>
        <v>169285714.27999997</v>
      </c>
      <c r="D37" s="4">
        <v>14107142.859999999</v>
      </c>
      <c r="E37" s="4">
        <f t="shared" ref="E37:E49" si="12">C36*0.0615</f>
        <v>11278660.714109998</v>
      </c>
      <c r="F37" s="4">
        <f t="shared" ref="F37:F49" si="13">D37+E37</f>
        <v>25385803.574109998</v>
      </c>
      <c r="G37" s="4">
        <f t="shared" ref="G37:G49" si="14">-F37</f>
        <v>-25385803.574109998</v>
      </c>
      <c r="H37" s="4">
        <f>(E37+E36)*0.33</f>
        <v>7730220.5356562994</v>
      </c>
      <c r="I37" s="4">
        <f t="shared" ref="I37:I48" si="15">G37+H37</f>
        <v>-17655583.038453698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5">
        <v>3</v>
      </c>
      <c r="B38" s="4">
        <v>0</v>
      </c>
      <c r="C38" s="4">
        <f t="shared" si="11"/>
        <v>155178571.41999996</v>
      </c>
      <c r="D38" s="4">
        <v>14107142.859999999</v>
      </c>
      <c r="E38" s="4">
        <f t="shared" si="12"/>
        <v>10411071.428219998</v>
      </c>
      <c r="F38" s="4">
        <f t="shared" si="13"/>
        <v>24518214.288219996</v>
      </c>
      <c r="G38" s="4">
        <f t="shared" si="14"/>
        <v>-24518214.288219996</v>
      </c>
      <c r="H38" s="4"/>
      <c r="I38" s="4">
        <f t="shared" si="15"/>
        <v>-24518214.288219996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5">
        <v>4</v>
      </c>
      <c r="B39" s="4">
        <v>0</v>
      </c>
      <c r="C39" s="4">
        <f t="shared" si="11"/>
        <v>141071428.55999994</v>
      </c>
      <c r="D39" s="4">
        <v>14107142.859999999</v>
      </c>
      <c r="E39" s="4">
        <f t="shared" si="12"/>
        <v>9543482.1423299965</v>
      </c>
      <c r="F39" s="4">
        <f t="shared" si="13"/>
        <v>23650625.002329998</v>
      </c>
      <c r="G39" s="4">
        <f t="shared" si="14"/>
        <v>-23650625.002329998</v>
      </c>
      <c r="H39" s="4">
        <f>(E39+E38)*0.33</f>
        <v>6585002.6782814981</v>
      </c>
      <c r="I39" s="4">
        <f t="shared" si="15"/>
        <v>-17065622.324048501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5">
        <v>5</v>
      </c>
      <c r="B40" s="4">
        <v>0</v>
      </c>
      <c r="C40" s="4">
        <f t="shared" si="11"/>
        <v>126964285.69999994</v>
      </c>
      <c r="D40" s="4">
        <v>14107142.859999999</v>
      </c>
      <c r="E40" s="4">
        <f t="shared" si="12"/>
        <v>8675892.8564399965</v>
      </c>
      <c r="F40" s="4">
        <f t="shared" si="13"/>
        <v>22783035.716439996</v>
      </c>
      <c r="G40" s="4">
        <f t="shared" si="14"/>
        <v>-22783035.716439996</v>
      </c>
      <c r="H40" s="4"/>
      <c r="I40" s="4">
        <f t="shared" si="15"/>
        <v>-22783035.716439996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5">
        <v>6</v>
      </c>
      <c r="B41" s="4">
        <v>0</v>
      </c>
      <c r="C41" s="4">
        <f t="shared" si="11"/>
        <v>112857142.83999994</v>
      </c>
      <c r="D41" s="4">
        <v>14107142.859999999</v>
      </c>
      <c r="E41" s="4">
        <f t="shared" si="12"/>
        <v>7808303.5705499966</v>
      </c>
      <c r="F41" s="4">
        <f t="shared" si="13"/>
        <v>21915446.430549994</v>
      </c>
      <c r="G41" s="4">
        <f t="shared" si="14"/>
        <v>-21915446.430549994</v>
      </c>
      <c r="H41" s="4">
        <f>(E41+E40)*0.33</f>
        <v>5439784.8209066978</v>
      </c>
      <c r="I41" s="4">
        <f t="shared" si="15"/>
        <v>-16475661.609643295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5">
        <v>7</v>
      </c>
      <c r="B42" s="4">
        <v>0</v>
      </c>
      <c r="C42" s="4">
        <f t="shared" si="11"/>
        <v>98749999.979999945</v>
      </c>
      <c r="D42" s="4">
        <v>14107142.859999999</v>
      </c>
      <c r="E42" s="4">
        <f t="shared" si="12"/>
        <v>6940714.2846599966</v>
      </c>
      <c r="F42" s="4">
        <f t="shared" si="13"/>
        <v>21047857.144659996</v>
      </c>
      <c r="G42" s="4">
        <f t="shared" si="14"/>
        <v>-21047857.144659996</v>
      </c>
      <c r="H42" s="4"/>
      <c r="I42" s="4">
        <f t="shared" si="15"/>
        <v>-21047857.144659996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5">
        <v>8</v>
      </c>
      <c r="B43" s="4">
        <v>0</v>
      </c>
      <c r="C43" s="4">
        <f t="shared" si="11"/>
        <v>84642857.119999945</v>
      </c>
      <c r="D43" s="4">
        <v>14107142.859999999</v>
      </c>
      <c r="E43" s="4">
        <f t="shared" si="12"/>
        <v>6073124.9987699967</v>
      </c>
      <c r="F43" s="4">
        <f t="shared" si="13"/>
        <v>20180267.858769998</v>
      </c>
      <c r="G43" s="4">
        <f t="shared" si="14"/>
        <v>-20180267.858769998</v>
      </c>
      <c r="H43" s="4">
        <f>(E43+E42)*0.33</f>
        <v>4294566.9635318983</v>
      </c>
      <c r="I43" s="4">
        <f t="shared" si="15"/>
        <v>-15885700.8952381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5">
        <v>9</v>
      </c>
      <c r="B44" s="4">
        <v>0</v>
      </c>
      <c r="C44" s="4">
        <f t="shared" si="11"/>
        <v>70535714.259999946</v>
      </c>
      <c r="D44" s="4">
        <v>14107142.859999999</v>
      </c>
      <c r="E44" s="4">
        <f t="shared" si="12"/>
        <v>5205535.7128799967</v>
      </c>
      <c r="F44" s="4">
        <f t="shared" si="13"/>
        <v>19312678.572879996</v>
      </c>
      <c r="G44" s="4">
        <f t="shared" si="14"/>
        <v>-19312678.572879996</v>
      </c>
      <c r="H44" s="4"/>
      <c r="I44" s="4">
        <f t="shared" si="15"/>
        <v>-19312678.572879996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5">
        <v>10</v>
      </c>
      <c r="B45" s="4">
        <v>0</v>
      </c>
      <c r="C45" s="4">
        <f t="shared" si="11"/>
        <v>56428571.399999946</v>
      </c>
      <c r="D45" s="4">
        <v>14107142.859999999</v>
      </c>
      <c r="E45" s="4">
        <f t="shared" si="12"/>
        <v>4337946.4269899968</v>
      </c>
      <c r="F45" s="4">
        <f t="shared" si="13"/>
        <v>18445089.286989994</v>
      </c>
      <c r="G45" s="4">
        <f t="shared" si="14"/>
        <v>-18445089.286989994</v>
      </c>
      <c r="H45" s="4">
        <f>(E45+E44)*0.33</f>
        <v>3149349.106157098</v>
      </c>
      <c r="I45" s="4">
        <f t="shared" si="15"/>
        <v>-15295740.180832896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5">
        <v>11</v>
      </c>
      <c r="B46" s="4">
        <v>0</v>
      </c>
      <c r="C46" s="4">
        <f t="shared" si="11"/>
        <v>42321428.539999947</v>
      </c>
      <c r="D46" s="4">
        <v>14107142.859999999</v>
      </c>
      <c r="E46" s="4">
        <f t="shared" si="12"/>
        <v>3470357.1410999969</v>
      </c>
      <c r="F46" s="4">
        <f t="shared" si="13"/>
        <v>17577500.001099996</v>
      </c>
      <c r="G46" s="4">
        <f t="shared" si="14"/>
        <v>-17577500.001099996</v>
      </c>
      <c r="H46" s="4"/>
      <c r="I46" s="4">
        <f t="shared" si="15"/>
        <v>-17577500.001099996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5">
        <v>12</v>
      </c>
      <c r="B47" s="4">
        <v>0</v>
      </c>
      <c r="C47" s="4">
        <f t="shared" si="11"/>
        <v>28214285.679999948</v>
      </c>
      <c r="D47" s="4">
        <v>14107142.859999999</v>
      </c>
      <c r="E47" s="4">
        <f t="shared" si="12"/>
        <v>2602767.8552099969</v>
      </c>
      <c r="F47" s="4">
        <f t="shared" si="13"/>
        <v>16709910.715209996</v>
      </c>
      <c r="G47" s="4">
        <f t="shared" si="14"/>
        <v>-16709910.715209996</v>
      </c>
      <c r="H47" s="4">
        <f>(E47+E46)*0.33</f>
        <v>2004131.2487822981</v>
      </c>
      <c r="I47" s="4">
        <f t="shared" si="15"/>
        <v>-14705779.466427699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5">
        <v>13</v>
      </c>
      <c r="B48" s="4">
        <v>0</v>
      </c>
      <c r="C48" s="4">
        <f t="shared" si="11"/>
        <v>14107142.819999948</v>
      </c>
      <c r="D48" s="4">
        <v>14107142.859999999</v>
      </c>
      <c r="E48" s="4">
        <f t="shared" si="12"/>
        <v>1735178.5693199967</v>
      </c>
      <c r="F48" s="4">
        <f t="shared" si="13"/>
        <v>15842321.429319996</v>
      </c>
      <c r="G48" s="4">
        <f t="shared" si="14"/>
        <v>-15842321.429319996</v>
      </c>
      <c r="H48" s="4"/>
      <c r="I48" s="4">
        <f t="shared" si="15"/>
        <v>-15842321.429319996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5">
        <v>14</v>
      </c>
      <c r="B49" s="4">
        <v>0</v>
      </c>
      <c r="C49" s="4">
        <v>0</v>
      </c>
      <c r="D49" s="4">
        <v>14107142.859999999</v>
      </c>
      <c r="E49" s="4">
        <f t="shared" si="12"/>
        <v>867589.28342999681</v>
      </c>
      <c r="F49" s="4">
        <f t="shared" si="13"/>
        <v>14974732.143429996</v>
      </c>
      <c r="G49" s="4">
        <f t="shared" si="14"/>
        <v>-14974732.143429996</v>
      </c>
      <c r="H49" s="4">
        <f>(E49+E48)*0.33</f>
        <v>858913.39140749793</v>
      </c>
      <c r="I49" s="4">
        <f>G49+H49</f>
        <v>-14115818.752022499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1"/>
      <c r="B50" s="1"/>
      <c r="C50" s="1"/>
      <c r="D50" s="1"/>
      <c r="E50" s="1"/>
      <c r="F50" s="8" t="s">
        <v>20</v>
      </c>
      <c r="G50" s="9">
        <f>IRR(G35:G49)</f>
        <v>6.1500000015783707E-2</v>
      </c>
      <c r="H50" s="8" t="s">
        <v>15</v>
      </c>
      <c r="I50" s="9">
        <f>IRR(I35:I49)</f>
        <v>4.1643810825597649E-2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13" t="s">
        <v>24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14" t="s">
        <v>31</v>
      </c>
      <c r="B52" s="4">
        <v>66000000</v>
      </c>
      <c r="C52" s="4">
        <v>7.8273610186559317E-2</v>
      </c>
      <c r="D52" s="4">
        <v>25000000</v>
      </c>
      <c r="E52" s="4">
        <v>24500000</v>
      </c>
      <c r="F52" s="20">
        <v>0.12626262626262627</v>
      </c>
      <c r="G52" s="4">
        <v>9.8830315892120355E-3</v>
      </c>
      <c r="H52" s="1"/>
      <c r="I52" s="15" t="s">
        <v>37</v>
      </c>
      <c r="J52" s="4">
        <v>197500000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14" t="s">
        <v>10</v>
      </c>
      <c r="B53" s="4">
        <v>39000000</v>
      </c>
      <c r="C53" s="4">
        <v>6.6921846950256381E-2</v>
      </c>
      <c r="D53" s="4">
        <v>39000000</v>
      </c>
      <c r="E53" s="4">
        <v>39000000</v>
      </c>
      <c r="F53" s="20">
        <v>0.19696969696969696</v>
      </c>
      <c r="G53" s="4">
        <v>1.3181575914444438E-2</v>
      </c>
      <c r="H53" s="1"/>
      <c r="I53" s="15" t="s">
        <v>38</v>
      </c>
      <c r="J53" s="4">
        <v>1.5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14" t="s">
        <v>32</v>
      </c>
      <c r="B54" s="4" t="s">
        <v>33</v>
      </c>
      <c r="C54" s="4">
        <v>8.5021828591715698E-2</v>
      </c>
      <c r="D54" s="4">
        <v>0</v>
      </c>
      <c r="E54" s="4">
        <v>0</v>
      </c>
      <c r="F54" s="20">
        <v>0</v>
      </c>
      <c r="G54" s="4">
        <v>0</v>
      </c>
      <c r="H54" s="1"/>
      <c r="I54" s="15" t="s">
        <v>39</v>
      </c>
      <c r="J54" s="4">
        <v>118500000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14" t="s">
        <v>34</v>
      </c>
      <c r="B55" s="4">
        <v>55000000</v>
      </c>
      <c r="C55" s="4">
        <v>7.5710000000000166E-2</v>
      </c>
      <c r="D55" s="4">
        <v>55000000</v>
      </c>
      <c r="E55" s="4">
        <v>55000000</v>
      </c>
      <c r="F55" s="20">
        <v>0.27777777777777779</v>
      </c>
      <c r="G55" s="4">
        <v>2.1030555555555601E-2</v>
      </c>
      <c r="H55" s="1"/>
      <c r="I55" s="15" t="s">
        <v>40</v>
      </c>
      <c r="J55" s="4">
        <v>79000000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14" t="s">
        <v>35</v>
      </c>
      <c r="B56" s="4" t="s">
        <v>33</v>
      </c>
      <c r="C56" s="4">
        <v>0.2</v>
      </c>
      <c r="D56" s="4">
        <v>79000000</v>
      </c>
      <c r="E56" s="4">
        <v>79000000</v>
      </c>
      <c r="F56" s="20">
        <v>0.39898989898989901</v>
      </c>
      <c r="G56" s="4">
        <v>7.9797979797979812E-2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16" t="s">
        <v>36</v>
      </c>
      <c r="B57" s="16"/>
      <c r="C57" s="16"/>
      <c r="D57" s="16">
        <v>198000000</v>
      </c>
      <c r="E57" s="16">
        <v>197500000</v>
      </c>
      <c r="F57" s="18">
        <v>1</v>
      </c>
      <c r="G57" s="19">
        <v>0.12389314285719188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13" t="s">
        <v>24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  <c r="H60" s="1"/>
      <c r="I60" s="4" t="s">
        <v>41</v>
      </c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14" t="s">
        <v>31</v>
      </c>
      <c r="B61" s="4">
        <v>66000000</v>
      </c>
      <c r="C61" s="4">
        <v>7.8273610186559317E-2</v>
      </c>
      <c r="D61" s="4">
        <v>6632653.0612244895</v>
      </c>
      <c r="E61" s="4">
        <v>6500000</v>
      </c>
      <c r="F61" s="20">
        <v>3.9566593620647669E-2</v>
      </c>
      <c r="G61" s="4">
        <v>3.0970201254725805E-3</v>
      </c>
      <c r="H61" s="1"/>
      <c r="I61" s="17" t="s">
        <v>37</v>
      </c>
      <c r="J61" s="4">
        <v>167500000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14" t="s">
        <v>10</v>
      </c>
      <c r="B62" s="4">
        <v>39000000</v>
      </c>
      <c r="C62" s="4">
        <v>6.6921846950256381E-2</v>
      </c>
      <c r="D62" s="4">
        <v>39000000</v>
      </c>
      <c r="E62" s="4">
        <v>39000000</v>
      </c>
      <c r="F62" s="20">
        <v>0.23265157048940832</v>
      </c>
      <c r="G62" s="4">
        <v>1.5569472793028968E-2</v>
      </c>
      <c r="H62" s="1"/>
      <c r="I62" s="17" t="s">
        <v>38</v>
      </c>
      <c r="J62" s="4">
        <v>1.5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14" t="s">
        <v>32</v>
      </c>
      <c r="B63" s="4" t="s">
        <v>33</v>
      </c>
      <c r="C63" s="4">
        <v>8.5021828591715698E-2</v>
      </c>
      <c r="D63" s="4">
        <v>0</v>
      </c>
      <c r="E63" s="4">
        <v>0</v>
      </c>
      <c r="F63" s="20">
        <v>0</v>
      </c>
      <c r="G63" s="4">
        <v>0</v>
      </c>
      <c r="H63" s="1"/>
      <c r="I63" s="17" t="s">
        <v>39</v>
      </c>
      <c r="J63" s="4">
        <v>100500000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14" t="s">
        <v>34</v>
      </c>
      <c r="B64" s="4">
        <v>55000000</v>
      </c>
      <c r="C64" s="4">
        <v>7.5710000000000166E-2</v>
      </c>
      <c r="D64" s="4">
        <v>55000000</v>
      </c>
      <c r="E64" s="4">
        <v>55000000</v>
      </c>
      <c r="F64" s="20">
        <v>0.32809836863890918</v>
      </c>
      <c r="G64" s="4">
        <v>2.484032748965187E-2</v>
      </c>
      <c r="H64" s="1"/>
      <c r="I64" s="17" t="s">
        <v>40</v>
      </c>
      <c r="J64" s="4">
        <v>67000000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14" t="s">
        <v>35</v>
      </c>
      <c r="B65" s="4" t="s">
        <v>33</v>
      </c>
      <c r="C65" s="4">
        <v>0.2</v>
      </c>
      <c r="D65" s="4">
        <v>67000000</v>
      </c>
      <c r="E65" s="4">
        <v>67000000</v>
      </c>
      <c r="F65" s="20">
        <v>0.39968346725103482</v>
      </c>
      <c r="G65" s="4">
        <v>7.9936693450206972E-2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16" t="s">
        <v>36</v>
      </c>
      <c r="B66" s="16"/>
      <c r="C66" s="16"/>
      <c r="D66" s="16">
        <v>167632653.06122449</v>
      </c>
      <c r="E66" s="16">
        <v>167500000</v>
      </c>
      <c r="F66" s="18">
        <v>1</v>
      </c>
      <c r="G66" s="19">
        <v>0.12344351385836039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2018-04-22T23:45:58Z</dcterms:created>
  <dcterms:modified xsi:type="dcterms:W3CDTF">2018-04-23T15:50:21Z</dcterms:modified>
</cp:coreProperties>
</file>