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Public\Documents\PC Santi\Documents\Master\Proyecto_final\"/>
    </mc:Choice>
  </mc:AlternateContent>
  <xr:revisionPtr revIDLastSave="0" documentId="13_ncr:1_{494DDC01-9360-4D36-86F1-2E4E100EBFFF}" xr6:coauthVersionLast="47" xr6:coauthVersionMax="47" xr10:uidLastSave="{00000000-0000-0000-0000-000000000000}"/>
  <bookViews>
    <workbookView xWindow="-120" yWindow="-120" windowWidth="29040" windowHeight="15720" xr2:uid="{41BA855B-E577-4F4D-81CE-9BA61C2D40B8}"/>
  </bookViews>
  <sheets>
    <sheet name="Hoja3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C13" i="1"/>
  <c r="D12" i="1"/>
  <c r="E12" i="1" s="1"/>
  <c r="B7" i="1"/>
  <c r="B25" i="1" s="1"/>
  <c r="F12" i="1" l="1"/>
  <c r="E13" i="1"/>
  <c r="B27" i="1"/>
  <c r="D13" i="1"/>
  <c r="B28" i="1" l="1"/>
  <c r="B29" i="1" s="1"/>
  <c r="F13" i="1"/>
  <c r="G12" i="1"/>
  <c r="G13" i="1" l="1"/>
  <c r="H12" i="1"/>
  <c r="I12" i="1" l="1"/>
  <c r="H13" i="1"/>
  <c r="J12" i="1" l="1"/>
  <c r="I13" i="1"/>
  <c r="K12" i="1" l="1"/>
  <c r="J13" i="1"/>
  <c r="L12" i="1" l="1"/>
  <c r="K13" i="1"/>
  <c r="M12" i="1" l="1"/>
  <c r="L13" i="1"/>
  <c r="N12" i="1" l="1"/>
  <c r="M13" i="1"/>
  <c r="N13" i="1" l="1"/>
  <c r="C21" i="1" s="1"/>
  <c r="C23" i="1" s="1"/>
  <c r="C25" i="1" s="1"/>
  <c r="O12" i="1"/>
  <c r="P12" i="1" l="1"/>
  <c r="O13" i="1"/>
  <c r="C27" i="1"/>
  <c r="C28" i="1" l="1"/>
  <c r="C29" i="1" s="1"/>
  <c r="Q12" i="1"/>
  <c r="P13" i="1"/>
  <c r="R12" i="1" l="1"/>
  <c r="Q13" i="1"/>
  <c r="S12" i="1" l="1"/>
  <c r="R13" i="1"/>
  <c r="S13" i="1" l="1"/>
  <c r="T12" i="1"/>
  <c r="U12" i="1" l="1"/>
  <c r="T13" i="1"/>
  <c r="V12" i="1" l="1"/>
  <c r="U13" i="1"/>
  <c r="W12" i="1" l="1"/>
  <c r="V13" i="1"/>
  <c r="W13" i="1" l="1"/>
  <c r="X12" i="1"/>
  <c r="Y12" i="1" l="1"/>
  <c r="X13" i="1"/>
  <c r="Z12" i="1" l="1"/>
  <c r="Y13" i="1"/>
  <c r="Z13" i="1" l="1"/>
  <c r="D21" i="1" s="1"/>
  <c r="D23" i="1" s="1"/>
  <c r="D25" i="1" s="1"/>
  <c r="AA12" i="1"/>
  <c r="AB12" i="1" l="1"/>
  <c r="AA13" i="1"/>
  <c r="D27" i="1"/>
  <c r="D28" i="1" l="1"/>
  <c r="AB13" i="1"/>
  <c r="AC12" i="1"/>
  <c r="D29" i="1" l="1"/>
  <c r="AD12" i="1"/>
  <c r="AC13" i="1"/>
  <c r="AE12" i="1" l="1"/>
  <c r="AD13" i="1"/>
  <c r="AE13" i="1" l="1"/>
  <c r="AF12" i="1"/>
  <c r="AG12" i="1" l="1"/>
  <c r="AF13" i="1"/>
  <c r="AH12" i="1" l="1"/>
  <c r="AG13" i="1"/>
  <c r="AI12" i="1" l="1"/>
  <c r="AH13" i="1"/>
  <c r="AJ12" i="1" l="1"/>
  <c r="AI13" i="1"/>
  <c r="AK12" i="1" l="1"/>
  <c r="AJ13" i="1"/>
  <c r="AL12" i="1" l="1"/>
  <c r="AK13" i="1"/>
  <c r="AL13" i="1" l="1"/>
  <c r="E21" i="1" s="1"/>
  <c r="E23" i="1" s="1"/>
  <c r="E25" i="1" s="1"/>
  <c r="AM12" i="1"/>
  <c r="AM13" i="1" l="1"/>
  <c r="AN12" i="1"/>
  <c r="E27" i="1"/>
  <c r="E28" i="1" l="1"/>
  <c r="AO12" i="1"/>
  <c r="AN13" i="1"/>
  <c r="AP12" i="1" l="1"/>
  <c r="AO13" i="1"/>
  <c r="E29" i="1"/>
  <c r="AQ12" i="1" l="1"/>
  <c r="AP13" i="1"/>
  <c r="AQ13" i="1" l="1"/>
  <c r="AR12" i="1"/>
  <c r="AS12" i="1" l="1"/>
  <c r="AR13" i="1"/>
  <c r="AT12" i="1" l="1"/>
  <c r="AS13" i="1"/>
  <c r="AU12" i="1" l="1"/>
  <c r="AT13" i="1"/>
  <c r="AU13" i="1" l="1"/>
  <c r="AV12" i="1"/>
  <c r="AW12" i="1" l="1"/>
  <c r="AV13" i="1"/>
  <c r="AX12" i="1" l="1"/>
  <c r="AW13" i="1"/>
  <c r="AX13" i="1" l="1"/>
  <c r="F21" i="1" s="1"/>
  <c r="F23" i="1" s="1"/>
  <c r="F25" i="1" s="1"/>
  <c r="AY12" i="1"/>
  <c r="AZ12" i="1" l="1"/>
  <c r="AY13" i="1"/>
  <c r="F27" i="1"/>
  <c r="F28" i="1" l="1"/>
  <c r="BA12" i="1"/>
  <c r="AZ13" i="1"/>
  <c r="BB12" i="1" l="1"/>
  <c r="BA13" i="1"/>
  <c r="F29" i="1"/>
  <c r="BB13" i="1" l="1"/>
  <c r="BC12" i="1"/>
  <c r="BC13" i="1" l="1"/>
  <c r="BD12" i="1"/>
  <c r="BE12" i="1" l="1"/>
  <c r="BD13" i="1"/>
  <c r="BF12" i="1" l="1"/>
  <c r="BE13" i="1"/>
  <c r="BG12" i="1" l="1"/>
  <c r="BF13" i="1"/>
  <c r="BH12" i="1" l="1"/>
  <c r="BG13" i="1"/>
  <c r="BI12" i="1" l="1"/>
  <c r="BH13" i="1"/>
  <c r="BJ12" i="1" l="1"/>
  <c r="BJ13" i="1" s="1"/>
  <c r="BI13" i="1"/>
  <c r="G21" i="1" l="1"/>
  <c r="G23" i="1" s="1"/>
  <c r="G25" i="1" s="1"/>
  <c r="B33" i="1" l="1"/>
  <c r="B32" i="1"/>
  <c r="G27" i="1"/>
  <c r="G28" i="1" s="1"/>
  <c r="G29" i="1" l="1"/>
  <c r="B34" i="1"/>
</calcChain>
</file>

<file path=xl/sharedStrings.xml><?xml version="1.0" encoding="utf-8"?>
<sst xmlns="http://schemas.openxmlformats.org/spreadsheetml/2006/main" count="148" uniqueCount="87">
  <si>
    <t>Concepto</t>
  </si>
  <si>
    <t>Valor</t>
  </si>
  <si>
    <t>Desarrollo de software</t>
  </si>
  <si>
    <t>Alojamiento e infraestructura (Nube)</t>
  </si>
  <si>
    <t>Asesoramiento legal y licencias</t>
  </si>
  <si>
    <t>Gastos operativos iniciales</t>
  </si>
  <si>
    <t>Marketing y adquisición de clientes</t>
  </si>
  <si>
    <t>Inversion incial</t>
  </si>
  <si>
    <t>CASHFLOW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</si>
  <si>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</si>
  <si>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</si>
  <si>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</si>
  <si>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</si>
  <si>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</si>
  <si>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</si>
  <si>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</si>
  <si>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</si>
  <si>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</si>
  <si>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</si>
  <si>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</si>
  <si>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</si>
  <si>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</si>
  <si>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</si>
  <si>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</si>
  <si>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</si>
  <si>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</si>
  <si>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</si>
  <si>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</si>
  <si>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</si>
  <si>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</si>
  <si>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</si>
  <si>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</si>
  <si>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</si>
  <si>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</si>
  <si>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</si>
  <si>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</si>
  <si>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</si>
  <si>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</si>
  <si>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</si>
  <si>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</si>
  <si>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</si>
  <si>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</si>
  <si>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</si>
  <si>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</si>
  <si>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</si>
  <si>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</si>
  <si>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</si>
  <si>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</si>
  <si>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</si>
  <si>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</si>
  <si>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</si>
  <si>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</si>
  <si>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</si>
  <si>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</si>
  <si>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</si>
  <si>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</si>
  <si>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</si>
  <si>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</si>
  <si>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</si>
  <si>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</si>
  <si>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</si>
  <si>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</si>
  <si>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</si>
  <si>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</si>
  <si>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</si>
  <si>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</si>
  <si>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</si>
  <si>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</si>
  <si>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</si>
  <si>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Monto de inversión</t>
  </si>
  <si>
    <t>Promedio de rentabilidad</t>
  </si>
  <si>
    <t>GASTOS OPERATIVOS</t>
  </si>
  <si>
    <t>Gastos administrativos y de operación</t>
  </si>
  <si>
    <t>Año 0</t>
  </si>
  <si>
    <t>Año 1</t>
  </si>
  <si>
    <t>Año 2</t>
  </si>
  <si>
    <t>Año 3</t>
  </si>
  <si>
    <t>Año 4</t>
  </si>
  <si>
    <t>Año 5</t>
  </si>
  <si>
    <t>Cashflow</t>
  </si>
  <si>
    <t>Costos</t>
  </si>
  <si>
    <t>EBITDA</t>
  </si>
  <si>
    <t>FCL</t>
  </si>
  <si>
    <t>PAYBACK</t>
  </si>
  <si>
    <t>VPN</t>
  </si>
  <si>
    <t>TIR</t>
  </si>
  <si>
    <t>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</si>
</sst>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8" fontId="1" fillId="0" borderId="3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8485-C21D-4A44-96E3-20B928615B34}">
  <dimension ref="A1:BJ35"/>
  <sheetViews>
    <sheetView showGridLines="0" tabSelected="1" topLeftCell="A9" workbookViewId="0">
      <selection activeCell="D31" sqref="D31"/>
    </sheetView>
  </sheetViews>
  <sheetFormatPr baseColWidth="10" defaultRowHeight="15" x14ac:dyDescent="0.25"/>
  <cols>
    <col min="1" max="1" width="35" bestFit="1" customWidth="1"/>
    <col min="2" max="2" width="14.42578125" bestFit="1" customWidth="1"/>
    <col min="3" max="3" width="13.140625" bestFit="1" customWidth="1"/>
    <col min="4" max="5" width="14.7109375" bestFit="1" customWidth="1"/>
    <col min="6" max="7" width="15.85546875" bestFit="1" customWidth="1"/>
    <col min="8" max="11" width="13.140625" bestFit="1" customWidth="1"/>
    <col min="12" max="22" width="14.7109375" bestFit="1" customWidth="1"/>
    <col min="23" max="44" width="15.85546875" bestFit="1" customWidth="1"/>
    <col min="45" max="62" width="17" bestFit="1" customWidth="1"/>
  </cols>
  <sheetData>
    <row r="1" spans="1:62" x14ac:dyDescent="0.25">
      <c r="A1" s="13" t="s">
        <v>0</v>
      </c>
      <c r="B1" s="13" t="s">
        <v>1</v>
      </c>
    </row>
    <row r="2" spans="1:62" x14ac:dyDescent="0.25">
      <c r="A2" s="13" t="s">
        <v>2</v>
      </c>
      <c r="B2" s="14">
        <v>30000</v>
      </c>
    </row>
    <row r="3" spans="1:62" x14ac:dyDescent="0.25">
      <c r="A3" s="13" t="s">
        <v>3</v>
      </c>
      <c r="B3" s="14">
        <v>5000</v>
      </c>
    </row>
    <row r="4" spans="1:62" x14ac:dyDescent="0.25">
      <c r="A4" s="13" t="s">
        <v>4</v>
      </c>
      <c r="B4" s="14">
        <v>10000</v>
      </c>
    </row>
    <row r="5" spans="1:62" x14ac:dyDescent="0.25">
      <c r="A5" s="13" t="s">
        <v>5</v>
      </c>
      <c r="B5" s="14">
        <v>40000</v>
      </c>
    </row>
    <row r="6" spans="1:62" x14ac:dyDescent="0.25">
      <c r="A6" s="13" t="s">
        <v>6</v>
      </c>
      <c r="B6" s="14">
        <v>15000</v>
      </c>
    </row>
    <row r="7" spans="1:62" x14ac:dyDescent="0.25">
      <c r="A7" s="13" t="s">
        <v>7</v>
      </c>
      <c r="B7" s="14">
        <f>SUM(B2:B6)</f>
        <v>100000</v>
      </c>
    </row>
    <row r="11" spans="1:62" x14ac:dyDescent="0.25">
      <c r="A11" s="2" t="s">
        <v>8</v>
      </c>
      <c r="B11" s="3"/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3" t="s">
        <v>16</v>
      </c>
      <c r="K11" s="3" t="s">
        <v>17</v>
      </c>
      <c r="L11" s="3" t="s">
        <v>18</v>
      </c>
      <c r="M11" s="3" t="s">
        <v>19</v>
      </c>
      <c r="N11" s="3" t="s">
        <v>20</v>
      </c>
      <c r="O11" s="3" t="s">
        <v>21</v>
      </c>
      <c r="P11" s="3" t="s">
        <v>22</v>
      </c>
      <c r="Q11" s="3" t="s">
        <v>23</v>
      </c>
      <c r="R11" s="3" t="s">
        <v>24</v>
      </c>
      <c r="S11" s="3" t="s">
        <v>25</v>
      </c>
      <c r="T11" s="3" t="s">
        <v>26</v>
      </c>
      <c r="U11" s="3" t="s">
        <v>27</v>
      </c>
      <c r="V11" s="3" t="s">
        <v>28</v>
      </c>
      <c r="W11" s="3" t="s">
        <v>29</v>
      </c>
      <c r="X11" s="3" t="s">
        <v>30</v>
      </c>
      <c r="Y11" s="3" t="s">
        <v>31</v>
      </c>
      <c r="Z11" s="3" t="s">
        <v>32</v>
      </c>
      <c r="AA11" s="3" t="s">
        <v>33</v>
      </c>
      <c r="AB11" s="3" t="s">
        <v>34</v>
      </c>
      <c r="AC11" s="3" t="s">
        <v>35</v>
      </c>
      <c r="AD11" s="3" t="s">
        <v>36</v>
      </c>
      <c r="AE11" s="3" t="s">
        <v>37</v>
      </c>
      <c r="AF11" s="3" t="s">
        <v>38</v>
      </c>
      <c r="AG11" s="3" t="s">
        <v>39</v>
      </c>
      <c r="AH11" s="3" t="s">
        <v>40</v>
      </c>
      <c r="AI11" s="3" t="s">
        <v>41</v>
      </c>
      <c r="AJ11" s="3" t="s">
        <v>42</v>
      </c>
      <c r="AK11" s="3" t="s">
        <v>43</v>
      </c>
      <c r="AL11" s="3" t="s">
        <v>44</v>
      </c>
      <c r="AM11" s="3" t="s">
        <v>45</v>
      </c>
      <c r="AN11" s="3" t="s">
        <v>46</v>
      </c>
      <c r="AO11" s="3" t="s">
        <v>47</v>
      </c>
      <c r="AP11" s="3" t="s">
        <v>48</v>
      </c>
      <c r="AQ11" s="3" t="s">
        <v>49</v>
      </c>
      <c r="AR11" s="3" t="s">
        <v>50</v>
      </c>
      <c r="AS11" s="3" t="s">
        <v>51</v>
      </c>
      <c r="AT11" s="3" t="s">
        <v>52</v>
      </c>
      <c r="AU11" s="3" t="s">
        <v>53</v>
      </c>
      <c r="AV11" s="3" t="s">
        <v>54</v>
      </c>
      <c r="AW11" s="3" t="s">
        <v>55</v>
      </c>
      <c r="AX11" s="3" t="s">
        <v>56</v>
      </c>
      <c r="AY11" s="3" t="s">
        <v>57</v>
      </c>
      <c r="AZ11" s="3" t="s">
        <v>58</v>
      </c>
      <c r="BA11" s="3" t="s">
        <v>59</v>
      </c>
      <c r="BB11" s="3" t="s">
        <v>60</v>
      </c>
      <c r="BC11" s="3" t="s">
        <v>61</v>
      </c>
      <c r="BD11" s="3" t="s">
        <v>62</v>
      </c>
      <c r="BE11" s="3" t="s">
        <v>63</v>
      </c>
      <c r="BF11" s="3" t="s">
        <v>64</v>
      </c>
      <c r="BG11" s="3" t="s">
        <v>65</v>
      </c>
      <c r="BH11" s="3" t="s">
        <v>66</v>
      </c>
      <c r="BI11" s="3" t="s">
        <v>67</v>
      </c>
      <c r="BJ11" s="4" t="s">
        <v>68</v>
      </c>
    </row>
    <row r="12" spans="1:62" x14ac:dyDescent="0.25">
      <c r="A12" s="5" t="s">
        <v>69</v>
      </c>
      <c r="B12" s="1"/>
      <c r="C12" s="1">
        <v>200000</v>
      </c>
      <c r="D12" s="1">
        <f>C12*(1+10%)</f>
        <v>220000.00000000003</v>
      </c>
      <c r="E12" s="1">
        <f t="shared" ref="E12:N12" si="0">D12*(1+10%)</f>
        <v>242000.00000000006</v>
      </c>
      <c r="F12" s="1">
        <f t="shared" si="0"/>
        <v>266200.00000000006</v>
      </c>
      <c r="G12" s="1">
        <f t="shared" si="0"/>
        <v>292820.00000000012</v>
      </c>
      <c r="H12" s="1">
        <f t="shared" si="0"/>
        <v>322102.00000000017</v>
      </c>
      <c r="I12" s="1">
        <f t="shared" si="0"/>
        <v>354312.20000000024</v>
      </c>
      <c r="J12" s="1">
        <f t="shared" si="0"/>
        <v>389743.42000000027</v>
      </c>
      <c r="K12" s="1">
        <f t="shared" si="0"/>
        <v>428717.76200000034</v>
      </c>
      <c r="L12" s="1">
        <f t="shared" si="0"/>
        <v>471589.53820000042</v>
      </c>
      <c r="M12" s="1">
        <f t="shared" si="0"/>
        <v>518748.49202000053</v>
      </c>
      <c r="N12" s="1">
        <f t="shared" si="0"/>
        <v>570623.34122200066</v>
      </c>
      <c r="O12" s="1">
        <f>N12*(1+20%)</f>
        <v>684748.00946640072</v>
      </c>
      <c r="P12" s="1">
        <f t="shared" ref="P12:Z12" si="1">O12*(1+20%)</f>
        <v>821697.61135968089</v>
      </c>
      <c r="Q12" s="1">
        <f t="shared" si="1"/>
        <v>986037.13363161706</v>
      </c>
      <c r="R12" s="1">
        <f t="shared" si="1"/>
        <v>1183244.5603579404</v>
      </c>
      <c r="S12" s="1">
        <f t="shared" si="1"/>
        <v>1419893.4724295284</v>
      </c>
      <c r="T12" s="1">
        <f t="shared" si="1"/>
        <v>1703872.1669154339</v>
      </c>
      <c r="U12" s="1">
        <f t="shared" si="1"/>
        <v>2044646.6002985206</v>
      </c>
      <c r="V12" s="1">
        <f t="shared" si="1"/>
        <v>2453575.9203582248</v>
      </c>
      <c r="W12" s="1">
        <f t="shared" si="1"/>
        <v>2944291.1044298694</v>
      </c>
      <c r="X12" s="1">
        <f t="shared" si="1"/>
        <v>3533149.3253158433</v>
      </c>
      <c r="Y12" s="1">
        <f t="shared" si="1"/>
        <v>4239779.1903790114</v>
      </c>
      <c r="Z12" s="1">
        <f t="shared" si="1"/>
        <v>5087735.0284548132</v>
      </c>
      <c r="AA12" s="1">
        <f>Z12*(1+10%)</f>
        <v>5596508.5313002951</v>
      </c>
      <c r="AB12" s="1">
        <f t="shared" ref="AB12:AL12" si="2">AA12*(1+10%)</f>
        <v>6156159.3844303256</v>
      </c>
      <c r="AC12" s="1">
        <f t="shared" si="2"/>
        <v>6771775.3228733586</v>
      </c>
      <c r="AD12" s="1">
        <f t="shared" si="2"/>
        <v>7448952.8551606955</v>
      </c>
      <c r="AE12" s="1">
        <f t="shared" si="2"/>
        <v>8193848.1406767657</v>
      </c>
      <c r="AF12" s="1">
        <f t="shared" si="2"/>
        <v>9013232.9547444433</v>
      </c>
      <c r="AG12" s="1">
        <f t="shared" si="2"/>
        <v>9914556.2502188887</v>
      </c>
      <c r="AH12" s="1">
        <f t="shared" si="2"/>
        <v>10906011.875240779</v>
      </c>
      <c r="AI12" s="1">
        <f t="shared" si="2"/>
        <v>11996613.062764857</v>
      </c>
      <c r="AJ12" s="1">
        <f t="shared" si="2"/>
        <v>13196274.369041344</v>
      </c>
      <c r="AK12" s="1">
        <f t="shared" si="2"/>
        <v>14515901.80594548</v>
      </c>
      <c r="AL12" s="1">
        <f t="shared" si="2"/>
        <v>15967491.986540029</v>
      </c>
      <c r="AM12" s="1">
        <f>AL12*(1+7%)</f>
        <v>17085216.425597832</v>
      </c>
      <c r="AN12" s="1">
        <f t="shared" ref="AN12:BJ12" si="3">AM12*(1+5%)</f>
        <v>17939477.246877722</v>
      </c>
      <c r="AO12" s="1">
        <f t="shared" si="3"/>
        <v>18836451.109221611</v>
      </c>
      <c r="AP12" s="1">
        <f t="shared" si="3"/>
        <v>19778273.664682694</v>
      </c>
      <c r="AQ12" s="1">
        <f t="shared" si="3"/>
        <v>20767187.34791683</v>
      </c>
      <c r="AR12" s="1">
        <f t="shared" si="3"/>
        <v>21805546.715312671</v>
      </c>
      <c r="AS12" s="1">
        <f t="shared" si="3"/>
        <v>22895824.051078305</v>
      </c>
      <c r="AT12" s="1">
        <f t="shared" si="3"/>
        <v>24040615.253632221</v>
      </c>
      <c r="AU12" s="1">
        <f t="shared" si="3"/>
        <v>25242646.016313832</v>
      </c>
      <c r="AV12" s="1">
        <f t="shared" si="3"/>
        <v>26504778.317129526</v>
      </c>
      <c r="AW12" s="1">
        <f t="shared" si="3"/>
        <v>27830017.232986003</v>
      </c>
      <c r="AX12" s="1">
        <f t="shared" si="3"/>
        <v>29221518.094635304</v>
      </c>
      <c r="AY12" s="1">
        <f t="shared" si="3"/>
        <v>30682593.999367069</v>
      </c>
      <c r="AZ12" s="1">
        <f t="shared" si="3"/>
        <v>32216723.699335426</v>
      </c>
      <c r="BA12" s="1">
        <f t="shared" si="3"/>
        <v>33827559.884302199</v>
      </c>
      <c r="BB12" s="1">
        <f t="shared" si="3"/>
        <v>35518937.878517307</v>
      </c>
      <c r="BC12" s="1">
        <f t="shared" si="3"/>
        <v>37294884.772443175</v>
      </c>
      <c r="BD12" s="1">
        <f t="shared" si="3"/>
        <v>39159629.011065334</v>
      </c>
      <c r="BE12" s="1">
        <f t="shared" si="3"/>
        <v>41117610.461618602</v>
      </c>
      <c r="BF12" s="1">
        <f t="shared" si="3"/>
        <v>43173490.984699532</v>
      </c>
      <c r="BG12" s="1">
        <f t="shared" si="3"/>
        <v>45332165.533934511</v>
      </c>
      <c r="BH12" s="1">
        <f t="shared" si="3"/>
        <v>47598773.810631238</v>
      </c>
      <c r="BI12" s="1">
        <f t="shared" si="3"/>
        <v>49978712.501162805</v>
      </c>
      <c r="BJ12" s="6">
        <f t="shared" si="3"/>
        <v>52477648.126220949</v>
      </c>
    </row>
    <row r="13" spans="1:62" x14ac:dyDescent="0.25">
      <c r="A13" s="7" t="s">
        <v>70</v>
      </c>
      <c r="B13" s="8"/>
      <c r="C13" s="9">
        <f>(C12*1.26%)*15%</f>
        <v>378</v>
      </c>
      <c r="D13" s="9">
        <f t="shared" ref="D13:BJ13" si="4">(D12*1.26%)*15%</f>
        <v>415.80000000000007</v>
      </c>
      <c r="E13" s="9">
        <f t="shared" si="4"/>
        <v>457.38000000000011</v>
      </c>
      <c r="F13" s="9">
        <f t="shared" si="4"/>
        <v>503.11800000000011</v>
      </c>
      <c r="G13" s="9">
        <f t="shared" si="4"/>
        <v>553.42980000000023</v>
      </c>
      <c r="H13" s="9">
        <f t="shared" si="4"/>
        <v>608.77278000000035</v>
      </c>
      <c r="I13" s="9">
        <f t="shared" si="4"/>
        <v>669.65005800000051</v>
      </c>
      <c r="J13" s="9">
        <f t="shared" si="4"/>
        <v>736.61506380000048</v>
      </c>
      <c r="K13" s="9">
        <f t="shared" si="4"/>
        <v>810.27657018000059</v>
      </c>
      <c r="L13" s="9">
        <f t="shared" si="4"/>
        <v>891.30422719800083</v>
      </c>
      <c r="M13" s="9">
        <f t="shared" si="4"/>
        <v>980.43464991780093</v>
      </c>
      <c r="N13" s="9">
        <f t="shared" si="4"/>
        <v>1078.4781149095811</v>
      </c>
      <c r="O13" s="9">
        <f t="shared" si="4"/>
        <v>1294.1737378914972</v>
      </c>
      <c r="P13" s="9">
        <f t="shared" si="4"/>
        <v>1553.0084854697968</v>
      </c>
      <c r="Q13" s="9">
        <f t="shared" si="4"/>
        <v>1863.6101825637561</v>
      </c>
      <c r="R13" s="9">
        <f t="shared" si="4"/>
        <v>2236.332219076507</v>
      </c>
      <c r="S13" s="9">
        <f t="shared" si="4"/>
        <v>2683.5986628918085</v>
      </c>
      <c r="T13" s="9">
        <f t="shared" si="4"/>
        <v>3220.3183954701703</v>
      </c>
      <c r="U13" s="9">
        <f t="shared" si="4"/>
        <v>3864.3820745642038</v>
      </c>
      <c r="V13" s="9">
        <f t="shared" si="4"/>
        <v>4637.2584894770453</v>
      </c>
      <c r="W13" s="9">
        <f t="shared" si="4"/>
        <v>5564.7101873724532</v>
      </c>
      <c r="X13" s="9">
        <f t="shared" si="4"/>
        <v>6677.6522248469437</v>
      </c>
      <c r="Y13" s="9">
        <f t="shared" si="4"/>
        <v>8013.1826698163313</v>
      </c>
      <c r="Z13" s="9">
        <f t="shared" si="4"/>
        <v>9615.8192037795961</v>
      </c>
      <c r="AA13" s="9">
        <f t="shared" si="4"/>
        <v>10577.401124157559</v>
      </c>
      <c r="AB13" s="9">
        <f t="shared" si="4"/>
        <v>11635.141236573316</v>
      </c>
      <c r="AC13" s="9">
        <f t="shared" si="4"/>
        <v>12798.655360230649</v>
      </c>
      <c r="AD13" s="9">
        <f t="shared" si="4"/>
        <v>14078.520896253714</v>
      </c>
      <c r="AE13" s="9">
        <f t="shared" si="4"/>
        <v>15486.372985879087</v>
      </c>
      <c r="AF13" s="9">
        <f t="shared" si="4"/>
        <v>17035.010284466996</v>
      </c>
      <c r="AG13" s="9">
        <f t="shared" si="4"/>
        <v>18738.511312913699</v>
      </c>
      <c r="AH13" s="9">
        <f t="shared" si="4"/>
        <v>20612.362444205071</v>
      </c>
      <c r="AI13" s="9">
        <f t="shared" si="4"/>
        <v>22673.598688625581</v>
      </c>
      <c r="AJ13" s="9">
        <f t="shared" si="4"/>
        <v>24940.958557488138</v>
      </c>
      <c r="AK13" s="9">
        <f t="shared" si="4"/>
        <v>27435.054413236958</v>
      </c>
      <c r="AL13" s="9">
        <f t="shared" si="4"/>
        <v>30178.559854560655</v>
      </c>
      <c r="AM13" s="9">
        <f t="shared" si="4"/>
        <v>32291.059044379901</v>
      </c>
      <c r="AN13" s="9">
        <f t="shared" si="4"/>
        <v>33905.611996598891</v>
      </c>
      <c r="AO13" s="9">
        <f t="shared" si="4"/>
        <v>35600.892596428843</v>
      </c>
      <c r="AP13" s="9">
        <f t="shared" si="4"/>
        <v>37380.937226250287</v>
      </c>
      <c r="AQ13" s="9">
        <f t="shared" si="4"/>
        <v>39249.984087562807</v>
      </c>
      <c r="AR13" s="9">
        <f t="shared" si="4"/>
        <v>41212.483291940945</v>
      </c>
      <c r="AS13" s="9">
        <f t="shared" si="4"/>
        <v>43273.107456537989</v>
      </c>
      <c r="AT13" s="9">
        <f t="shared" si="4"/>
        <v>45436.762829364896</v>
      </c>
      <c r="AU13" s="9">
        <f t="shared" si="4"/>
        <v>47708.600970833148</v>
      </c>
      <c r="AV13" s="9">
        <f t="shared" si="4"/>
        <v>50094.031019374801</v>
      </c>
      <c r="AW13" s="9">
        <f t="shared" si="4"/>
        <v>52598.732570343542</v>
      </c>
      <c r="AX13" s="9">
        <f t="shared" si="4"/>
        <v>55228.669198860727</v>
      </c>
      <c r="AY13" s="9">
        <f t="shared" si="4"/>
        <v>57990.102658803757</v>
      </c>
      <c r="AZ13" s="9">
        <f t="shared" si="4"/>
        <v>60889.607791743954</v>
      </c>
      <c r="BA13" s="9">
        <f t="shared" si="4"/>
        <v>63934.08818133115</v>
      </c>
      <c r="BB13" s="9">
        <f t="shared" si="4"/>
        <v>67130.792590397716</v>
      </c>
      <c r="BC13" s="9">
        <f t="shared" si="4"/>
        <v>70487.332219917604</v>
      </c>
      <c r="BD13" s="9">
        <f t="shared" si="4"/>
        <v>74011.698830913476</v>
      </c>
      <c r="BE13" s="9">
        <f t="shared" si="4"/>
        <v>77712.283772459152</v>
      </c>
      <c r="BF13" s="9">
        <f t="shared" si="4"/>
        <v>81597.897961082112</v>
      </c>
      <c r="BG13" s="9">
        <f t="shared" si="4"/>
        <v>85677.792859136229</v>
      </c>
      <c r="BH13" s="9">
        <f t="shared" si="4"/>
        <v>89961.682502093041</v>
      </c>
      <c r="BI13" s="9">
        <f t="shared" si="4"/>
        <v>94459.766627197692</v>
      </c>
      <c r="BJ13" s="10">
        <f t="shared" si="4"/>
        <v>99182.754958557591</v>
      </c>
    </row>
    <row r="16" spans="1:62" x14ac:dyDescent="0.25">
      <c r="A16" s="2" t="s">
        <v>71</v>
      </c>
      <c r="B16" s="3"/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  <c r="P16" s="3" t="s">
        <v>22</v>
      </c>
      <c r="Q16" s="3" t="s">
        <v>23</v>
      </c>
      <c r="R16" s="3" t="s">
        <v>24</v>
      </c>
      <c r="S16" s="3" t="s">
        <v>25</v>
      </c>
      <c r="T16" s="3" t="s">
        <v>26</v>
      </c>
      <c r="U16" s="3" t="s">
        <v>27</v>
      </c>
      <c r="V16" s="3" t="s">
        <v>28</v>
      </c>
      <c r="W16" s="3" t="s">
        <v>29</v>
      </c>
      <c r="X16" s="3" t="s">
        <v>30</v>
      </c>
      <c r="Y16" s="3" t="s">
        <v>31</v>
      </c>
      <c r="Z16" s="3" t="s">
        <v>32</v>
      </c>
      <c r="AA16" s="3" t="s">
        <v>33</v>
      </c>
      <c r="AB16" s="3" t="s">
        <v>34</v>
      </c>
      <c r="AC16" s="3" t="s">
        <v>35</v>
      </c>
      <c r="AD16" s="3" t="s">
        <v>36</v>
      </c>
      <c r="AE16" s="3" t="s">
        <v>37</v>
      </c>
      <c r="AF16" s="3" t="s">
        <v>38</v>
      </c>
      <c r="AG16" s="3" t="s">
        <v>39</v>
      </c>
      <c r="AH16" s="3" t="s">
        <v>40</v>
      </c>
      <c r="AI16" s="3" t="s">
        <v>41</v>
      </c>
      <c r="AJ16" s="3" t="s">
        <v>42</v>
      </c>
      <c r="AK16" s="3" t="s">
        <v>43</v>
      </c>
      <c r="AL16" s="3" t="s">
        <v>44</v>
      </c>
      <c r="AM16" s="3" t="s">
        <v>45</v>
      </c>
      <c r="AN16" s="3" t="s">
        <v>46</v>
      </c>
      <c r="AO16" s="3" t="s">
        <v>47</v>
      </c>
      <c r="AP16" s="3" t="s">
        <v>48</v>
      </c>
      <c r="AQ16" s="3" t="s">
        <v>49</v>
      </c>
      <c r="AR16" s="3" t="s">
        <v>50</v>
      </c>
      <c r="AS16" s="3" t="s">
        <v>51</v>
      </c>
      <c r="AT16" s="3" t="s">
        <v>52</v>
      </c>
      <c r="AU16" s="3" t="s">
        <v>53</v>
      </c>
      <c r="AV16" s="3" t="s">
        <v>54</v>
      </c>
      <c r="AW16" s="3" t="s">
        <v>55</v>
      </c>
      <c r="AX16" s="3" t="s">
        <v>56</v>
      </c>
      <c r="AY16" s="3" t="s">
        <v>57</v>
      </c>
      <c r="AZ16" s="3" t="s">
        <v>58</v>
      </c>
      <c r="BA16" s="3" t="s">
        <v>59</v>
      </c>
      <c r="BB16" s="3" t="s">
        <v>60</v>
      </c>
      <c r="BC16" s="3" t="s">
        <v>61</v>
      </c>
      <c r="BD16" s="3" t="s">
        <v>62</v>
      </c>
      <c r="BE16" s="3" t="s">
        <v>63</v>
      </c>
      <c r="BF16" s="3" t="s">
        <v>64</v>
      </c>
      <c r="BG16" s="3" t="s">
        <v>65</v>
      </c>
      <c r="BH16" s="3" t="s">
        <v>66</v>
      </c>
      <c r="BI16" s="3" t="s">
        <v>67</v>
      </c>
      <c r="BJ16" s="4" t="s">
        <v>68</v>
      </c>
    </row>
    <row r="17" spans="1:62" x14ac:dyDescent="0.25">
      <c r="A17" s="7" t="s">
        <v>72</v>
      </c>
      <c r="B17" s="8"/>
      <c r="C17" s="9">
        <v>3000</v>
      </c>
      <c r="D17" s="9">
        <v>3000</v>
      </c>
      <c r="E17" s="9">
        <v>3000</v>
      </c>
      <c r="F17" s="9">
        <v>3000</v>
      </c>
      <c r="G17" s="9">
        <v>3000</v>
      </c>
      <c r="H17" s="9">
        <v>3000</v>
      </c>
      <c r="I17" s="9">
        <v>3000</v>
      </c>
      <c r="J17" s="9">
        <v>3000</v>
      </c>
      <c r="K17" s="9">
        <v>3000</v>
      </c>
      <c r="L17" s="9">
        <v>3000</v>
      </c>
      <c r="M17" s="9">
        <v>3000</v>
      </c>
      <c r="N17" s="9">
        <v>3000</v>
      </c>
      <c r="O17" s="9">
        <v>5000</v>
      </c>
      <c r="P17" s="9">
        <v>5000</v>
      </c>
      <c r="Q17" s="9">
        <v>5000</v>
      </c>
      <c r="R17" s="9">
        <v>5000</v>
      </c>
      <c r="S17" s="9">
        <v>5000</v>
      </c>
      <c r="T17" s="9">
        <v>5000</v>
      </c>
      <c r="U17" s="9">
        <v>5000</v>
      </c>
      <c r="V17" s="9">
        <v>5000</v>
      </c>
      <c r="W17" s="9">
        <v>5000</v>
      </c>
      <c r="X17" s="9">
        <v>5000</v>
      </c>
      <c r="Y17" s="9">
        <v>5000</v>
      </c>
      <c r="Z17" s="9">
        <v>5000</v>
      </c>
      <c r="AA17" s="9">
        <v>7000</v>
      </c>
      <c r="AB17" s="9">
        <v>7000</v>
      </c>
      <c r="AC17" s="9">
        <v>7000</v>
      </c>
      <c r="AD17" s="9">
        <v>7000</v>
      </c>
      <c r="AE17" s="9">
        <v>7000</v>
      </c>
      <c r="AF17" s="9">
        <v>7000</v>
      </c>
      <c r="AG17" s="9">
        <v>7000</v>
      </c>
      <c r="AH17" s="9">
        <v>7000</v>
      </c>
      <c r="AI17" s="9">
        <v>7000</v>
      </c>
      <c r="AJ17" s="9">
        <v>7000</v>
      </c>
      <c r="AK17" s="9">
        <v>7000</v>
      </c>
      <c r="AL17" s="9">
        <v>7000</v>
      </c>
      <c r="AM17" s="9">
        <v>9000</v>
      </c>
      <c r="AN17" s="9">
        <v>9000</v>
      </c>
      <c r="AO17" s="9">
        <v>9000</v>
      </c>
      <c r="AP17" s="9">
        <v>9000</v>
      </c>
      <c r="AQ17" s="9">
        <v>9000</v>
      </c>
      <c r="AR17" s="9">
        <v>9000</v>
      </c>
      <c r="AS17" s="9">
        <v>9000</v>
      </c>
      <c r="AT17" s="9">
        <v>9000</v>
      </c>
      <c r="AU17" s="9">
        <v>9000</v>
      </c>
      <c r="AV17" s="9">
        <v>9000</v>
      </c>
      <c r="AW17" s="9">
        <v>9000</v>
      </c>
      <c r="AX17" s="9">
        <v>9000</v>
      </c>
      <c r="AY17" s="9">
        <v>11000</v>
      </c>
      <c r="AZ17" s="9">
        <v>11000</v>
      </c>
      <c r="BA17" s="9">
        <v>11000</v>
      </c>
      <c r="BB17" s="9">
        <v>11000</v>
      </c>
      <c r="BC17" s="9">
        <v>11000</v>
      </c>
      <c r="BD17" s="9">
        <v>11000</v>
      </c>
      <c r="BE17" s="9">
        <v>11000</v>
      </c>
      <c r="BF17" s="9">
        <v>11000</v>
      </c>
      <c r="BG17" s="9">
        <v>11000</v>
      </c>
      <c r="BH17" s="9">
        <v>11000</v>
      </c>
      <c r="BI17" s="9">
        <v>11000</v>
      </c>
      <c r="BJ17" s="10">
        <v>11000</v>
      </c>
    </row>
    <row r="20" spans="1:62" x14ac:dyDescent="0.25">
      <c r="A20" s="2"/>
      <c r="B20" s="3" t="s">
        <v>73</v>
      </c>
      <c r="C20" s="3" t="s">
        <v>74</v>
      </c>
      <c r="D20" s="3" t="s">
        <v>75</v>
      </c>
      <c r="E20" s="3" t="s">
        <v>76</v>
      </c>
      <c r="F20" s="3" t="s">
        <v>77</v>
      </c>
      <c r="G20" s="4" t="s">
        <v>78</v>
      </c>
    </row>
    <row r="21" spans="1:62" x14ac:dyDescent="0.25">
      <c r="A21" s="5" t="s">
        <v>79</v>
      </c>
      <c r="C21" s="1">
        <f>SUM(C13:N13)</f>
        <v>8083.2592640053863</v>
      </c>
      <c r="D21" s="1">
        <f>SUM(O13:Z13)</f>
        <v>51224.046533220113</v>
      </c>
      <c r="E21" s="1">
        <f>SUM(AA13:AL13)</f>
        <v>226190.14715859143</v>
      </c>
      <c r="F21" s="1">
        <f>SUM(AM13:AX13)</f>
        <v>513980.87228847673</v>
      </c>
      <c r="G21" s="6">
        <f>SUM(AY13:BJ13)</f>
        <v>923035.8009536335</v>
      </c>
    </row>
    <row r="22" spans="1:62" x14ac:dyDescent="0.25">
      <c r="A22" s="5" t="s">
        <v>80</v>
      </c>
      <c r="C22" s="1">
        <f>SUM(C17:N17)</f>
        <v>36000</v>
      </c>
      <c r="D22" s="1">
        <f>SUM(O17:Z17)</f>
        <v>60000</v>
      </c>
      <c r="E22" s="1">
        <f>SUM(AA17:AL17)</f>
        <v>84000</v>
      </c>
      <c r="F22" s="1">
        <f>SUM(AM17:AX17)</f>
        <v>108000</v>
      </c>
      <c r="G22" s="6">
        <f>SUM(AY17:BJ17)</f>
        <v>132000</v>
      </c>
    </row>
    <row r="23" spans="1:62" x14ac:dyDescent="0.25">
      <c r="A23" s="5" t="s">
        <v>81</v>
      </c>
      <c r="C23" s="1">
        <f>C21-C22</f>
        <v>-27916.740735994616</v>
      </c>
      <c r="D23" s="1">
        <f>D21-D22</f>
        <v>-8775.9534667798871</v>
      </c>
      <c r="E23" s="1">
        <f>E21-E22</f>
        <v>142190.14715859143</v>
      </c>
      <c r="F23" s="1">
        <f>F21-F22</f>
        <v>405980.87228847673</v>
      </c>
      <c r="G23" s="6">
        <f>G21-G22</f>
        <v>791035.8009536335</v>
      </c>
    </row>
    <row r="24" spans="1:62" x14ac:dyDescent="0.25">
      <c r="A24" s="5"/>
      <c r="G24" s="11"/>
    </row>
    <row r="25" spans="1:62" x14ac:dyDescent="0.25">
      <c r="A25" s="5" t="s">
        <v>82</v>
      </c>
      <c r="B25" s="1">
        <f>-B7</f>
        <v>-100000</v>
      </c>
      <c r="C25" s="1">
        <f>B25+C23</f>
        <v>-127916.74073599462</v>
      </c>
      <c r="D25" s="1">
        <f>C25+D23</f>
        <v>-136692.6942027745</v>
      </c>
      <c r="E25" s="1">
        <f>D25+E23</f>
        <v>5497.4529558169306</v>
      </c>
      <c r="F25" s="1">
        <f>E25+F23</f>
        <v>411478.32524429366</v>
      </c>
      <c r="G25" s="6">
        <f>F25+G23</f>
        <v>1202514.1261979272</v>
      </c>
    </row>
    <row r="26" spans="1:62" x14ac:dyDescent="0.25">
      <c r="A26" s="5"/>
      <c r="G26" s="11"/>
    </row>
    <row r="27" spans="1:62" x14ac:dyDescent="0.25">
      <c r="A27" s="5" t="s">
        <v>83</v>
      </c>
      <c r="B27" s="1">
        <f>B25</f>
        <v>-100000</v>
      </c>
      <c r="C27" s="1">
        <f>B27+C25</f>
        <v>-227916.74073599462</v>
      </c>
      <c r="D27" s="1">
        <f t="shared" ref="D27:G27" si="5">C27+D25</f>
        <v>-364609.43493876909</v>
      </c>
      <c r="E27" s="1">
        <f t="shared" si="5"/>
        <v>-359111.98198295216</v>
      </c>
      <c r="F27" s="1">
        <f t="shared" si="5"/>
        <v>52366.343261341506</v>
      </c>
      <c r="G27" s="6">
        <f t="shared" si="5"/>
        <v>1254880.4694592687</v>
      </c>
    </row>
    <row r="28" spans="1:62" x14ac:dyDescent="0.25">
      <c r="A28" s="5"/>
      <c r="B28" t="str">
        <f>IF(B27&gt;0,IF(A27&lt;0,1,""),"")</f>
        <v/>
      </c>
      <c r="C28" t="str">
        <f t="shared" ref="C28:G28" si="6">IF(C27&gt;0,IF(B27&lt;0,1,""),"")</f>
        <v/>
      </c>
      <c r="D28" t="str">
        <f t="shared" si="6"/>
        <v/>
      </c>
      <c r="E28" t="str">
        <f t="shared" si="6"/>
        <v/>
      </c>
      <c r="F28">
        <f t="shared" si="6"/>
        <v>1</v>
      </c>
      <c r="G28" s="11" t="str">
        <f t="shared" si="6"/>
        <v/>
      </c>
    </row>
    <row r="29" spans="1:62" x14ac:dyDescent="0.25">
      <c r="A29" s="7"/>
      <c r="B29" s="8">
        <f>IF(B28=1,1-(B27/B25),0)</f>
        <v>0</v>
      </c>
      <c r="C29" s="8">
        <f t="shared" ref="C29:G29" si="7">IF(C28=1,1-(C27/C25),0)</f>
        <v>0</v>
      </c>
      <c r="D29" s="8">
        <f t="shared" si="7"/>
        <v>0</v>
      </c>
      <c r="E29" s="8">
        <f t="shared" si="7"/>
        <v>0</v>
      </c>
      <c r="F29" s="8">
        <f t="shared" si="7"/>
        <v>0.87273608341277331</v>
      </c>
      <c r="G29" s="12">
        <f t="shared" si="7"/>
        <v>0</v>
      </c>
    </row>
    <row r="32" spans="1:62" x14ac:dyDescent="0.25">
      <c r="A32" s="2" t="s">
        <v>84</v>
      </c>
      <c r="B32" s="15">
        <f>NPV(B35,C25:G25,B25)</f>
        <v>746137.70485041046</v>
      </c>
    </row>
    <row r="33" spans="1:2" x14ac:dyDescent="0.25">
      <c r="A33" s="5" t="s">
        <v>85</v>
      </c>
      <c r="B33" s="16">
        <f>IRR(B25:G25)</f>
        <v>0.49231481965440738</v>
      </c>
    </row>
    <row r="34" spans="1:2" x14ac:dyDescent="0.25">
      <c r="A34" s="5" t="s">
        <v>83</v>
      </c>
      <c r="B34" s="17">
        <f>IFERROR(MATCH(1,B28:G28)+SUM(B29:G29)-1,0)</f>
        <v>4.8727360834127733</v>
      </c>
    </row>
    <row r="35" spans="1:2" x14ac:dyDescent="0.25">
      <c r="A35" s="7" t="s">
        <v>86</v>
      </c>
      <c r="B35" s="1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2023-09-07T19:37:38Z</dcterms:created>
  <dcterms:modified xsi:type="dcterms:W3CDTF">2023-09-07T19:40:13Z</dcterms:modified>
</cp:coreProperties>
</file>