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vera/Downloads/"/>
    </mc:Choice>
  </mc:AlternateContent>
  <xr:revisionPtr revIDLastSave="0" documentId="13_ncr:1_{E23EA6AB-DEBE-4247-A710-F8C91CE046D5}" xr6:coauthVersionLast="47" xr6:coauthVersionMax="47" xr10:uidLastSave="{00000000-0000-0000-0000-000000000000}"/>
  <bookViews>
    <workbookView xWindow="12520" yWindow="3780" windowWidth="29040" windowHeight="15720" xr2:uid="{41BA855B-E577-4F4D-81CE-9BA61C2D40B8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J13" i="1" l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G22" i="1"/>
  <c r="F22" i="1"/>
  <c r="E22" i="1"/>
  <c r="D22" i="1"/>
  <c r="C22" i="1"/>
  <c r="D12" i="1"/>
  <c r="E12" i="1" s="1"/>
  <c r="B7" i="1"/>
  <c r="B25" i="1" s="1"/>
  <c r="F12" i="1" l="1"/>
  <c r="B27" i="1"/>
  <c r="B28" i="1" l="1"/>
  <c r="B29" i="1" s="1"/>
  <c r="G12" i="1"/>
  <c r="H12" i="1" l="1"/>
  <c r="I12" i="1" l="1"/>
  <c r="J12" i="1" l="1"/>
  <c r="K12" i="1" l="1"/>
  <c r="L12" i="1" l="1"/>
  <c r="M12" i="1" l="1"/>
  <c r="N12" i="1" l="1"/>
  <c r="C21" i="1" l="1"/>
  <c r="C23" i="1" s="1"/>
  <c r="C25" i="1" s="1"/>
  <c r="O12" i="1"/>
  <c r="P12" i="1" l="1"/>
  <c r="C27" i="1"/>
  <c r="C28" i="1" l="1"/>
  <c r="C29" i="1" s="1"/>
  <c r="Q12" i="1"/>
  <c r="R12" i="1" l="1"/>
  <c r="S12" i="1" l="1"/>
  <c r="T12" i="1" l="1"/>
  <c r="U12" i="1" l="1"/>
  <c r="V12" i="1" l="1"/>
  <c r="W12" i="1" l="1"/>
  <c r="X12" i="1" l="1"/>
  <c r="Y12" i="1" l="1"/>
  <c r="Z12" i="1" l="1"/>
  <c r="D21" i="1" l="1"/>
  <c r="D23" i="1" s="1"/>
  <c r="D25" i="1" s="1"/>
  <c r="AA12" i="1"/>
  <c r="AB12" i="1" l="1"/>
  <c r="D27" i="1"/>
  <c r="D28" i="1" l="1"/>
  <c r="AC12" i="1"/>
  <c r="D29" i="1" l="1"/>
  <c r="AD12" i="1"/>
  <c r="AE12" i="1" l="1"/>
  <c r="AF12" i="1" l="1"/>
  <c r="AG12" i="1" l="1"/>
  <c r="AH12" i="1" l="1"/>
  <c r="AI12" i="1" l="1"/>
  <c r="AJ12" i="1" l="1"/>
  <c r="AK12" i="1" l="1"/>
  <c r="AL12" i="1" l="1"/>
  <c r="E21" i="1" l="1"/>
  <c r="E23" i="1" s="1"/>
  <c r="E25" i="1" s="1"/>
  <c r="AM12" i="1"/>
  <c r="AN12" i="1" l="1"/>
  <c r="E27" i="1"/>
  <c r="E28" i="1" l="1"/>
  <c r="AO12" i="1"/>
  <c r="AP12" i="1" l="1"/>
  <c r="E29" i="1"/>
  <c r="AQ12" i="1" l="1"/>
  <c r="AR12" i="1" l="1"/>
  <c r="AS12" i="1" l="1"/>
  <c r="AT12" i="1" l="1"/>
  <c r="AU12" i="1" l="1"/>
  <c r="AV12" i="1" l="1"/>
  <c r="AW12" i="1" l="1"/>
  <c r="AX12" i="1" l="1"/>
  <c r="F21" i="1" l="1"/>
  <c r="F23" i="1" s="1"/>
  <c r="F25" i="1" s="1"/>
  <c r="AY12" i="1"/>
  <c r="AZ12" i="1" l="1"/>
  <c r="F27" i="1"/>
  <c r="F28" i="1" l="1"/>
  <c r="BA12" i="1"/>
  <c r="BB12" i="1" l="1"/>
  <c r="F29" i="1"/>
  <c r="BC12" i="1" l="1"/>
  <c r="BD12" i="1" l="1"/>
  <c r="BE12" i="1" l="1"/>
  <c r="BF12" i="1" l="1"/>
  <c r="BG12" i="1" l="1"/>
  <c r="BH12" i="1" l="1"/>
  <c r="BI12" i="1" l="1"/>
  <c r="BJ12" i="1" l="1"/>
  <c r="G21" i="1" l="1"/>
  <c r="G23" i="1" s="1"/>
  <c r="G25" i="1" s="1"/>
  <c r="B33" i="1" l="1"/>
  <c r="B32" i="1"/>
  <c r="G27" i="1"/>
  <c r="G28" i="1" s="1"/>
  <c r="G29" i="1" l="1"/>
  <c r="B34" i="1"/>
</calcChain>
</file>

<file path=xl/sharedStrings.xml><?xml version="1.0" encoding="utf-8"?>
<sst xmlns="http://schemas.openxmlformats.org/spreadsheetml/2006/main" count="148" uniqueCount="87">
  <si>
    <t>Concepto</t>
  </si>
  <si>
    <t>Valor</t>
  </si>
  <si>
    <t>Desarrollo de software</t>
  </si>
  <si>
    <t>Alojamiento e infraestructura (Nube)</t>
  </si>
  <si>
    <t>Asesoramiento legal y licencias</t>
  </si>
  <si>
    <t>Gastos operativos iniciales</t>
  </si>
  <si>
    <t>Marketing y adquisición de clientes</t>
  </si>
  <si>
    <t>Inversion incial</t>
  </si>
  <si>
    <t>CASHFLOW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</si>
  <si>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</si>
  <si>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</si>
  <si>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</si>
  <si>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</si>
  <si>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</si>
  <si>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</si>
  <si>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</si>
  <si>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</si>
  <si>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</si>
  <si>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</si>
  <si>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</si>
  <si>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</si>
  <si>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</si>
  <si>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</si>
  <si>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 15</t>
  </si>
  <si>
    <t>Mes 16</t>
  </si>
  <si>
    <t>Mes 17</t>
  </si>
  <si>
    <t>Mes 18</t>
  </si>
  <si>
    <t>Mes 19</t>
  </si>
  <si>
    <t>Mes 20</t>
  </si>
  <si>
    <t>Mes 21</t>
  </si>
  <si>
    <t>Mes 22</t>
  </si>
  <si>
    <t>Mes 23</t>
  </si>
  <si>
    <t>Mes 24</t>
  </si>
  <si>
    <t>Mes 25</t>
  </si>
  <si>
    <t>Mes 26</t>
  </si>
  <si>
    <t>Mes 27</t>
  </si>
  <si>
    <t>Mes 28</t>
  </si>
  <si>
    <t>Mes 29</t>
  </si>
  <si>
    <t>Mes 30</t>
  </si>
  <si>
    <t>Mes 31</t>
  </si>
  <si>
    <t>Mes 32</t>
  </si>
  <si>
    <t>Mes 33</t>
  </si>
  <si>
    <t>Mes 34</t>
  </si>
  <si>
    <t>Mes 35</t>
  </si>
  <si>
    <t>Mes 36</t>
  </si>
  <si>
    <t>Mes 37</t>
  </si>
  <si>
    <t>Mes 38</t>
  </si>
  <si>
    <t>Mes 39</t>
  </si>
  <si>
    <t>Mes 40</t>
  </si>
  <si>
    <t>Mes 41</t>
  </si>
  <si>
    <t>Mes 42</t>
  </si>
  <si>
    <t>Mes 43</t>
  </si>
  <si>
    <t>Mes 44</t>
  </si>
  <si>
    <t>Mes 45</t>
  </si>
  <si>
    <t>Mes 46</t>
  </si>
  <si>
    <t>Mes 47</t>
  </si>
  <si>
    <t>Mes 48</t>
  </si>
  <si>
    <t>Mes 49</t>
  </si>
  <si>
    <t>Mes 50</t>
  </si>
  <si>
    <t>Mes 51</t>
  </si>
  <si>
    <t>Mes 52</t>
  </si>
  <si>
    <t>Mes 53</t>
  </si>
  <si>
    <t>Mes 54</t>
  </si>
  <si>
    <t>Mes 55</t>
  </si>
  <si>
    <t>Mes 56</t>
  </si>
  <si>
    <t>Mes 57</t>
  </si>
  <si>
    <t>Mes 58</t>
  </si>
  <si>
    <t>Mes 59</t>
  </si>
  <si>
    <t>Mes 60</t>
  </si>
  <si>
    <t>Monto de inversión</t>
  </si>
  <si>
    <t>Promedio de rentabilidad</t>
  </si>
  <si>
    <t>GASTOS OPERATIVOS</t>
  </si>
  <si>
    <t>Gastos administrativos y de operación</t>
  </si>
  <si>
    <t>Año 0</t>
  </si>
  <si>
    <t>Año 1</t>
  </si>
  <si>
    <t>Año 2</t>
  </si>
  <si>
    <t>Año 3</t>
  </si>
  <si>
    <t>Año 4</t>
  </si>
  <si>
    <t>Año 5</t>
  </si>
  <si>
    <t>Cashflow</t>
  </si>
  <si>
    <t>Costos</t>
  </si>
  <si>
    <t>EBITDA</t>
  </si>
  <si>
    <t>FCL</t>
  </si>
  <si>
    <t>PAYBACK</t>
  </si>
  <si>
    <t>VPN</t>
  </si>
  <si>
    <t>TIR</t>
  </si>
  <si>
    <t>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</si>
</sst>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;[Red]\-&quot;$&quot;\ #,##0.00"/>
    <numFmt numFmtId="165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5" xfId="0" applyNumberFormat="1" applyBorder="1"/>
    <xf numFmtId="0" fontId="0" fillId="0" borderId="6" xfId="0" applyBorder="1"/>
    <xf numFmtId="0" fontId="0" fillId="0" borderId="7" xfId="0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165" fontId="0" fillId="0" borderId="9" xfId="0" applyNumberFormat="1" applyBorder="1"/>
    <xf numFmtId="164" fontId="1" fillId="0" borderId="3" xfId="0" applyNumberFormat="1" applyFont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8485-C21D-4A44-96E3-20B928615B34}">
  <dimension ref="A1:BJ35"/>
  <sheetViews>
    <sheetView showGridLines="0" tabSelected="1" topLeftCell="A4" workbookViewId="0">
      <selection activeCell="C21" sqref="C21"/>
    </sheetView>
  </sheetViews>
  <sheetFormatPr baseColWidth="10" defaultRowHeight="15" x14ac:dyDescent="0.2"/>
  <cols>
    <col min="1" max="1" width="35" bestFit="1" customWidth="1"/>
    <col min="2" max="2" width="14.5" bestFit="1" customWidth="1"/>
    <col min="3" max="3" width="13.1640625" bestFit="1" customWidth="1"/>
    <col min="4" max="5" width="14.6640625" bestFit="1" customWidth="1"/>
    <col min="6" max="7" width="15.83203125" bestFit="1" customWidth="1"/>
    <col min="8" max="11" width="13.1640625" bestFit="1" customWidth="1"/>
    <col min="12" max="22" width="14.6640625" bestFit="1" customWidth="1"/>
    <col min="23" max="44" width="15.83203125" bestFit="1" customWidth="1"/>
    <col min="45" max="62" width="17" bestFit="1" customWidth="1"/>
  </cols>
  <sheetData>
    <row r="1" spans="1:62" x14ac:dyDescent="0.2">
      <c r="A1" s="13" t="s">
        <v>0</v>
      </c>
      <c r="B1" s="13" t="s">
        <v>1</v>
      </c>
    </row>
    <row r="2" spans="1:62" x14ac:dyDescent="0.2">
      <c r="A2" s="13" t="s">
        <v>2</v>
      </c>
      <c r="B2" s="14">
        <v>30000</v>
      </c>
    </row>
    <row r="3" spans="1:62" x14ac:dyDescent="0.2">
      <c r="A3" s="13" t="s">
        <v>3</v>
      </c>
      <c r="B3" s="14">
        <v>5000</v>
      </c>
    </row>
    <row r="4" spans="1:62" x14ac:dyDescent="0.2">
      <c r="A4" s="13" t="s">
        <v>4</v>
      </c>
      <c r="B4" s="14">
        <v>10000</v>
      </c>
    </row>
    <row r="5" spans="1:62" x14ac:dyDescent="0.2">
      <c r="A5" s="13" t="s">
        <v>5</v>
      </c>
      <c r="B5" s="14">
        <v>40000</v>
      </c>
    </row>
    <row r="6" spans="1:62" x14ac:dyDescent="0.2">
      <c r="A6" s="13" t="s">
        <v>6</v>
      </c>
      <c r="B6" s="14">
        <v>15000</v>
      </c>
    </row>
    <row r="7" spans="1:62" x14ac:dyDescent="0.2">
      <c r="A7" s="13" t="s">
        <v>7</v>
      </c>
      <c r="B7" s="14">
        <f>SUM(B2:B6)</f>
        <v>100000</v>
      </c>
    </row>
    <row r="11" spans="1:62" x14ac:dyDescent="0.2">
      <c r="A11" s="2" t="s">
        <v>8</v>
      </c>
      <c r="B11" s="3"/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  <c r="O11" s="3" t="s">
        <v>21</v>
      </c>
      <c r="P11" s="3" t="s">
        <v>22</v>
      </c>
      <c r="Q11" s="3" t="s">
        <v>23</v>
      </c>
      <c r="R11" s="3" t="s">
        <v>24</v>
      </c>
      <c r="S11" s="3" t="s">
        <v>25</v>
      </c>
      <c r="T11" s="3" t="s">
        <v>26</v>
      </c>
      <c r="U11" s="3" t="s">
        <v>27</v>
      </c>
      <c r="V11" s="3" t="s">
        <v>28</v>
      </c>
      <c r="W11" s="3" t="s">
        <v>29</v>
      </c>
      <c r="X11" s="3" t="s">
        <v>30</v>
      </c>
      <c r="Y11" s="3" t="s">
        <v>31</v>
      </c>
      <c r="Z11" s="3" t="s">
        <v>32</v>
      </c>
      <c r="AA11" s="3" t="s">
        <v>33</v>
      </c>
      <c r="AB11" s="3" t="s">
        <v>34</v>
      </c>
      <c r="AC11" s="3" t="s">
        <v>35</v>
      </c>
      <c r="AD11" s="3" t="s">
        <v>36</v>
      </c>
      <c r="AE11" s="3" t="s">
        <v>37</v>
      </c>
      <c r="AF11" s="3" t="s">
        <v>38</v>
      </c>
      <c r="AG11" s="3" t="s">
        <v>39</v>
      </c>
      <c r="AH11" s="3" t="s">
        <v>40</v>
      </c>
      <c r="AI11" s="3" t="s">
        <v>41</v>
      </c>
      <c r="AJ11" s="3" t="s">
        <v>42</v>
      </c>
      <c r="AK11" s="3" t="s">
        <v>43</v>
      </c>
      <c r="AL11" s="3" t="s">
        <v>44</v>
      </c>
      <c r="AM11" s="3" t="s">
        <v>45</v>
      </c>
      <c r="AN11" s="3" t="s">
        <v>46</v>
      </c>
      <c r="AO11" s="3" t="s">
        <v>47</v>
      </c>
      <c r="AP11" s="3" t="s">
        <v>48</v>
      </c>
      <c r="AQ11" s="3" t="s">
        <v>49</v>
      </c>
      <c r="AR11" s="3" t="s">
        <v>50</v>
      </c>
      <c r="AS11" s="3" t="s">
        <v>51</v>
      </c>
      <c r="AT11" s="3" t="s">
        <v>52</v>
      </c>
      <c r="AU11" s="3" t="s">
        <v>53</v>
      </c>
      <c r="AV11" s="3" t="s">
        <v>54</v>
      </c>
      <c r="AW11" s="3" t="s">
        <v>55</v>
      </c>
      <c r="AX11" s="3" t="s">
        <v>56</v>
      </c>
      <c r="AY11" s="3" t="s">
        <v>57</v>
      </c>
      <c r="AZ11" s="3" t="s">
        <v>58</v>
      </c>
      <c r="BA11" s="3" t="s">
        <v>59</v>
      </c>
      <c r="BB11" s="3" t="s">
        <v>60</v>
      </c>
      <c r="BC11" s="3" t="s">
        <v>61</v>
      </c>
      <c r="BD11" s="3" t="s">
        <v>62</v>
      </c>
      <c r="BE11" s="3" t="s">
        <v>63</v>
      </c>
      <c r="BF11" s="3" t="s">
        <v>64</v>
      </c>
      <c r="BG11" s="3" t="s">
        <v>65</v>
      </c>
      <c r="BH11" s="3" t="s">
        <v>66</v>
      </c>
      <c r="BI11" s="3" t="s">
        <v>67</v>
      </c>
      <c r="BJ11" s="4" t="s">
        <v>68</v>
      </c>
    </row>
    <row r="12" spans="1:62" x14ac:dyDescent="0.2">
      <c r="A12" s="5" t="s">
        <v>69</v>
      </c>
      <c r="B12" s="1"/>
      <c r="C12" s="1">
        <v>200000</v>
      </c>
      <c r="D12" s="1">
        <f>C12*(1+10%)</f>
        <v>220000.00000000003</v>
      </c>
      <c r="E12" s="1">
        <f t="shared" ref="E12:N12" si="0">D12*(1+10%)</f>
        <v>242000.00000000006</v>
      </c>
      <c r="F12" s="1">
        <f t="shared" si="0"/>
        <v>266200.00000000006</v>
      </c>
      <c r="G12" s="1">
        <f t="shared" si="0"/>
        <v>292820.00000000012</v>
      </c>
      <c r="H12" s="1">
        <f t="shared" si="0"/>
        <v>322102.00000000017</v>
      </c>
      <c r="I12" s="1">
        <f t="shared" si="0"/>
        <v>354312.20000000024</v>
      </c>
      <c r="J12" s="1">
        <f t="shared" si="0"/>
        <v>389743.42000000027</v>
      </c>
      <c r="K12" s="1">
        <f t="shared" si="0"/>
        <v>428717.76200000034</v>
      </c>
      <c r="L12" s="1">
        <f t="shared" si="0"/>
        <v>471589.53820000042</v>
      </c>
      <c r="M12" s="1">
        <f t="shared" si="0"/>
        <v>518748.49202000053</v>
      </c>
      <c r="N12" s="1">
        <f t="shared" si="0"/>
        <v>570623.34122200066</v>
      </c>
      <c r="O12" s="1">
        <f>N12*(1+20%)</f>
        <v>684748.00946640072</v>
      </c>
      <c r="P12" s="1">
        <f t="shared" ref="P12:Z12" si="1">O12*(1+20%)</f>
        <v>821697.61135968089</v>
      </c>
      <c r="Q12" s="1">
        <f t="shared" si="1"/>
        <v>986037.13363161706</v>
      </c>
      <c r="R12" s="1">
        <f t="shared" si="1"/>
        <v>1183244.5603579404</v>
      </c>
      <c r="S12" s="1">
        <f t="shared" si="1"/>
        <v>1419893.4724295284</v>
      </c>
      <c r="T12" s="1">
        <f t="shared" si="1"/>
        <v>1703872.1669154339</v>
      </c>
      <c r="U12" s="1">
        <f t="shared" si="1"/>
        <v>2044646.6002985206</v>
      </c>
      <c r="V12" s="1">
        <f t="shared" si="1"/>
        <v>2453575.9203582248</v>
      </c>
      <c r="W12" s="1">
        <f t="shared" si="1"/>
        <v>2944291.1044298694</v>
      </c>
      <c r="X12" s="1">
        <f t="shared" si="1"/>
        <v>3533149.3253158433</v>
      </c>
      <c r="Y12" s="1">
        <f t="shared" si="1"/>
        <v>4239779.1903790114</v>
      </c>
      <c r="Z12" s="1">
        <f t="shared" si="1"/>
        <v>5087735.0284548132</v>
      </c>
      <c r="AA12" s="1">
        <f>Z12*(1+10%)</f>
        <v>5596508.5313002951</v>
      </c>
      <c r="AB12" s="1">
        <f t="shared" ref="AB12:AL12" si="2">AA12*(1+10%)</f>
        <v>6156159.3844303256</v>
      </c>
      <c r="AC12" s="1">
        <f t="shared" si="2"/>
        <v>6771775.3228733586</v>
      </c>
      <c r="AD12" s="1">
        <f t="shared" si="2"/>
        <v>7448952.8551606955</v>
      </c>
      <c r="AE12" s="1">
        <f t="shared" si="2"/>
        <v>8193848.1406767657</v>
      </c>
      <c r="AF12" s="1">
        <f t="shared" si="2"/>
        <v>9013232.9547444433</v>
      </c>
      <c r="AG12" s="1">
        <f t="shared" si="2"/>
        <v>9914556.2502188887</v>
      </c>
      <c r="AH12" s="1">
        <f t="shared" si="2"/>
        <v>10906011.875240779</v>
      </c>
      <c r="AI12" s="1">
        <f t="shared" si="2"/>
        <v>11996613.062764857</v>
      </c>
      <c r="AJ12" s="1">
        <f t="shared" si="2"/>
        <v>13196274.369041344</v>
      </c>
      <c r="AK12" s="1">
        <f t="shared" si="2"/>
        <v>14515901.80594548</v>
      </c>
      <c r="AL12" s="1">
        <f t="shared" si="2"/>
        <v>15967491.986540029</v>
      </c>
      <c r="AM12" s="1">
        <f>AL12*(1+7%)</f>
        <v>17085216.425597832</v>
      </c>
      <c r="AN12" s="1">
        <f t="shared" ref="AN12:BJ12" si="3">AM12*(1+5%)</f>
        <v>17939477.246877722</v>
      </c>
      <c r="AO12" s="1">
        <f t="shared" si="3"/>
        <v>18836451.109221611</v>
      </c>
      <c r="AP12" s="1">
        <f t="shared" si="3"/>
        <v>19778273.664682694</v>
      </c>
      <c r="AQ12" s="1">
        <f t="shared" si="3"/>
        <v>20767187.34791683</v>
      </c>
      <c r="AR12" s="1">
        <f t="shared" si="3"/>
        <v>21805546.715312671</v>
      </c>
      <c r="AS12" s="1">
        <f t="shared" si="3"/>
        <v>22895824.051078305</v>
      </c>
      <c r="AT12" s="1">
        <f t="shared" si="3"/>
        <v>24040615.253632221</v>
      </c>
      <c r="AU12" s="1">
        <f t="shared" si="3"/>
        <v>25242646.016313832</v>
      </c>
      <c r="AV12" s="1">
        <f t="shared" si="3"/>
        <v>26504778.317129526</v>
      </c>
      <c r="AW12" s="1">
        <f t="shared" si="3"/>
        <v>27830017.232986003</v>
      </c>
      <c r="AX12" s="1">
        <f t="shared" si="3"/>
        <v>29221518.094635304</v>
      </c>
      <c r="AY12" s="1">
        <f t="shared" si="3"/>
        <v>30682593.999367069</v>
      </c>
      <c r="AZ12" s="1">
        <f t="shared" si="3"/>
        <v>32216723.699335426</v>
      </c>
      <c r="BA12" s="1">
        <f t="shared" si="3"/>
        <v>33827559.884302199</v>
      </c>
      <c r="BB12" s="1">
        <f t="shared" si="3"/>
        <v>35518937.878517307</v>
      </c>
      <c r="BC12" s="1">
        <f t="shared" si="3"/>
        <v>37294884.772443175</v>
      </c>
      <c r="BD12" s="1">
        <f t="shared" si="3"/>
        <v>39159629.011065334</v>
      </c>
      <c r="BE12" s="1">
        <f t="shared" si="3"/>
        <v>41117610.461618602</v>
      </c>
      <c r="BF12" s="1">
        <f t="shared" si="3"/>
        <v>43173490.984699532</v>
      </c>
      <c r="BG12" s="1">
        <f t="shared" si="3"/>
        <v>45332165.533934511</v>
      </c>
      <c r="BH12" s="1">
        <f t="shared" si="3"/>
        <v>47598773.810631238</v>
      </c>
      <c r="BI12" s="1">
        <f t="shared" si="3"/>
        <v>49978712.501162805</v>
      </c>
      <c r="BJ12" s="6">
        <f t="shared" si="3"/>
        <v>52477648.126220949</v>
      </c>
    </row>
    <row r="13" spans="1:62" x14ac:dyDescent="0.2">
      <c r="A13" s="7" t="s">
        <v>70</v>
      </c>
      <c r="B13" s="8"/>
      <c r="C13" s="9">
        <f>(C12*1.46%)*15%</f>
        <v>438</v>
      </c>
      <c r="D13" s="9">
        <f t="shared" ref="D13:BJ13" si="4">(D12*1.46%)*15%</f>
        <v>481.80000000000007</v>
      </c>
      <c r="E13" s="9">
        <f t="shared" si="4"/>
        <v>529.98000000000013</v>
      </c>
      <c r="F13" s="9">
        <f t="shared" si="4"/>
        <v>582.97800000000007</v>
      </c>
      <c r="G13" s="9">
        <f t="shared" si="4"/>
        <v>641.27580000000023</v>
      </c>
      <c r="H13" s="9">
        <f t="shared" si="4"/>
        <v>705.40338000000031</v>
      </c>
      <c r="I13" s="9">
        <f t="shared" si="4"/>
        <v>775.94371800000056</v>
      </c>
      <c r="J13" s="9">
        <f t="shared" si="4"/>
        <v>853.53808980000065</v>
      </c>
      <c r="K13" s="9">
        <f t="shared" si="4"/>
        <v>938.8918987800007</v>
      </c>
      <c r="L13" s="9">
        <f t="shared" si="4"/>
        <v>1032.781088658001</v>
      </c>
      <c r="M13" s="9">
        <f t="shared" si="4"/>
        <v>1136.0591975238012</v>
      </c>
      <c r="N13" s="9">
        <f t="shared" si="4"/>
        <v>1249.6651172761813</v>
      </c>
      <c r="O13" s="9">
        <f t="shared" si="4"/>
        <v>1499.5981407314175</v>
      </c>
      <c r="P13" s="9">
        <f t="shared" si="4"/>
        <v>1799.5177688777012</v>
      </c>
      <c r="Q13" s="9">
        <f t="shared" si="4"/>
        <v>2159.4213226532415</v>
      </c>
      <c r="R13" s="9">
        <f t="shared" si="4"/>
        <v>2591.3055871838892</v>
      </c>
      <c r="S13" s="9">
        <f t="shared" si="4"/>
        <v>3109.5667046206668</v>
      </c>
      <c r="T13" s="9">
        <f t="shared" si="4"/>
        <v>3731.4800455447999</v>
      </c>
      <c r="U13" s="9">
        <f t="shared" si="4"/>
        <v>4477.7760546537602</v>
      </c>
      <c r="V13" s="9">
        <f t="shared" si="4"/>
        <v>5373.331265584512</v>
      </c>
      <c r="W13" s="9">
        <f t="shared" si="4"/>
        <v>6447.9975187014143</v>
      </c>
      <c r="X13" s="9">
        <f t="shared" si="4"/>
        <v>7737.5970224416969</v>
      </c>
      <c r="Y13" s="9">
        <f t="shared" si="4"/>
        <v>9285.1164269300352</v>
      </c>
      <c r="Z13" s="9">
        <f t="shared" si="4"/>
        <v>11142.13971231604</v>
      </c>
      <c r="AA13" s="9">
        <f t="shared" si="4"/>
        <v>12256.353683547646</v>
      </c>
      <c r="AB13" s="9">
        <f t="shared" si="4"/>
        <v>13481.989051902414</v>
      </c>
      <c r="AC13" s="9">
        <f t="shared" si="4"/>
        <v>14830.187957092654</v>
      </c>
      <c r="AD13" s="9">
        <f t="shared" si="4"/>
        <v>16313.206752801922</v>
      </c>
      <c r="AE13" s="9">
        <f t="shared" si="4"/>
        <v>17944.527428082114</v>
      </c>
      <c r="AF13" s="9">
        <f t="shared" si="4"/>
        <v>19738.980170890329</v>
      </c>
      <c r="AG13" s="9">
        <f t="shared" si="4"/>
        <v>21712.878187979364</v>
      </c>
      <c r="AH13" s="9">
        <f t="shared" si="4"/>
        <v>23884.166006777301</v>
      </c>
      <c r="AI13" s="9">
        <f t="shared" si="4"/>
        <v>26272.582607455035</v>
      </c>
      <c r="AJ13" s="9">
        <f t="shared" si="4"/>
        <v>28899.840868200543</v>
      </c>
      <c r="AK13" s="9">
        <f t="shared" si="4"/>
        <v>31789.824955020602</v>
      </c>
      <c r="AL13" s="9">
        <f t="shared" si="4"/>
        <v>34968.807450522661</v>
      </c>
      <c r="AM13" s="9">
        <f t="shared" si="4"/>
        <v>37416.623972059249</v>
      </c>
      <c r="AN13" s="9">
        <f t="shared" si="4"/>
        <v>39287.455170662208</v>
      </c>
      <c r="AO13" s="9">
        <f t="shared" si="4"/>
        <v>41251.827929195329</v>
      </c>
      <c r="AP13" s="9">
        <f t="shared" si="4"/>
        <v>43314.419325655101</v>
      </c>
      <c r="AQ13" s="9">
        <f t="shared" si="4"/>
        <v>45480.140291937852</v>
      </c>
      <c r="AR13" s="9">
        <f t="shared" si="4"/>
        <v>47754.147306534753</v>
      </c>
      <c r="AS13" s="9">
        <f t="shared" si="4"/>
        <v>50141.854671861489</v>
      </c>
      <c r="AT13" s="9">
        <f t="shared" si="4"/>
        <v>52648.947405454564</v>
      </c>
      <c r="AU13" s="9">
        <f t="shared" si="4"/>
        <v>55281.394775727291</v>
      </c>
      <c r="AV13" s="9">
        <f t="shared" si="4"/>
        <v>58045.46451451366</v>
      </c>
      <c r="AW13" s="9">
        <f t="shared" si="4"/>
        <v>60947.737740239347</v>
      </c>
      <c r="AX13" s="9">
        <f t="shared" si="4"/>
        <v>63995.124627251316</v>
      </c>
      <c r="AY13" s="9">
        <f t="shared" si="4"/>
        <v>67194.880858613877</v>
      </c>
      <c r="AZ13" s="9">
        <f t="shared" si="4"/>
        <v>70554.624901544579</v>
      </c>
      <c r="BA13" s="9">
        <f t="shared" si="4"/>
        <v>74082.356146621809</v>
      </c>
      <c r="BB13" s="9">
        <f t="shared" si="4"/>
        <v>77786.473953952911</v>
      </c>
      <c r="BC13" s="9">
        <f t="shared" si="4"/>
        <v>81675.797651650559</v>
      </c>
      <c r="BD13" s="9">
        <f t="shared" si="4"/>
        <v>85759.587534233069</v>
      </c>
      <c r="BE13" s="9">
        <f t="shared" si="4"/>
        <v>90047.566910944734</v>
      </c>
      <c r="BF13" s="9">
        <f t="shared" si="4"/>
        <v>94549.945256491977</v>
      </c>
      <c r="BG13" s="9">
        <f t="shared" si="4"/>
        <v>99277.442519316566</v>
      </c>
      <c r="BH13" s="9">
        <f t="shared" si="4"/>
        <v>104241.31464528241</v>
      </c>
      <c r="BI13" s="9">
        <f t="shared" si="4"/>
        <v>109453.38037754655</v>
      </c>
      <c r="BJ13" s="9">
        <f t="shared" si="4"/>
        <v>114926.04939642387</v>
      </c>
    </row>
    <row r="16" spans="1:62" x14ac:dyDescent="0.2">
      <c r="A16" s="2" t="s">
        <v>71</v>
      </c>
      <c r="B16" s="3"/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  <c r="J16" s="3" t="s">
        <v>16</v>
      </c>
      <c r="K16" s="3" t="s">
        <v>17</v>
      </c>
      <c r="L16" s="3" t="s">
        <v>18</v>
      </c>
      <c r="M16" s="3" t="s">
        <v>19</v>
      </c>
      <c r="N16" s="3" t="s">
        <v>20</v>
      </c>
      <c r="O16" s="3" t="s">
        <v>21</v>
      </c>
      <c r="P16" s="3" t="s">
        <v>22</v>
      </c>
      <c r="Q16" s="3" t="s">
        <v>23</v>
      </c>
      <c r="R16" s="3" t="s">
        <v>24</v>
      </c>
      <c r="S16" s="3" t="s">
        <v>25</v>
      </c>
      <c r="T16" s="3" t="s">
        <v>26</v>
      </c>
      <c r="U16" s="3" t="s">
        <v>27</v>
      </c>
      <c r="V16" s="3" t="s">
        <v>28</v>
      </c>
      <c r="W16" s="3" t="s">
        <v>29</v>
      </c>
      <c r="X16" s="3" t="s">
        <v>30</v>
      </c>
      <c r="Y16" s="3" t="s">
        <v>31</v>
      </c>
      <c r="Z16" s="3" t="s">
        <v>32</v>
      </c>
      <c r="AA16" s="3" t="s">
        <v>33</v>
      </c>
      <c r="AB16" s="3" t="s">
        <v>34</v>
      </c>
      <c r="AC16" s="3" t="s">
        <v>35</v>
      </c>
      <c r="AD16" s="3" t="s">
        <v>36</v>
      </c>
      <c r="AE16" s="3" t="s">
        <v>37</v>
      </c>
      <c r="AF16" s="3" t="s">
        <v>38</v>
      </c>
      <c r="AG16" s="3" t="s">
        <v>39</v>
      </c>
      <c r="AH16" s="3" t="s">
        <v>40</v>
      </c>
      <c r="AI16" s="3" t="s">
        <v>41</v>
      </c>
      <c r="AJ16" s="3" t="s">
        <v>42</v>
      </c>
      <c r="AK16" s="3" t="s">
        <v>43</v>
      </c>
      <c r="AL16" s="3" t="s">
        <v>44</v>
      </c>
      <c r="AM16" s="3" t="s">
        <v>45</v>
      </c>
      <c r="AN16" s="3" t="s">
        <v>46</v>
      </c>
      <c r="AO16" s="3" t="s">
        <v>47</v>
      </c>
      <c r="AP16" s="3" t="s">
        <v>48</v>
      </c>
      <c r="AQ16" s="3" t="s">
        <v>49</v>
      </c>
      <c r="AR16" s="3" t="s">
        <v>50</v>
      </c>
      <c r="AS16" s="3" t="s">
        <v>51</v>
      </c>
      <c r="AT16" s="3" t="s">
        <v>52</v>
      </c>
      <c r="AU16" s="3" t="s">
        <v>53</v>
      </c>
      <c r="AV16" s="3" t="s">
        <v>54</v>
      </c>
      <c r="AW16" s="3" t="s">
        <v>55</v>
      </c>
      <c r="AX16" s="3" t="s">
        <v>56</v>
      </c>
      <c r="AY16" s="3" t="s">
        <v>57</v>
      </c>
      <c r="AZ16" s="3" t="s">
        <v>58</v>
      </c>
      <c r="BA16" s="3" t="s">
        <v>59</v>
      </c>
      <c r="BB16" s="3" t="s">
        <v>60</v>
      </c>
      <c r="BC16" s="3" t="s">
        <v>61</v>
      </c>
      <c r="BD16" s="3" t="s">
        <v>62</v>
      </c>
      <c r="BE16" s="3" t="s">
        <v>63</v>
      </c>
      <c r="BF16" s="3" t="s">
        <v>64</v>
      </c>
      <c r="BG16" s="3" t="s">
        <v>65</v>
      </c>
      <c r="BH16" s="3" t="s">
        <v>66</v>
      </c>
      <c r="BI16" s="3" t="s">
        <v>67</v>
      </c>
      <c r="BJ16" s="4" t="s">
        <v>68</v>
      </c>
    </row>
    <row r="17" spans="1:62" x14ac:dyDescent="0.2">
      <c r="A17" s="7" t="s">
        <v>72</v>
      </c>
      <c r="B17" s="8"/>
      <c r="C17" s="9">
        <v>3000</v>
      </c>
      <c r="D17" s="9">
        <v>3000</v>
      </c>
      <c r="E17" s="9">
        <v>3000</v>
      </c>
      <c r="F17" s="9">
        <v>3000</v>
      </c>
      <c r="G17" s="9">
        <v>3000</v>
      </c>
      <c r="H17" s="9">
        <v>3000</v>
      </c>
      <c r="I17" s="9">
        <v>3000</v>
      </c>
      <c r="J17" s="9">
        <v>3000</v>
      </c>
      <c r="K17" s="9">
        <v>3000</v>
      </c>
      <c r="L17" s="9">
        <v>3000</v>
      </c>
      <c r="M17" s="9">
        <v>3000</v>
      </c>
      <c r="N17" s="9">
        <v>3000</v>
      </c>
      <c r="O17" s="9">
        <v>5000</v>
      </c>
      <c r="P17" s="9">
        <v>5000</v>
      </c>
      <c r="Q17" s="9">
        <v>5000</v>
      </c>
      <c r="R17" s="9">
        <v>5000</v>
      </c>
      <c r="S17" s="9">
        <v>5000</v>
      </c>
      <c r="T17" s="9">
        <v>5000</v>
      </c>
      <c r="U17" s="9">
        <v>5000</v>
      </c>
      <c r="V17" s="9">
        <v>5000</v>
      </c>
      <c r="W17" s="9">
        <v>5000</v>
      </c>
      <c r="X17" s="9">
        <v>5000</v>
      </c>
      <c r="Y17" s="9">
        <v>5000</v>
      </c>
      <c r="Z17" s="9">
        <v>5000</v>
      </c>
      <c r="AA17" s="9">
        <v>7000</v>
      </c>
      <c r="AB17" s="9">
        <v>7000</v>
      </c>
      <c r="AC17" s="9">
        <v>7000</v>
      </c>
      <c r="AD17" s="9">
        <v>7000</v>
      </c>
      <c r="AE17" s="9">
        <v>7000</v>
      </c>
      <c r="AF17" s="9">
        <v>7000</v>
      </c>
      <c r="AG17" s="9">
        <v>7000</v>
      </c>
      <c r="AH17" s="9">
        <v>7000</v>
      </c>
      <c r="AI17" s="9">
        <v>7000</v>
      </c>
      <c r="AJ17" s="9">
        <v>7000</v>
      </c>
      <c r="AK17" s="9">
        <v>7000</v>
      </c>
      <c r="AL17" s="9">
        <v>7000</v>
      </c>
      <c r="AM17" s="9">
        <v>9000</v>
      </c>
      <c r="AN17" s="9">
        <v>9000</v>
      </c>
      <c r="AO17" s="9">
        <v>9000</v>
      </c>
      <c r="AP17" s="9">
        <v>9000</v>
      </c>
      <c r="AQ17" s="9">
        <v>9000</v>
      </c>
      <c r="AR17" s="9">
        <v>9000</v>
      </c>
      <c r="AS17" s="9">
        <v>9000</v>
      </c>
      <c r="AT17" s="9">
        <v>9000</v>
      </c>
      <c r="AU17" s="9">
        <v>9000</v>
      </c>
      <c r="AV17" s="9">
        <v>9000</v>
      </c>
      <c r="AW17" s="9">
        <v>9000</v>
      </c>
      <c r="AX17" s="9">
        <v>9000</v>
      </c>
      <c r="AY17" s="9">
        <v>11000</v>
      </c>
      <c r="AZ17" s="9">
        <v>11000</v>
      </c>
      <c r="BA17" s="9">
        <v>11000</v>
      </c>
      <c r="BB17" s="9">
        <v>11000</v>
      </c>
      <c r="BC17" s="9">
        <v>11000</v>
      </c>
      <c r="BD17" s="9">
        <v>11000</v>
      </c>
      <c r="BE17" s="9">
        <v>11000</v>
      </c>
      <c r="BF17" s="9">
        <v>11000</v>
      </c>
      <c r="BG17" s="9">
        <v>11000</v>
      </c>
      <c r="BH17" s="9">
        <v>11000</v>
      </c>
      <c r="BI17" s="9">
        <v>11000</v>
      </c>
      <c r="BJ17" s="10">
        <v>11000</v>
      </c>
    </row>
    <row r="20" spans="1:62" x14ac:dyDescent="0.2">
      <c r="A20" s="2"/>
      <c r="B20" s="3" t="s">
        <v>73</v>
      </c>
      <c r="C20" s="3" t="s">
        <v>74</v>
      </c>
      <c r="D20" s="3" t="s">
        <v>75</v>
      </c>
      <c r="E20" s="3" t="s">
        <v>76</v>
      </c>
      <c r="F20" s="3" t="s">
        <v>77</v>
      </c>
      <c r="G20" s="4" t="s">
        <v>78</v>
      </c>
    </row>
    <row r="21" spans="1:62" x14ac:dyDescent="0.2">
      <c r="A21" s="5" t="s">
        <v>79</v>
      </c>
      <c r="C21" s="1">
        <f>SUM(C13:N13)</f>
        <v>9366.3162900379866</v>
      </c>
      <c r="D21" s="1">
        <f>SUM(O13:Z13)</f>
        <v>59354.847570239181</v>
      </c>
      <c r="E21" s="1">
        <f>SUM(AA13:AL13)</f>
        <v>262093.3451202726</v>
      </c>
      <c r="F21" s="1">
        <f>SUM(AM13:AX13)</f>
        <v>595565.13773109217</v>
      </c>
      <c r="G21" s="6">
        <f>SUM(AY13:BJ13)</f>
        <v>1069549.420152623</v>
      </c>
    </row>
    <row r="22" spans="1:62" x14ac:dyDescent="0.2">
      <c r="A22" s="5" t="s">
        <v>80</v>
      </c>
      <c r="C22" s="1">
        <f>SUM(C17:N17)</f>
        <v>36000</v>
      </c>
      <c r="D22" s="1">
        <f>SUM(O17:Z17)</f>
        <v>60000</v>
      </c>
      <c r="E22" s="1">
        <f>SUM(AA17:AL17)</f>
        <v>84000</v>
      </c>
      <c r="F22" s="1">
        <f>SUM(AM17:AX17)</f>
        <v>108000</v>
      </c>
      <c r="G22" s="6">
        <f>SUM(AY17:BJ17)</f>
        <v>132000</v>
      </c>
    </row>
    <row r="23" spans="1:62" x14ac:dyDescent="0.2">
      <c r="A23" s="5" t="s">
        <v>81</v>
      </c>
      <c r="C23" s="1">
        <f>C21-C22</f>
        <v>-26633.683709962013</v>
      </c>
      <c r="D23" s="1">
        <f>D21-D22</f>
        <v>-645.15242976081936</v>
      </c>
      <c r="E23" s="1">
        <f>E21-E22</f>
        <v>178093.3451202726</v>
      </c>
      <c r="F23" s="1">
        <f>F21-F22</f>
        <v>487565.13773109217</v>
      </c>
      <c r="G23" s="6">
        <f>G21-G22</f>
        <v>937549.42015262297</v>
      </c>
    </row>
    <row r="24" spans="1:62" x14ac:dyDescent="0.2">
      <c r="A24" s="5"/>
      <c r="G24" s="11"/>
    </row>
    <row r="25" spans="1:62" x14ac:dyDescent="0.2">
      <c r="A25" s="5" t="s">
        <v>82</v>
      </c>
      <c r="B25" s="1">
        <f>-B7</f>
        <v>-100000</v>
      </c>
      <c r="C25" s="1">
        <f>B25+C23</f>
        <v>-126633.68370996202</v>
      </c>
      <c r="D25" s="1">
        <f>C25+D23</f>
        <v>-127278.83613972284</v>
      </c>
      <c r="E25" s="1">
        <f>D25+E23</f>
        <v>50814.508980549756</v>
      </c>
      <c r="F25" s="1">
        <f>E25+F23</f>
        <v>538379.64671164192</v>
      </c>
      <c r="G25" s="6">
        <f>F25+G23</f>
        <v>1475929.0668642649</v>
      </c>
    </row>
    <row r="26" spans="1:62" x14ac:dyDescent="0.2">
      <c r="A26" s="5"/>
      <c r="G26" s="11"/>
    </row>
    <row r="27" spans="1:62" x14ac:dyDescent="0.2">
      <c r="A27" s="5" t="s">
        <v>83</v>
      </c>
      <c r="B27" s="1">
        <f>B25</f>
        <v>-100000</v>
      </c>
      <c r="C27" s="1">
        <f>B27+C25</f>
        <v>-226633.683709962</v>
      </c>
      <c r="D27" s="1">
        <f t="shared" ref="D27:G27" si="5">C27+D25</f>
        <v>-353912.51984968485</v>
      </c>
      <c r="E27" s="1">
        <f t="shared" si="5"/>
        <v>-303098.01086913509</v>
      </c>
      <c r="F27" s="1">
        <f t="shared" si="5"/>
        <v>235281.63584250683</v>
      </c>
      <c r="G27" s="6">
        <f t="shared" si="5"/>
        <v>1711210.7027067717</v>
      </c>
    </row>
    <row r="28" spans="1:62" x14ac:dyDescent="0.2">
      <c r="A28" s="5"/>
      <c r="B28" t="str">
        <f>IF(B27&gt;0,IF(A27&lt;0,1,""),"")</f>
        <v/>
      </c>
      <c r="C28" t="str">
        <f t="shared" ref="C28:G28" si="6">IF(C27&gt;0,IF(B27&lt;0,1,""),"")</f>
        <v/>
      </c>
      <c r="D28" t="str">
        <f t="shared" si="6"/>
        <v/>
      </c>
      <c r="E28" t="str">
        <f t="shared" si="6"/>
        <v/>
      </c>
      <c r="F28">
        <f t="shared" si="6"/>
        <v>1</v>
      </c>
      <c r="G28" s="11" t="str">
        <f t="shared" si="6"/>
        <v/>
      </c>
    </row>
    <row r="29" spans="1:62" x14ac:dyDescent="0.2">
      <c r="A29" s="7"/>
      <c r="B29" s="8">
        <f>IF(B28=1,1-(B27/B25),0)</f>
        <v>0</v>
      </c>
      <c r="C29" s="8">
        <f t="shared" ref="C29:G29" si="7">IF(C28=1,1-(C27/C25),0)</f>
        <v>0</v>
      </c>
      <c r="D29" s="8">
        <f t="shared" si="7"/>
        <v>0</v>
      </c>
      <c r="E29" s="8">
        <f t="shared" si="7"/>
        <v>0</v>
      </c>
      <c r="F29" s="8">
        <f t="shared" si="7"/>
        <v>0.56298192682509685</v>
      </c>
      <c r="G29" s="12">
        <f t="shared" si="7"/>
        <v>0</v>
      </c>
    </row>
    <row r="32" spans="1:62" x14ac:dyDescent="0.2">
      <c r="A32" s="2" t="s">
        <v>84</v>
      </c>
      <c r="B32" s="15">
        <f>NPV(B35,C25:G25,B25)</f>
        <v>1045576.0200077726</v>
      </c>
    </row>
    <row r="33" spans="1:2" x14ac:dyDescent="0.2">
      <c r="A33" s="5" t="s">
        <v>85</v>
      </c>
      <c r="B33" s="16">
        <f>IRR(B25:G25)</f>
        <v>0.61184644944704769</v>
      </c>
    </row>
    <row r="34" spans="1:2" x14ac:dyDescent="0.2">
      <c r="A34" s="5" t="s">
        <v>83</v>
      </c>
      <c r="B34" s="17">
        <f>IFERROR(MATCH(1,B28:G28)+SUM(B29:G29)-1,0)</f>
        <v>4.5629819268250973</v>
      </c>
    </row>
    <row r="35" spans="1:2" x14ac:dyDescent="0.2">
      <c r="A35" s="7" t="s">
        <v>86</v>
      </c>
      <c r="B35" s="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Microsoft Office User</cp:lastModifiedBy>
  <dcterms:created xsi:type="dcterms:W3CDTF">2023-09-07T19:37:38Z</dcterms:created>
  <dcterms:modified xsi:type="dcterms:W3CDTF">2023-09-13T16:27:19Z</dcterms:modified>
</cp:coreProperties>
</file>