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2021\UNAL\2021-I\INGECO\"/>
    </mc:Choice>
  </mc:AlternateContent>
  <xr:revisionPtr revIDLastSave="0" documentId="13_ncr:1_{8E871749-81CB-4328-9FA7-01A481B16456}" xr6:coauthVersionLast="47" xr6:coauthVersionMax="47" xr10:uidLastSave="{00000000-0000-0000-0000-000000000000}"/>
  <bookViews>
    <workbookView xWindow="-108" yWindow="-108" windowWidth="23256" windowHeight="12576" xr2:uid="{95F82EBB-FF2F-4F04-9DCD-2D94599ED6FC}"/>
  </bookViews>
  <sheets>
    <sheet name="1er punto" sheetId="2" r:id="rId1"/>
    <sheet name="2do punto" sheetId="3" r:id="rId2"/>
    <sheet name="4to punto"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 i="2" l="1"/>
  <c r="L49" i="2" s="1"/>
  <c r="C44" i="2"/>
  <c r="C43" i="2"/>
  <c r="D43" i="2" s="1"/>
  <c r="C41" i="2"/>
  <c r="D41" i="2" s="1"/>
  <c r="C18" i="2"/>
  <c r="C19" i="2" s="1"/>
  <c r="E4" i="2"/>
  <c r="J4" i="2" s="1"/>
  <c r="C24" i="2" s="1"/>
  <c r="F14" i="2"/>
  <c r="I6" i="2"/>
  <c r="I7" i="2"/>
  <c r="I8" i="2"/>
  <c r="I9" i="2"/>
  <c r="I10" i="2"/>
  <c r="I11" i="2"/>
  <c r="I12" i="2"/>
  <c r="I13" i="2"/>
  <c r="I14" i="2"/>
  <c r="I5" i="2"/>
  <c r="H6" i="2"/>
  <c r="H7" i="2"/>
  <c r="H8" i="2"/>
  <c r="H9" i="2"/>
  <c r="H10" i="2"/>
  <c r="H11" i="2"/>
  <c r="H12" i="2"/>
  <c r="H13" i="2"/>
  <c r="H14" i="2"/>
  <c r="H5" i="2"/>
  <c r="G6" i="2"/>
  <c r="G7" i="2"/>
  <c r="G8" i="2"/>
  <c r="G9" i="2"/>
  <c r="G10" i="2"/>
  <c r="G11" i="2"/>
  <c r="G12" i="2"/>
  <c r="G13" i="2"/>
  <c r="J13" i="2" s="1"/>
  <c r="G14" i="2"/>
  <c r="G5" i="2"/>
  <c r="F6" i="2"/>
  <c r="F7" i="2"/>
  <c r="F8" i="2"/>
  <c r="F9" i="2"/>
  <c r="J9" i="2" s="1"/>
  <c r="F10" i="2"/>
  <c r="F11" i="2"/>
  <c r="F12" i="2"/>
  <c r="F13" i="2"/>
  <c r="F5" i="2"/>
  <c r="C57" i="2" l="1"/>
  <c r="C55" i="2"/>
  <c r="C49" i="2"/>
  <c r="C56" i="2"/>
  <c r="C50" i="2"/>
  <c r="C51" i="2"/>
  <c r="C52" i="2"/>
  <c r="C58" i="2" s="1"/>
  <c r="C53" i="2"/>
  <c r="C48" i="2"/>
  <c r="C54" i="2"/>
  <c r="I57" i="2"/>
  <c r="I56" i="2"/>
  <c r="I50" i="2"/>
  <c r="I49" i="2"/>
  <c r="I48" i="2"/>
  <c r="I52" i="2"/>
  <c r="I51" i="2"/>
  <c r="I53" i="2"/>
  <c r="I54" i="2"/>
  <c r="I55" i="2"/>
  <c r="L56" i="2"/>
  <c r="L48" i="2"/>
  <c r="L58" i="2" s="1"/>
  <c r="J5" i="2"/>
  <c r="J6" i="2"/>
  <c r="C47" i="2"/>
  <c r="L55" i="2"/>
  <c r="L57" i="2"/>
  <c r="I47" i="2"/>
  <c r="F47" i="2"/>
  <c r="L54" i="2"/>
  <c r="L47" i="2"/>
  <c r="L53" i="2"/>
  <c r="L52" i="2"/>
  <c r="L51" i="2"/>
  <c r="I24" i="2"/>
  <c r="C20" i="2"/>
  <c r="D20" i="2" s="1"/>
  <c r="I34" i="2" s="1"/>
  <c r="L50" i="2"/>
  <c r="D18" i="2"/>
  <c r="F24" i="2"/>
  <c r="J8" i="2"/>
  <c r="L24" i="2"/>
  <c r="C21" i="2"/>
  <c r="C42" i="2"/>
  <c r="D42" i="2" s="1"/>
  <c r="D19" i="2"/>
  <c r="J7" i="2"/>
  <c r="J14" i="2"/>
  <c r="J12" i="2"/>
  <c r="J11" i="2"/>
  <c r="J10" i="2"/>
  <c r="L59" i="2" l="1"/>
  <c r="M43" i="2"/>
  <c r="E65" i="2" s="1"/>
  <c r="C32" i="2"/>
  <c r="C34" i="2"/>
  <c r="C33" i="2"/>
  <c r="C27" i="2"/>
  <c r="C28" i="2"/>
  <c r="C26" i="2"/>
  <c r="C29" i="2"/>
  <c r="C25" i="2"/>
  <c r="C30" i="2"/>
  <c r="C31" i="2"/>
  <c r="F25" i="2"/>
  <c r="F32" i="2"/>
  <c r="F33" i="2"/>
  <c r="F27" i="2"/>
  <c r="F28" i="2"/>
  <c r="F29" i="2"/>
  <c r="F30" i="2"/>
  <c r="F26" i="2"/>
  <c r="F31" i="2"/>
  <c r="F53" i="2"/>
  <c r="F56" i="2"/>
  <c r="F48" i="2"/>
  <c r="F54" i="2"/>
  <c r="F57" i="2"/>
  <c r="F55" i="2"/>
  <c r="F49" i="2"/>
  <c r="F50" i="2"/>
  <c r="F51" i="2"/>
  <c r="F52" i="2"/>
  <c r="I31" i="2"/>
  <c r="I33" i="2"/>
  <c r="I32" i="2"/>
  <c r="I25" i="2"/>
  <c r="I26" i="2"/>
  <c r="I27" i="2"/>
  <c r="I28" i="2"/>
  <c r="I29" i="2"/>
  <c r="I30" i="2"/>
  <c r="I58" i="2"/>
  <c r="C59" i="2"/>
  <c r="M40" i="2"/>
  <c r="E68" i="2" s="1"/>
  <c r="F34" i="2"/>
  <c r="D21" i="2"/>
  <c r="I3" i="3"/>
  <c r="D4" i="3"/>
  <c r="D5" i="3"/>
  <c r="D6" i="3"/>
  <c r="D3" i="3"/>
  <c r="I27" i="1"/>
  <c r="J25" i="1"/>
  <c r="J24" i="1"/>
  <c r="I14" i="1"/>
  <c r="J12" i="1"/>
  <c r="J13" i="1"/>
  <c r="I22" i="1"/>
  <c r="J21" i="1"/>
  <c r="J20" i="1"/>
  <c r="I18" i="1"/>
  <c r="J16" i="1"/>
  <c r="J17" i="1"/>
  <c r="I9" i="1"/>
  <c r="I5" i="1"/>
  <c r="J8" i="1"/>
  <c r="J7" i="1"/>
  <c r="J4" i="1"/>
  <c r="J3" i="1"/>
  <c r="I59" i="2" l="1"/>
  <c r="M42" i="2"/>
  <c r="E66" i="2" s="1"/>
  <c r="F58" i="2"/>
  <c r="F35" i="2"/>
  <c r="I35" i="2"/>
  <c r="C35" i="2"/>
  <c r="L25" i="2"/>
  <c r="L28" i="2"/>
  <c r="L29" i="2"/>
  <c r="L30" i="2"/>
  <c r="L31" i="2"/>
  <c r="L26" i="2"/>
  <c r="L34" i="2"/>
  <c r="L32" i="2"/>
  <c r="L27" i="2"/>
  <c r="L33" i="2"/>
  <c r="D7" i="3"/>
  <c r="G4" i="3" s="1"/>
  <c r="I4" i="3" s="1"/>
  <c r="J5" i="1"/>
  <c r="J22" i="1"/>
  <c r="J9" i="1"/>
  <c r="J18" i="1"/>
  <c r="B33" i="1" s="1"/>
  <c r="F36" i="2" l="1"/>
  <c r="M18" i="2"/>
  <c r="D69" i="2" s="1"/>
  <c r="C36" i="2"/>
  <c r="M17" i="2"/>
  <c r="D68" i="2" s="1"/>
  <c r="M41" i="2"/>
  <c r="E67" i="2" s="1"/>
  <c r="F59" i="2"/>
  <c r="I36" i="2"/>
  <c r="M19" i="2"/>
  <c r="D70" i="2" s="1"/>
  <c r="L35" i="2"/>
  <c r="G5" i="3"/>
  <c r="G6" i="3" s="1"/>
  <c r="H26" i="1"/>
  <c r="J26" i="1" s="1"/>
  <c r="J27" i="1" s="1"/>
  <c r="D27" i="1" s="1"/>
  <c r="D33" i="1"/>
  <c r="B30" i="1"/>
  <c r="H11" i="1"/>
  <c r="D30" i="1"/>
  <c r="J11" i="1"/>
  <c r="J14" i="1" s="1"/>
  <c r="B27" i="1" s="1"/>
  <c r="L36" i="2" l="1"/>
  <c r="M20" i="2"/>
  <c r="D71" i="2" s="1"/>
  <c r="I5" i="3"/>
  <c r="I6" i="3"/>
  <c r="G7" i="3"/>
  <c r="G8" i="3" l="1"/>
  <c r="I8" i="3" s="1"/>
  <c r="I7" i="3"/>
  <c r="I9" i="3" s="1"/>
  <c r="I10" i="3" s="1"/>
</calcChain>
</file>

<file path=xl/sharedStrings.xml><?xml version="1.0" encoding="utf-8"?>
<sst xmlns="http://schemas.openxmlformats.org/spreadsheetml/2006/main" count="71" uniqueCount="48">
  <si>
    <t>Nodo C</t>
  </si>
  <si>
    <t>Nodo E</t>
  </si>
  <si>
    <t>Nodo F</t>
  </si>
  <si>
    <t>Nodo G</t>
  </si>
  <si>
    <t>Nodo A</t>
  </si>
  <si>
    <t>Nodo B</t>
  </si>
  <si>
    <t>D1:</t>
  </si>
  <si>
    <t>vs</t>
  </si>
  <si>
    <t>comprar lic</t>
  </si>
  <si>
    <t>desarrollo pro</t>
  </si>
  <si>
    <t>D2:</t>
  </si>
  <si>
    <t>varios puntos</t>
  </si>
  <si>
    <t>un solo punto</t>
  </si>
  <si>
    <t>D3:</t>
  </si>
  <si>
    <t>Varios puntos</t>
  </si>
  <si>
    <t>Un solo punto</t>
  </si>
  <si>
    <t>Se debe calcular el valor esperado en cada nodo. Para las decisiones se opta por escoger el nodo que mayor valor esperado tenga. Dados los valores de los nodos C y E se concluye en D2 que es mejor tener varios puntos de venta. Por otro lado, dados los valores de los nodos F y G, en D3 se observa que es mejor tener varios puntos de venta. Por último se miran los valores esperados de los nodos A y B, teniendo en cuenta las anteriores decisiones, de manera que se tome la decisión D1, en la cual se evidencia que la mejor opción es comprar la licencia.</t>
  </si>
  <si>
    <t>Ruta correcta:</t>
  </si>
  <si>
    <t>A. Comprar la licencia</t>
  </si>
  <si>
    <t>C. Varios puntos de venta</t>
  </si>
  <si>
    <t>4)</t>
  </si>
  <si>
    <t>2)</t>
  </si>
  <si>
    <t>TMAR</t>
  </si>
  <si>
    <t>VE</t>
  </si>
  <si>
    <t>VP</t>
  </si>
  <si>
    <t>VAUE</t>
  </si>
  <si>
    <t>Producción interna</t>
  </si>
  <si>
    <t>Costo</t>
  </si>
  <si>
    <t>Probabilidad</t>
  </si>
  <si>
    <t>Costo*Prob</t>
  </si>
  <si>
    <t>Cobro metal PRO</t>
  </si>
  <si>
    <t>Podemos evidenciar que la mejor alternativa es la producción interna del componente electrónico al tener un menor valor de pago anual esperado de -151.711</t>
  </si>
  <si>
    <t>1)</t>
  </si>
  <si>
    <t>Prod</t>
  </si>
  <si>
    <t>P/ton</t>
  </si>
  <si>
    <t>periodos</t>
  </si>
  <si>
    <t>Cantidad</t>
  </si>
  <si>
    <t>Mano de obra</t>
  </si>
  <si>
    <t>Otros costos</t>
  </si>
  <si>
    <t>V recuperación</t>
  </si>
  <si>
    <t>Flujo de caja</t>
  </si>
  <si>
    <t>Sensibilidad precio mat prima</t>
  </si>
  <si>
    <t>Sensibilidad precio producto</t>
  </si>
  <si>
    <t>Porcentaje</t>
  </si>
  <si>
    <t>variación</t>
  </si>
  <si>
    <t>variación MT</t>
  </si>
  <si>
    <t>Variación P prod</t>
  </si>
  <si>
    <t>Podemos analizar que estos valores son bastante sensibles a las variaciones de los precios tanto de los insumos como el producto final. Sin embrago, podemos ver que en este último la snesibilidad es tan notoria que al dismuir poco menos del 3%, el proyecto deja de ser factible.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</si>
</sst>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4" formatCode="_-&quot;$&quot;\ * #,##0_-;\-&quot;$&quot;\ * #,##0_-;_-&quot;$&quot;\ * &quot;-&quot;??_-;_-@_-"/>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00CC66"/>
        <bgColor indexed="64"/>
      </patternFill>
    </fill>
    <fill>
      <patternFill patternType="solid">
        <fgColor rgb="FF99FF99"/>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1">
    <xf numFmtId="0" fontId="0" fillId="0" borderId="0" xfId="0"/>
    <xf numFmtId="164" fontId="0" fillId="0" borderId="2" xfId="1" applyNumberFormat="1" applyFont="1" applyBorder="1"/>
    <xf numFmtId="0" fontId="0" fillId="0" borderId="2" xfId="0" applyBorder="1"/>
    <xf numFmtId="164" fontId="0" fillId="0" borderId="3" xfId="1" applyNumberFormat="1" applyFont="1" applyBorder="1"/>
    <xf numFmtId="164" fontId="0" fillId="0" borderId="0" xfId="1" applyNumberFormat="1" applyFont="1" applyBorder="1"/>
    <xf numFmtId="0" fontId="0" fillId="0" borderId="0" xfId="0" applyBorder="1"/>
    <xf numFmtId="164" fontId="0" fillId="0" borderId="5" xfId="1" applyNumberFormat="1" applyFont="1" applyBorder="1"/>
    <xf numFmtId="164" fontId="0" fillId="0" borderId="7" xfId="1" applyNumberFormat="1" applyFont="1" applyBorder="1"/>
    <xf numFmtId="0" fontId="0" fillId="0" borderId="7" xfId="0" applyBorder="1"/>
    <xf numFmtId="164" fontId="0" fillId="0" borderId="8" xfId="0" applyNumberFormat="1" applyBorder="1"/>
    <xf numFmtId="0" fontId="0" fillId="0" borderId="0" xfId="1" applyNumberFormat="1" applyFont="1" applyBorder="1"/>
    <xf numFmtId="0" fontId="0" fillId="0" borderId="5" xfId="0" applyBorder="1"/>
    <xf numFmtId="164" fontId="0" fillId="0" borderId="5" xfId="0" applyNumberFormat="1" applyBorder="1"/>
    <xf numFmtId="0" fontId="0" fillId="0" borderId="9" xfId="0" applyBorder="1"/>
    <xf numFmtId="164" fontId="0" fillId="0" borderId="10" xfId="1" applyNumberFormat="1" applyFont="1" applyBorder="1"/>
    <xf numFmtId="0" fontId="0" fillId="0" borderId="10" xfId="0" applyBorder="1"/>
    <xf numFmtId="164" fontId="0" fillId="0" borderId="11" xfId="1" applyNumberFormat="1" applyFont="1" applyBorder="1"/>
    <xf numFmtId="0" fontId="0" fillId="0" borderId="11" xfId="0" applyBorder="1"/>
    <xf numFmtId="164" fontId="0" fillId="0" borderId="3" xfId="0" applyNumberFormat="1" applyBorder="1"/>
    <xf numFmtId="0" fontId="0" fillId="0" borderId="8" xfId="0" applyBorder="1"/>
    <xf numFmtId="0" fontId="0" fillId="0" borderId="7" xfId="0" applyFill="1" applyBorder="1"/>
    <xf numFmtId="164" fontId="0" fillId="0" borderId="2" xfId="0" applyNumberFormat="1" applyFill="1" applyBorder="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xf>
    <xf numFmtId="164" fontId="0" fillId="2" borderId="2" xfId="0" applyNumberFormat="1" applyFill="1" applyBorder="1"/>
    <xf numFmtId="0" fontId="0" fillId="2" borderId="0" xfId="0" applyFill="1" applyBorder="1"/>
    <xf numFmtId="164" fontId="0" fillId="2" borderId="0" xfId="0" applyNumberFormat="1" applyFill="1" applyBorder="1"/>
    <xf numFmtId="0" fontId="0" fillId="2" borderId="7" xfId="0" applyFill="1" applyBorder="1"/>
    <xf numFmtId="164" fontId="0" fillId="2" borderId="3" xfId="0" applyNumberFormat="1" applyFill="1" applyBorder="1"/>
    <xf numFmtId="0" fontId="0" fillId="2" borderId="8" xfId="0" applyFill="1" applyBorder="1"/>
    <xf numFmtId="0" fontId="0" fillId="3" borderId="1" xfId="0" applyFill="1" applyBorder="1"/>
    <xf numFmtId="0" fontId="0" fillId="3" borderId="4" xfId="0" applyFill="1" applyBorder="1"/>
    <xf numFmtId="164" fontId="0" fillId="0" borderId="0" xfId="1" applyNumberFormat="1" applyFont="1"/>
    <xf numFmtId="0" fontId="0" fillId="0" borderId="12" xfId="0" applyBorder="1"/>
    <xf numFmtId="164" fontId="0" fillId="0" borderId="12" xfId="0" applyNumberFormat="1" applyBorder="1"/>
    <xf numFmtId="164" fontId="0" fillId="0" borderId="12" xfId="1" applyNumberFormat="1" applyFont="1" applyBorder="1"/>
    <xf numFmtId="9" fontId="0" fillId="0" borderId="12" xfId="0" applyNumberFormat="1" applyBorder="1"/>
    <xf numFmtId="0" fontId="0" fillId="3" borderId="12" xfId="0" applyFill="1" applyBorder="1" applyAlignment="1">
      <alignment horizontal="center"/>
    </xf>
    <xf numFmtId="0" fontId="0" fillId="3" borderId="12" xfId="0" applyFill="1" applyBorder="1"/>
    <xf numFmtId="0" fontId="0" fillId="3" borderId="12" xfId="0" applyFill="1" applyBorder="1" applyAlignment="1">
      <alignment wrapText="1"/>
    </xf>
    <xf numFmtId="0" fontId="0" fillId="4" borderId="12" xfId="0" applyFill="1" applyBorder="1" applyAlignment="1">
      <alignment horizontal="center"/>
    </xf>
    <xf numFmtId="0" fontId="0" fillId="4" borderId="12" xfId="0" applyFill="1" applyBorder="1" applyAlignment="1">
      <alignment horizontal="center"/>
    </xf>
    <xf numFmtId="0" fontId="0" fillId="3" borderId="12" xfId="0" applyFill="1" applyBorder="1" applyAlignment="1">
      <alignment horizontal="center"/>
    </xf>
    <xf numFmtId="0" fontId="0" fillId="0" borderId="12" xfId="0" applyBorder="1" applyAlignment="1">
      <alignment horizontal="center" wrapText="1"/>
    </xf>
    <xf numFmtId="0" fontId="0" fillId="0" borderId="12" xfId="1" applyNumberFormat="1" applyFont="1" applyBorder="1"/>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9" fontId="0" fillId="0" borderId="0" xfId="0" applyNumberFormat="1" applyBorder="1"/>
    <xf numFmtId="164" fontId="0" fillId="0" borderId="0" xfId="0" applyNumberFormat="1" applyBorder="1"/>
    <xf numFmtId="9" fontId="0" fillId="3" borderId="12" xfId="0" applyNumberFormat="1" applyFill="1" applyBorder="1" applyAlignment="1">
      <alignment horizontal="center"/>
    </xf>
    <xf numFmtId="9" fontId="0" fillId="3" borderId="9" xfId="0" applyNumberFormat="1" applyFill="1" applyBorder="1" applyAlignment="1">
      <alignment horizontal="center"/>
    </xf>
    <xf numFmtId="9" fontId="0" fillId="3" borderId="11" xfId="0" applyNumberForma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CC66"/>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Diagrama de flujo</a:t>
            </a:r>
            <a:r>
              <a:rPr lang="es-CO" baseline="0"/>
              <a:t> de caja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numRef>
              <c:f>'1er punto'!$D$4:$D$14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'1er punto'!$J$4:$J$14</c:f>
              <c:numCache>
                <c:formatCode>_-"$"\ * #,##0_-;\-"$"\ * #,##0_-;_-"$"\ * "-"??_-;_-@_-</c:formatCode>
                <c:ptCount val="11"/>
                <c:pt idx="0">
                  <c:v>-440000000</c:v>
                </c:pt>
                <c:pt idx="1">
                  <c:v>74910000</c:v>
                </c:pt>
                <c:pt idx="2">
                  <c:v>74910000</c:v>
                </c:pt>
                <c:pt idx="3">
                  <c:v>74910000</c:v>
                </c:pt>
                <c:pt idx="4">
                  <c:v>74910000</c:v>
                </c:pt>
                <c:pt idx="5">
                  <c:v>74910000</c:v>
                </c:pt>
                <c:pt idx="6">
                  <c:v>74910000</c:v>
                </c:pt>
                <c:pt idx="7">
                  <c:v>74910000</c:v>
                </c:pt>
                <c:pt idx="8">
                  <c:v>74910000</c:v>
                </c:pt>
                <c:pt idx="9">
                  <c:v>74910000</c:v>
                </c:pt>
                <c:pt idx="10">
                  <c:v>139910000</c:v>
                </c:pt>
              </c:numCache>
            </c:numRef>
          </c:val>
          <c:extLst>
            <c:ext xmlns:c16="http://schemas.microsoft.com/office/drawing/2014/chart" uri="{C3380CC4-5D6E-409C-BE32-E72D297353CC}">
              <c16:uniqueId val="{00000000-2C9B-440C-9EC1-B78F42993EF1}"/>
            </c:ext>
          </c:extLst>
        </c:ser>
        <c:dLbls>
          <c:showLegendKey val="0"/>
          <c:showVal val="0"/>
          <c:showCatName val="0"/>
          <c:showSerName val="0"/>
          <c:showPercent val="0"/>
          <c:showBubbleSize val="0"/>
        </c:dLbls>
        <c:gapWidth val="219"/>
        <c:overlap val="-27"/>
        <c:axId val="1451215023"/>
        <c:axId val="1451210447"/>
      </c:barChart>
      <c:catAx>
        <c:axId val="1451215023"/>
        <c:scaling>
          <c:orientation val="minMax"/>
        </c:scaling>
        <c:delete val="0"/>
        <c:axPos val="b"/>
        <c:numFmt formatCode="General" sourceLinked="1"/>
        <c:majorTickMark val="none"/>
        <c:minorTickMark val="none"/>
        <c:tickLblPos val="nextTo"/>
        <c:spPr>
          <a:noFill/>
          <a:ln w="1587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51210447"/>
        <c:crosses val="autoZero"/>
        <c:auto val="1"/>
        <c:lblAlgn val="ctr"/>
        <c:lblOffset val="100"/>
        <c:noMultiLvlLbl val="0"/>
      </c:catAx>
      <c:valAx>
        <c:axId val="14512104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5121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Analisis de sensibilidad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502338145231846"/>
          <c:y val="0.16708333333333336"/>
          <c:w val="0.81921062992125981"/>
          <c:h val="0.6714577865266842"/>
        </c:manualLayout>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'1er punto'!$C$65:$C$71</c:f>
              <c:numCache>
                <c:formatCode>0%</c:formatCode>
                <c:ptCount val="7"/>
                <c:pt idx="0">
                  <c:v>-0.06</c:v>
                </c:pt>
                <c:pt idx="1">
                  <c:v>-0.04</c:v>
                </c:pt>
                <c:pt idx="2">
                  <c:v>-0.02</c:v>
                </c:pt>
                <c:pt idx="3">
                  <c:v>0</c:v>
                </c:pt>
                <c:pt idx="4">
                  <c:v>0.02</c:v>
                </c:pt>
                <c:pt idx="5">
                  <c:v>0.03</c:v>
                </c:pt>
                <c:pt idx="6">
                  <c:v>0.05</c:v>
                </c:pt>
              </c:numCache>
            </c:numRef>
          </c:cat>
          <c:val>
            <c:numRef>
              <c:f>'1er punto'!$D$65:$D$71</c:f>
              <c:numCache>
                <c:formatCode>General</c:formatCode>
                <c:ptCount val="7"/>
                <c:pt idx="3" formatCode="_-&quot;$&quot;\ * #,##0_-;\-&quot;$&quot;\ * #,##0_-;_-&quot;$&quot;\ * &quot;-&quot;??_-;_-@_-">
                  <c:v>45349835.70125711</c:v>
                </c:pt>
                <c:pt idx="4" formatCode="_-&quot;$&quot;\ * #,##0_-;\-&quot;$&quot;\ * #,##0_-;_-&quot;$&quot;\ * &quot;-&quot;??_-;_-@_-">
                  <c:v>30604103.560987055</c:v>
                </c:pt>
                <c:pt idx="5" formatCode="_-&quot;$&quot;\ * #,##0_-;\-&quot;$&quot;\ * #,##0_-;_-&quot;$&quot;\ * &quot;-&quot;??_-;_-@_-">
                  <c:v>23231237.490851998</c:v>
                </c:pt>
                <c:pt idx="6" formatCode="_-&quot;$&quot;\ * #,##0_-;\-&quot;$&quot;\ * #,##0_-;_-&quot;$&quot;\ * &quot;-&quot;??_-;_-@_-">
                  <c:v>8485505.350581944</c:v>
                </c:pt>
              </c:numCache>
            </c:numRef>
          </c:val>
          <c:smooth val="0"/>
          <c:extLst>
            <c:ext xmlns:c16="http://schemas.microsoft.com/office/drawing/2014/chart" uri="{C3380CC4-5D6E-409C-BE32-E72D297353CC}">
              <c16:uniqueId val="{00000001-8C8D-4BF5-9B83-5E3722D006EB}"/>
            </c:ext>
          </c:extLst>
        </c:ser>
        <c:ser>
          <c:idx val="2"/>
          <c:order val="1"/>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'1er punto'!$C$65:$C$71</c:f>
              <c:numCache>
                <c:formatCode>0%</c:formatCode>
                <c:ptCount val="7"/>
                <c:pt idx="0">
                  <c:v>-0.06</c:v>
                </c:pt>
                <c:pt idx="1">
                  <c:v>-0.04</c:v>
                </c:pt>
                <c:pt idx="2">
                  <c:v>-0.02</c:v>
                </c:pt>
                <c:pt idx="3">
                  <c:v>0</c:v>
                </c:pt>
                <c:pt idx="4">
                  <c:v>0.02</c:v>
                </c:pt>
                <c:pt idx="5">
                  <c:v>0.03</c:v>
                </c:pt>
                <c:pt idx="6">
                  <c:v>0.05</c:v>
                </c:pt>
              </c:numCache>
            </c:numRef>
          </c:cat>
          <c:val>
            <c:numRef>
              <c:f>'1er punto'!$E$65:$E$71</c:f>
              <c:numCache>
                <c:formatCode>_-"$"\ * #,##0_-;\-"$"\ * #,##0_-;_-"$"\ * "-"??_-;_-@_-</c:formatCode>
                <c:ptCount val="7"/>
                <c:pt idx="0">
                  <c:v>-92128708.721779406</c:v>
                </c:pt>
                <c:pt idx="1">
                  <c:v>-46302527.247433782</c:v>
                </c:pt>
                <c:pt idx="2">
                  <c:v>-476345.7730883956</c:v>
                </c:pt>
                <c:pt idx="3">
                  <c:v>45349835.70125711</c:v>
                </c:pt>
              </c:numCache>
            </c:numRef>
          </c:val>
          <c:smooth val="0"/>
          <c:extLst>
            <c:ext xmlns:c16="http://schemas.microsoft.com/office/drawing/2014/chart" uri="{C3380CC4-5D6E-409C-BE32-E72D297353CC}">
              <c16:uniqueId val="{00000002-8C8D-4BF5-9B83-5E3722D006EB}"/>
            </c:ext>
          </c:extLst>
        </c:ser>
        <c:dLbls>
          <c:showLegendKey val="0"/>
          <c:showVal val="0"/>
          <c:showCatName val="0"/>
          <c:showSerName val="0"/>
          <c:showPercent val="0"/>
          <c:showBubbleSize val="0"/>
        </c:dLbls>
        <c:marker val="1"/>
        <c:smooth val="0"/>
        <c:axId val="1593744111"/>
        <c:axId val="1593735791"/>
      </c:lineChart>
      <c:catAx>
        <c:axId val="159374411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93735791"/>
        <c:crosses val="autoZero"/>
        <c:auto val="1"/>
        <c:lblAlgn val="ctr"/>
        <c:lblOffset val="100"/>
        <c:noMultiLvlLbl val="0"/>
      </c:catAx>
      <c:valAx>
        <c:axId val="159373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9374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Diagrama de flujo de caja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numRef>
              <c:f>'2do punto'!$F$3:$F$8</c:f>
              <c:numCache>
                <c:formatCode>General</c:formatCode>
                <c:ptCount val="6"/>
                <c:pt idx="0">
                  <c:v>0</c:v>
                </c:pt>
                <c:pt idx="1">
                  <c:v>1</c:v>
                </c:pt>
                <c:pt idx="2">
                  <c:v>2</c:v>
                </c:pt>
                <c:pt idx="3">
                  <c:v>3</c:v>
                </c:pt>
                <c:pt idx="4">
                  <c:v>4</c:v>
                </c:pt>
                <c:pt idx="5">
                  <c:v>5</c:v>
                </c:pt>
              </c:numCache>
            </c:numRef>
          </c:cat>
          <c:val>
            <c:numRef>
              <c:f>'2do punto'!$I$3:$I$8</c:f>
              <c:numCache>
                <c:formatCode>_-"$"\ * #,##0_-;\-"$"\ * #,##0_-;_-"$"\ * "-"??_-;_-@_-</c:formatCode>
                <c:ptCount val="6"/>
                <c:pt idx="0">
                  <c:v>-265000</c:v>
                </c:pt>
                <c:pt idx="1">
                  <c:v>-85900</c:v>
                </c:pt>
                <c:pt idx="2">
                  <c:v>-85900</c:v>
                </c:pt>
                <c:pt idx="3">
                  <c:v>-85900</c:v>
                </c:pt>
                <c:pt idx="4">
                  <c:v>-85900</c:v>
                </c:pt>
                <c:pt idx="5">
                  <c:v>-60900</c:v>
                </c:pt>
              </c:numCache>
            </c:numRef>
          </c:val>
          <c:extLst>
            <c:ext xmlns:c16="http://schemas.microsoft.com/office/drawing/2014/chart" uri="{C3380CC4-5D6E-409C-BE32-E72D297353CC}">
              <c16:uniqueId val="{00000000-E484-408A-AB1B-7D2F79F104D7}"/>
            </c:ext>
          </c:extLst>
        </c:ser>
        <c:dLbls>
          <c:showLegendKey val="0"/>
          <c:showVal val="0"/>
          <c:showCatName val="0"/>
          <c:showSerName val="0"/>
          <c:showPercent val="0"/>
          <c:showBubbleSize val="0"/>
        </c:dLbls>
        <c:gapWidth val="219"/>
        <c:overlap val="-27"/>
        <c:axId val="1154715663"/>
        <c:axId val="1154718575"/>
      </c:barChart>
      <c:catAx>
        <c:axId val="1154715663"/>
        <c:scaling>
          <c:orientation val="minMax"/>
        </c:scaling>
        <c:delete val="0"/>
        <c:axPos val="b"/>
        <c:numFmt formatCode="General" sourceLinked="1"/>
        <c:majorTickMark val="none"/>
        <c:minorTickMark val="none"/>
        <c:tickLblPos val="low"/>
        <c:spPr>
          <a:noFill/>
          <a:ln w="1587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54718575"/>
        <c:crosses val="autoZero"/>
        <c:auto val="1"/>
        <c:lblAlgn val="ctr"/>
        <c:lblOffset val="100"/>
        <c:noMultiLvlLbl val="0"/>
      </c:catAx>
      <c:valAx>
        <c:axId val="115471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5471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60960</xdr:colOff>
      <xdr:row>0</xdr:row>
      <xdr:rowOff>0</xdr:rowOff>
    </xdr:from>
    <xdr:to>
      <xdr:col>14</xdr:col>
      <xdr:colOff>723900</xdr:colOff>
      <xdr:row>14</xdr:row>
      <xdr:rowOff>30480</xdr:rowOff>
    </xdr:to>
    <xdr:graphicFrame macro="">
      <xdr:nvGraphicFramePr>
        <xdr:cNvPr id="2" name="Gráfico 1">
          <a:extLst>
            <a:ext uri="{FF2B5EF4-FFF2-40B4-BE49-F238E27FC236}">
              <a16:creationId xmlns:a16="http://schemas.microsoft.com/office/drawing/2014/main" id="{E62E1A22-EC92-4404-8915-742275285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59</xdr:row>
      <xdr:rowOff>171450</xdr:rowOff>
    </xdr:from>
    <xdr:to>
      <xdr:col>9</xdr:col>
      <xdr:colOff>541020</xdr:colOff>
      <xdr:row>74</xdr:row>
      <xdr:rowOff>171450</xdr:rowOff>
    </xdr:to>
    <xdr:graphicFrame macro="">
      <xdr:nvGraphicFramePr>
        <xdr:cNvPr id="4" name="Gráfico 3">
          <a:extLst>
            <a:ext uri="{FF2B5EF4-FFF2-40B4-BE49-F238E27FC236}">
              <a16:creationId xmlns:a16="http://schemas.microsoft.com/office/drawing/2014/main" id="{B040A46F-E055-4636-AAFF-CF65C38FD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434340</xdr:colOff>
      <xdr:row>1</xdr:row>
      <xdr:rowOff>3810</xdr:rowOff>
    </xdr:from>
    <xdr:to>
      <xdr:col>15</xdr:col>
      <xdr:colOff>251460</xdr:colOff>
      <xdr:row>15</xdr:row>
      <xdr:rowOff>3810</xdr:rowOff>
    </xdr:to>
    <xdr:graphicFrame macro="">
      <xdr:nvGraphicFramePr>
        <xdr:cNvPr id="2" name="Gráfico 1">
          <a:extLst>
            <a:ext uri="{FF2B5EF4-FFF2-40B4-BE49-F238E27FC236}">
              <a16:creationId xmlns:a16="http://schemas.microsoft.com/office/drawing/2014/main" id="{108A3030-E7FA-45EC-8448-B0F4491C7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504825</xdr:colOff>
      <xdr:row>39</xdr:row>
      <xdr:rowOff>59055</xdr:rowOff>
    </xdr:from>
    <xdr:to>
      <xdr:col>1</xdr:col>
      <xdr:colOff>504825</xdr:colOff>
      <xdr:row>40</xdr:row>
      <xdr:rowOff>167640</xdr:rowOff>
    </xdr:to>
    <xdr:cxnSp macro="">
      <xdr:nvCxnSpPr>
        <xdr:cNvPr id="4" name="Conector recto de flecha 3">
          <a:extLst>
            <a:ext uri="{FF2B5EF4-FFF2-40B4-BE49-F238E27FC236}">
              <a16:creationId xmlns:a16="http://schemas.microsoft.com/office/drawing/2014/main" id="{C254013C-CCE4-4359-A12F-AD0CE8F4B0CF}"/>
            </a:ext>
          </a:extLst>
        </xdr:cNvPr>
        <xdr:cNvCxnSpPr/>
      </xdr:nvCxnSpPr>
      <xdr:spPr>
        <a:xfrm>
          <a:off x="1295400" y="6755130"/>
          <a:ext cx="0" cy="28956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142875</xdr:colOff>
      <xdr:row>2</xdr:row>
      <xdr:rowOff>47625</xdr:rowOff>
    </xdr:from>
    <xdr:to>
      <xdr:col>4</xdr:col>
      <xdr:colOff>664564</xdr:colOff>
      <xdr:row>23</xdr:row>
      <xdr:rowOff>171449</xdr:rowOff>
    </xdr:to>
    <xdr:pic>
      <xdr:nvPicPr>
        <xdr:cNvPr id="7" name="Imagen 6">
          <a:extLst>
            <a:ext uri="{FF2B5EF4-FFF2-40B4-BE49-F238E27FC236}">
              <a16:creationId xmlns:a16="http://schemas.microsoft.com/office/drawing/2014/main" id="{8ADB655C-56C7-47DA-8C69-1234106B5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409575"/>
          <a:ext cx="3903064" cy="3931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E1BE-C109-43EB-88F6-1B5A33D6B025}">
  <dimension ref="A1:M79"/>
  <sheetViews>
    <sheetView tabSelected="1" topLeftCell="A64" workbookViewId="0">
      <selection activeCell="L69" sqref="L69"/>
    </sheetView>
  </sheetViews>
  <sheetFormatPr baseColWidth="10" defaultRowHeight="14.4" x14ac:dyDescent="0.3"/>
  <cols>
    <col min="1" max="1" width="13.44140625" customWidth="1"/>
    <col min="2" max="2" width="16.44140625" bestFit="1" customWidth="1"/>
    <col min="3" max="3" width="16" customWidth="1"/>
    <col min="4" max="4" width="14.6640625" customWidth="1"/>
    <col min="5" max="5" width="15.33203125" bestFit="1" customWidth="1"/>
    <col min="6" max="6" width="14.33203125" bestFit="1" customWidth="1"/>
    <col min="7" max="8" width="16.109375" customWidth="1"/>
    <col min="9" max="9" width="17.6640625" customWidth="1"/>
    <col min="10" max="10" width="16.77734375" customWidth="1"/>
    <col min="11" max="11" width="12.88671875" bestFit="1" customWidth="1"/>
    <col min="12" max="12" width="13.88671875" bestFit="1" customWidth="1"/>
    <col min="13" max="13" width="14.5546875" customWidth="1"/>
  </cols>
  <sheetData>
    <row r="1" spans="1:13" x14ac:dyDescent="0.3">
      <c r="A1" t="s">
        <v>32</v>
      </c>
    </row>
    <row r="3" spans="1:13" x14ac:dyDescent="0.3">
      <c r="A3" s="46" t="s">
        <v>33</v>
      </c>
      <c r="B3" s="41">
        <v>110</v>
      </c>
      <c r="D3" s="53" t="s">
        <v>40</v>
      </c>
      <c r="E3" s="54"/>
      <c r="F3" s="54"/>
      <c r="G3" s="54"/>
      <c r="H3" s="54"/>
      <c r="I3" s="54"/>
      <c r="J3" s="55"/>
    </row>
    <row r="4" spans="1:13" x14ac:dyDescent="0.3">
      <c r="A4" s="46" t="s">
        <v>34</v>
      </c>
      <c r="B4" s="43">
        <v>3390000</v>
      </c>
      <c r="D4" s="52">
        <v>0</v>
      </c>
      <c r="E4" s="43">
        <f>-360000000-80000000</f>
        <v>-440000000</v>
      </c>
      <c r="F4" s="43"/>
      <c r="G4" s="43"/>
      <c r="H4" s="43"/>
      <c r="I4" s="41"/>
      <c r="J4" s="42">
        <f>SUM(E4:I4)</f>
        <v>-440000000</v>
      </c>
    </row>
    <row r="5" spans="1:13" x14ac:dyDescent="0.3">
      <c r="A5" s="46" t="s">
        <v>35</v>
      </c>
      <c r="B5" s="41">
        <v>10</v>
      </c>
      <c r="D5" s="52">
        <v>1</v>
      </c>
      <c r="E5" s="43"/>
      <c r="F5" s="43">
        <f>$B$3*$B$4</f>
        <v>372900000</v>
      </c>
      <c r="G5" s="43">
        <f>$B$7</f>
        <v>-92000000</v>
      </c>
      <c r="H5" s="43">
        <f>$B$8*$B$9</f>
        <v>-119990000</v>
      </c>
      <c r="I5" s="42">
        <f>$B$10</f>
        <v>-86000000</v>
      </c>
      <c r="J5" s="42">
        <f>SUM(E5:I5)</f>
        <v>74910000</v>
      </c>
    </row>
    <row r="6" spans="1:13" x14ac:dyDescent="0.3">
      <c r="D6" s="52">
        <v>2</v>
      </c>
      <c r="E6" s="43"/>
      <c r="F6" s="43">
        <f t="shared" ref="F6:F13" si="0">$B$3*$B$4</f>
        <v>372900000</v>
      </c>
      <c r="G6" s="43">
        <f t="shared" ref="G6:G14" si="1">$B$7</f>
        <v>-92000000</v>
      </c>
      <c r="H6" s="43">
        <f t="shared" ref="H6:H14" si="2">$B$8*$B$9</f>
        <v>-119990000</v>
      </c>
      <c r="I6" s="42">
        <f t="shared" ref="I6:I14" si="3">$B$10</f>
        <v>-86000000</v>
      </c>
      <c r="J6" s="42">
        <f>SUM(E6:I6)</f>
        <v>74910000</v>
      </c>
    </row>
    <row r="7" spans="1:13" x14ac:dyDescent="0.3">
      <c r="A7" s="46" t="s">
        <v>37</v>
      </c>
      <c r="B7" s="43">
        <v>-92000000</v>
      </c>
      <c r="D7" s="52">
        <v>3</v>
      </c>
      <c r="E7" s="43"/>
      <c r="F7" s="43">
        <f t="shared" si="0"/>
        <v>372900000</v>
      </c>
      <c r="G7" s="43">
        <f t="shared" si="1"/>
        <v>-92000000</v>
      </c>
      <c r="H7" s="43">
        <f t="shared" si="2"/>
        <v>-119990000</v>
      </c>
      <c r="I7" s="42">
        <f t="shared" si="3"/>
        <v>-86000000</v>
      </c>
      <c r="J7" s="42">
        <f>SUM(E7:I7)</f>
        <v>74910000</v>
      </c>
    </row>
    <row r="8" spans="1:13" x14ac:dyDescent="0.3">
      <c r="A8" s="46" t="s">
        <v>36</v>
      </c>
      <c r="B8" s="41">
        <v>130</v>
      </c>
      <c r="D8" s="52">
        <v>4</v>
      </c>
      <c r="E8" s="43"/>
      <c r="F8" s="43">
        <f t="shared" si="0"/>
        <v>372900000</v>
      </c>
      <c r="G8" s="43">
        <f t="shared" si="1"/>
        <v>-92000000</v>
      </c>
      <c r="H8" s="43">
        <f t="shared" si="2"/>
        <v>-119990000</v>
      </c>
      <c r="I8" s="42">
        <f t="shared" si="3"/>
        <v>-86000000</v>
      </c>
      <c r="J8" s="42">
        <f>SUM(E8:I8)</f>
        <v>74910000</v>
      </c>
    </row>
    <row r="9" spans="1:13" x14ac:dyDescent="0.3">
      <c r="A9" s="46" t="s">
        <v>34</v>
      </c>
      <c r="B9" s="43">
        <v>-923000</v>
      </c>
      <c r="D9" s="52">
        <v>5</v>
      </c>
      <c r="E9" s="43"/>
      <c r="F9" s="43">
        <f t="shared" si="0"/>
        <v>372900000</v>
      </c>
      <c r="G9" s="43">
        <f t="shared" si="1"/>
        <v>-92000000</v>
      </c>
      <c r="H9" s="43">
        <f t="shared" si="2"/>
        <v>-119990000</v>
      </c>
      <c r="I9" s="42">
        <f t="shared" si="3"/>
        <v>-86000000</v>
      </c>
      <c r="J9" s="42">
        <f>SUM(E9:I9)</f>
        <v>74910000</v>
      </c>
    </row>
    <row r="10" spans="1:13" x14ac:dyDescent="0.3">
      <c r="A10" s="46" t="s">
        <v>38</v>
      </c>
      <c r="B10" s="43">
        <v>-86000000</v>
      </c>
      <c r="D10" s="52">
        <v>6</v>
      </c>
      <c r="E10" s="43"/>
      <c r="F10" s="43">
        <f t="shared" si="0"/>
        <v>372900000</v>
      </c>
      <c r="G10" s="43">
        <f t="shared" si="1"/>
        <v>-92000000</v>
      </c>
      <c r="H10" s="43">
        <f t="shared" si="2"/>
        <v>-119990000</v>
      </c>
      <c r="I10" s="42">
        <f t="shared" si="3"/>
        <v>-86000000</v>
      </c>
      <c r="J10" s="42">
        <f>SUM(E10:I10)</f>
        <v>74910000</v>
      </c>
    </row>
    <row r="11" spans="1:13" x14ac:dyDescent="0.3">
      <c r="A11" s="46" t="s">
        <v>39</v>
      </c>
      <c r="B11" s="43">
        <v>65000000</v>
      </c>
      <c r="D11" s="52">
        <v>7</v>
      </c>
      <c r="E11" s="43"/>
      <c r="F11" s="43">
        <f t="shared" si="0"/>
        <v>372900000</v>
      </c>
      <c r="G11" s="43">
        <f t="shared" si="1"/>
        <v>-92000000</v>
      </c>
      <c r="H11" s="43">
        <f t="shared" si="2"/>
        <v>-119990000</v>
      </c>
      <c r="I11" s="42">
        <f t="shared" si="3"/>
        <v>-86000000</v>
      </c>
      <c r="J11" s="42">
        <f>SUM(E11:I11)</f>
        <v>74910000</v>
      </c>
    </row>
    <row r="12" spans="1:13" x14ac:dyDescent="0.3">
      <c r="D12" s="52">
        <v>8</v>
      </c>
      <c r="E12" s="43"/>
      <c r="F12" s="43">
        <f t="shared" si="0"/>
        <v>372900000</v>
      </c>
      <c r="G12" s="43">
        <f t="shared" si="1"/>
        <v>-92000000</v>
      </c>
      <c r="H12" s="43">
        <f t="shared" si="2"/>
        <v>-119990000</v>
      </c>
      <c r="I12" s="42">
        <f t="shared" si="3"/>
        <v>-86000000</v>
      </c>
      <c r="J12" s="42">
        <f>SUM(E12:I12)</f>
        <v>74910000</v>
      </c>
    </row>
    <row r="13" spans="1:13" x14ac:dyDescent="0.3">
      <c r="A13" s="46" t="s">
        <v>22</v>
      </c>
      <c r="B13" s="44">
        <v>0.1</v>
      </c>
      <c r="D13" s="52">
        <v>9</v>
      </c>
      <c r="E13" s="43"/>
      <c r="F13" s="43">
        <f t="shared" si="0"/>
        <v>372900000</v>
      </c>
      <c r="G13" s="43">
        <f t="shared" si="1"/>
        <v>-92000000</v>
      </c>
      <c r="H13" s="43">
        <f t="shared" si="2"/>
        <v>-119990000</v>
      </c>
      <c r="I13" s="42">
        <f t="shared" si="3"/>
        <v>-86000000</v>
      </c>
      <c r="J13" s="42">
        <f>SUM(E13:I13)</f>
        <v>74910000</v>
      </c>
    </row>
    <row r="14" spans="1:13" x14ac:dyDescent="0.3">
      <c r="D14" s="52">
        <v>10</v>
      </c>
      <c r="E14" s="43"/>
      <c r="F14" s="43">
        <f>$B$3*$B$4+B11</f>
        <v>437900000</v>
      </c>
      <c r="G14" s="43">
        <f t="shared" si="1"/>
        <v>-92000000</v>
      </c>
      <c r="H14" s="43">
        <f t="shared" si="2"/>
        <v>-119990000</v>
      </c>
      <c r="I14" s="42">
        <f t="shared" si="3"/>
        <v>-86000000</v>
      </c>
      <c r="J14" s="42">
        <f>SUM(E14:I14)</f>
        <v>139910000</v>
      </c>
    </row>
    <row r="16" spans="1:13" x14ac:dyDescent="0.3">
      <c r="L16" s="46" t="s">
        <v>43</v>
      </c>
      <c r="M16" s="46" t="s">
        <v>44</v>
      </c>
    </row>
    <row r="17" spans="2:13" x14ac:dyDescent="0.3">
      <c r="B17" s="45" t="s">
        <v>41</v>
      </c>
      <c r="C17" s="45"/>
      <c r="D17" s="45"/>
      <c r="L17" s="44">
        <v>0</v>
      </c>
      <c r="M17" s="42">
        <f>C35</f>
        <v>45349835.70125711</v>
      </c>
    </row>
    <row r="18" spans="2:13" x14ac:dyDescent="0.3">
      <c r="B18" s="44">
        <v>0</v>
      </c>
      <c r="C18" s="42">
        <f>B9</f>
        <v>-923000</v>
      </c>
      <c r="D18" s="42">
        <f>C18*$B$8</f>
        <v>-119990000</v>
      </c>
      <c r="L18" s="44">
        <v>0.02</v>
      </c>
      <c r="M18" s="42">
        <f>F35</f>
        <v>30604103.560987055</v>
      </c>
    </row>
    <row r="19" spans="2:13" x14ac:dyDescent="0.3">
      <c r="B19" s="44">
        <v>0.02</v>
      </c>
      <c r="C19" s="42">
        <f>C18*(1+B19)</f>
        <v>-941460</v>
      </c>
      <c r="D19" s="42">
        <f>C19*$B$8</f>
        <v>-122389800</v>
      </c>
      <c r="L19" s="44">
        <v>0.03</v>
      </c>
      <c r="M19" s="42">
        <f>I35</f>
        <v>23231237.490851998</v>
      </c>
    </row>
    <row r="20" spans="2:13" x14ac:dyDescent="0.3">
      <c r="B20" s="44">
        <v>0.03</v>
      </c>
      <c r="C20" s="42">
        <f>C18*(1+B20)</f>
        <v>-950690</v>
      </c>
      <c r="D20" s="42">
        <f>C20*$B$8</f>
        <v>-123589700</v>
      </c>
      <c r="L20" s="44">
        <v>0.05</v>
      </c>
      <c r="M20" s="42">
        <f>L35</f>
        <v>8485505.350581944</v>
      </c>
    </row>
    <row r="21" spans="2:13" x14ac:dyDescent="0.3">
      <c r="B21" s="44">
        <v>0.05</v>
      </c>
      <c r="C21" s="42">
        <f>C18*(1+B21)</f>
        <v>-969150</v>
      </c>
      <c r="D21" s="42">
        <f t="shared" ref="D20:D21" si="4">C21*$B$8</f>
        <v>-125989500</v>
      </c>
    </row>
    <row r="22" spans="2:13" x14ac:dyDescent="0.3">
      <c r="B22" s="56"/>
      <c r="C22" s="57"/>
      <c r="D22" s="57"/>
    </row>
    <row r="23" spans="2:13" x14ac:dyDescent="0.3">
      <c r="B23" s="59">
        <v>0</v>
      </c>
      <c r="C23" s="60"/>
      <c r="E23" s="59">
        <v>0.02</v>
      </c>
      <c r="F23" s="60"/>
      <c r="H23" s="58">
        <v>0.03</v>
      </c>
      <c r="I23" s="45"/>
      <c r="K23" s="58">
        <v>0.05</v>
      </c>
      <c r="L23" s="45"/>
    </row>
    <row r="24" spans="2:13" x14ac:dyDescent="0.3">
      <c r="B24" s="41">
        <v>0</v>
      </c>
      <c r="C24" s="42">
        <f>J4</f>
        <v>-440000000</v>
      </c>
      <c r="E24" s="41">
        <v>0</v>
      </c>
      <c r="F24" s="42">
        <f>J4</f>
        <v>-440000000</v>
      </c>
      <c r="H24" s="41">
        <v>0</v>
      </c>
      <c r="I24" s="42">
        <f>J4</f>
        <v>-440000000</v>
      </c>
      <c r="K24" s="41">
        <v>0</v>
      </c>
      <c r="L24" s="42">
        <f>J4</f>
        <v>-440000000</v>
      </c>
    </row>
    <row r="25" spans="2:13" x14ac:dyDescent="0.3">
      <c r="B25" s="41">
        <v>1</v>
      </c>
      <c r="C25" s="42">
        <f>$D$18+$G$5+$I$5+$F$5</f>
        <v>74910000</v>
      </c>
      <c r="E25" s="41">
        <v>1</v>
      </c>
      <c r="F25" s="42">
        <f>$D$19+$G$5+$I$5+$F$5</f>
        <v>72510200</v>
      </c>
      <c r="H25" s="41">
        <v>1</v>
      </c>
      <c r="I25" s="42">
        <f>$D$20+$G$5+$I$5+$F$5</f>
        <v>71310300</v>
      </c>
      <c r="K25" s="41">
        <v>1</v>
      </c>
      <c r="L25" s="42">
        <f>$D$21+$G$5+$I$5+$F$5</f>
        <v>68910500</v>
      </c>
    </row>
    <row r="26" spans="2:13" x14ac:dyDescent="0.3">
      <c r="B26" s="41">
        <v>2</v>
      </c>
      <c r="C26" s="42">
        <f t="shared" ref="C26:C33" si="5">$D$18+$G$5+$I$5+$F$5</f>
        <v>74910000</v>
      </c>
      <c r="E26" s="41">
        <v>2</v>
      </c>
      <c r="F26" s="42">
        <f>$D$19+$G$5+$I$5+$F$5</f>
        <v>72510200</v>
      </c>
      <c r="H26" s="41">
        <v>2</v>
      </c>
      <c r="I26" s="42">
        <f t="shared" ref="I26:I33" si="6">$D$20+$G$5+$I$5+$F$5</f>
        <v>71310300</v>
      </c>
      <c r="K26" s="41">
        <v>2</v>
      </c>
      <c r="L26" s="42">
        <f t="shared" ref="L26:L33" si="7">$D$21+$G$5+$I$5+$F$5</f>
        <v>68910500</v>
      </c>
    </row>
    <row r="27" spans="2:13" x14ac:dyDescent="0.3">
      <c r="B27" s="41">
        <v>3</v>
      </c>
      <c r="C27" s="42">
        <f t="shared" si="5"/>
        <v>74910000</v>
      </c>
      <c r="E27" s="41">
        <v>3</v>
      </c>
      <c r="F27" s="42">
        <f t="shared" ref="F27:F33" si="8">$D$19+$G$5+$I$5+$F$5</f>
        <v>72510200</v>
      </c>
      <c r="H27" s="41">
        <v>3</v>
      </c>
      <c r="I27" s="42">
        <f t="shared" si="6"/>
        <v>71310300</v>
      </c>
      <c r="K27" s="41">
        <v>3</v>
      </c>
      <c r="L27" s="42">
        <f t="shared" si="7"/>
        <v>68910500</v>
      </c>
    </row>
    <row r="28" spans="2:13" x14ac:dyDescent="0.3">
      <c r="B28" s="41">
        <v>4</v>
      </c>
      <c r="C28" s="42">
        <f t="shared" si="5"/>
        <v>74910000</v>
      </c>
      <c r="E28" s="41">
        <v>4</v>
      </c>
      <c r="F28" s="42">
        <f t="shared" si="8"/>
        <v>72510200</v>
      </c>
      <c r="H28" s="41">
        <v>4</v>
      </c>
      <c r="I28" s="42">
        <f t="shared" si="6"/>
        <v>71310300</v>
      </c>
      <c r="K28" s="41">
        <v>4</v>
      </c>
      <c r="L28" s="42">
        <f t="shared" si="7"/>
        <v>68910500</v>
      </c>
    </row>
    <row r="29" spans="2:13" x14ac:dyDescent="0.3">
      <c r="B29" s="41">
        <v>5</v>
      </c>
      <c r="C29" s="42">
        <f t="shared" si="5"/>
        <v>74910000</v>
      </c>
      <c r="E29" s="41">
        <v>5</v>
      </c>
      <c r="F29" s="42">
        <f t="shared" si="8"/>
        <v>72510200</v>
      </c>
      <c r="H29" s="41">
        <v>5</v>
      </c>
      <c r="I29" s="42">
        <f t="shared" si="6"/>
        <v>71310300</v>
      </c>
      <c r="K29" s="41">
        <v>5</v>
      </c>
      <c r="L29" s="42">
        <f t="shared" si="7"/>
        <v>68910500</v>
      </c>
    </row>
    <row r="30" spans="2:13" x14ac:dyDescent="0.3">
      <c r="B30" s="41">
        <v>6</v>
      </c>
      <c r="C30" s="42">
        <f t="shared" si="5"/>
        <v>74910000</v>
      </c>
      <c r="E30" s="41">
        <v>6</v>
      </c>
      <c r="F30" s="42">
        <f t="shared" si="8"/>
        <v>72510200</v>
      </c>
      <c r="H30" s="41">
        <v>6</v>
      </c>
      <c r="I30" s="42">
        <f t="shared" si="6"/>
        <v>71310300</v>
      </c>
      <c r="K30" s="41">
        <v>6</v>
      </c>
      <c r="L30" s="42">
        <f t="shared" si="7"/>
        <v>68910500</v>
      </c>
    </row>
    <row r="31" spans="2:13" x14ac:dyDescent="0.3">
      <c r="B31" s="41">
        <v>7</v>
      </c>
      <c r="C31" s="42">
        <f t="shared" si="5"/>
        <v>74910000</v>
      </c>
      <c r="E31" s="41">
        <v>7</v>
      </c>
      <c r="F31" s="42">
        <f t="shared" si="8"/>
        <v>72510200</v>
      </c>
      <c r="H31" s="41">
        <v>7</v>
      </c>
      <c r="I31" s="42">
        <f t="shared" si="6"/>
        <v>71310300</v>
      </c>
      <c r="K31" s="41">
        <v>7</v>
      </c>
      <c r="L31" s="42">
        <f t="shared" si="7"/>
        <v>68910500</v>
      </c>
    </row>
    <row r="32" spans="2:13" x14ac:dyDescent="0.3">
      <c r="B32" s="41">
        <v>8</v>
      </c>
      <c r="C32" s="42">
        <f t="shared" si="5"/>
        <v>74910000</v>
      </c>
      <c r="E32" s="41">
        <v>8</v>
      </c>
      <c r="F32" s="42">
        <f t="shared" si="8"/>
        <v>72510200</v>
      </c>
      <c r="H32" s="41">
        <v>8</v>
      </c>
      <c r="I32" s="42">
        <f t="shared" si="6"/>
        <v>71310300</v>
      </c>
      <c r="K32" s="41">
        <v>8</v>
      </c>
      <c r="L32" s="42">
        <f t="shared" si="7"/>
        <v>68910500</v>
      </c>
    </row>
    <row r="33" spans="2:13" x14ac:dyDescent="0.3">
      <c r="B33" s="41">
        <v>9</v>
      </c>
      <c r="C33" s="42">
        <f t="shared" si="5"/>
        <v>74910000</v>
      </c>
      <c r="E33" s="41">
        <v>9</v>
      </c>
      <c r="F33" s="42">
        <f t="shared" si="8"/>
        <v>72510200</v>
      </c>
      <c r="H33" s="41">
        <v>9</v>
      </c>
      <c r="I33" s="42">
        <f t="shared" si="6"/>
        <v>71310300</v>
      </c>
      <c r="K33" s="41">
        <v>9</v>
      </c>
      <c r="L33" s="42">
        <f t="shared" si="7"/>
        <v>68910500</v>
      </c>
    </row>
    <row r="34" spans="2:13" x14ac:dyDescent="0.3">
      <c r="B34" s="41">
        <v>10</v>
      </c>
      <c r="C34" s="42">
        <f>$D$18+G14+I14+F14</f>
        <v>139910000</v>
      </c>
      <c r="E34" s="41">
        <v>10</v>
      </c>
      <c r="F34" s="42">
        <f>F14+G14+I14+D19</f>
        <v>137510200</v>
      </c>
      <c r="H34" s="41">
        <v>10</v>
      </c>
      <c r="I34" s="42">
        <f>F14+G14+I14+D20</f>
        <v>136310300</v>
      </c>
      <c r="K34" s="41">
        <v>10</v>
      </c>
      <c r="L34" s="42">
        <f>F14+G14+I14+D21</f>
        <v>133910500</v>
      </c>
    </row>
    <row r="35" spans="2:13" x14ac:dyDescent="0.3">
      <c r="B35" s="46" t="s">
        <v>24</v>
      </c>
      <c r="C35" s="42">
        <f>NPV($B$13,C25:C34)+C24</f>
        <v>45349835.70125711</v>
      </c>
      <c r="E35" s="46" t="s">
        <v>24</v>
      </c>
      <c r="F35" s="42">
        <f>NPV($B$13,F25:F34)+F24</f>
        <v>30604103.560987055</v>
      </c>
      <c r="H35" s="46" t="s">
        <v>24</v>
      </c>
      <c r="I35" s="42">
        <f>NPV($B$13,I25:I34)+I24</f>
        <v>23231237.490851998</v>
      </c>
      <c r="K35" s="46" t="s">
        <v>24</v>
      </c>
      <c r="L35" s="42">
        <f>NPV($B$13,L25:L34)+L24</f>
        <v>8485505.350581944</v>
      </c>
    </row>
    <row r="36" spans="2:13" x14ac:dyDescent="0.3">
      <c r="B36" s="46" t="s">
        <v>25</v>
      </c>
      <c r="C36" s="42">
        <f>-PMT($B$13,10,C35)</f>
        <v>7380476.9190581115</v>
      </c>
      <c r="E36" s="46" t="s">
        <v>25</v>
      </c>
      <c r="F36" s="42">
        <f>-PMT($B$13,10,F35)</f>
        <v>4980676.919058118</v>
      </c>
      <c r="H36" s="46" t="s">
        <v>25</v>
      </c>
      <c r="I36" s="42">
        <f>-PMT($B$13,10,I35)</f>
        <v>3780776.9190581166</v>
      </c>
      <c r="K36" s="46" t="s">
        <v>25</v>
      </c>
      <c r="L36" s="42">
        <f>-PMT($B$13,10,L35)</f>
        <v>1380976.9190581236</v>
      </c>
    </row>
    <row r="39" spans="2:13" x14ac:dyDescent="0.3">
      <c r="L39" s="46" t="s">
        <v>43</v>
      </c>
      <c r="M39" s="46" t="s">
        <v>44</v>
      </c>
    </row>
    <row r="40" spans="2:13" x14ac:dyDescent="0.3">
      <c r="B40" s="45" t="s">
        <v>42</v>
      </c>
      <c r="C40" s="45"/>
      <c r="D40" s="45"/>
      <c r="L40" s="44">
        <v>0</v>
      </c>
      <c r="M40" s="42">
        <f>C58</f>
        <v>45349835.70125711</v>
      </c>
    </row>
    <row r="41" spans="2:13" x14ac:dyDescent="0.3">
      <c r="B41" s="44">
        <v>0</v>
      </c>
      <c r="C41" s="42">
        <f>B4</f>
        <v>3390000</v>
      </c>
      <c r="D41" s="42">
        <f>C41*$B$3</f>
        <v>372900000</v>
      </c>
      <c r="L41" s="44">
        <v>-0.02</v>
      </c>
      <c r="M41" s="42">
        <f>F58</f>
        <v>-476345.7730883956</v>
      </c>
    </row>
    <row r="42" spans="2:13" x14ac:dyDescent="0.3">
      <c r="B42" s="44">
        <v>-0.02</v>
      </c>
      <c r="C42" s="42">
        <f>C41*(1+B42)</f>
        <v>3322200</v>
      </c>
      <c r="D42" s="42">
        <f>C42*$B$3</f>
        <v>365442000</v>
      </c>
      <c r="L42" s="44">
        <v>-0.04</v>
      </c>
      <c r="M42" s="42">
        <f>I58</f>
        <v>-46302527.247433782</v>
      </c>
    </row>
    <row r="43" spans="2:13" x14ac:dyDescent="0.3">
      <c r="B43" s="44">
        <v>-0.04</v>
      </c>
      <c r="C43" s="42">
        <f>C41*(1+B43)</f>
        <v>3254400</v>
      </c>
      <c r="D43" s="42">
        <f t="shared" ref="D42:D44" si="9">C43*$B$3</f>
        <v>357984000</v>
      </c>
      <c r="L43" s="44">
        <v>-0.06</v>
      </c>
      <c r="M43" s="42">
        <f>L58</f>
        <v>-92128708.721779406</v>
      </c>
    </row>
    <row r="44" spans="2:13" x14ac:dyDescent="0.3">
      <c r="B44" s="44">
        <v>-0.06</v>
      </c>
      <c r="C44" s="42">
        <f>C41*(1+B44)</f>
        <v>3186600</v>
      </c>
      <c r="D44" s="42">
        <f t="shared" si="9"/>
        <v>350526000</v>
      </c>
    </row>
    <row r="46" spans="2:13" x14ac:dyDescent="0.3">
      <c r="B46" s="58">
        <v>0</v>
      </c>
      <c r="C46" s="45"/>
      <c r="E46" s="58">
        <v>-0.02</v>
      </c>
      <c r="F46" s="45"/>
      <c r="H46" s="58">
        <v>-0.04</v>
      </c>
      <c r="I46" s="45"/>
      <c r="K46" s="58">
        <v>-0.06</v>
      </c>
      <c r="L46" s="45"/>
    </row>
    <row r="47" spans="2:13" x14ac:dyDescent="0.3">
      <c r="B47" s="41">
        <v>0</v>
      </c>
      <c r="C47" s="42">
        <f>J4</f>
        <v>-440000000</v>
      </c>
      <c r="E47" s="41">
        <v>0</v>
      </c>
      <c r="F47" s="42">
        <f>J4</f>
        <v>-440000000</v>
      </c>
      <c r="H47" s="41">
        <v>0</v>
      </c>
      <c r="I47" s="42">
        <f>J4</f>
        <v>-440000000</v>
      </c>
      <c r="K47" s="41">
        <v>0</v>
      </c>
      <c r="L47" s="42">
        <f>J4</f>
        <v>-440000000</v>
      </c>
    </row>
    <row r="48" spans="2:13" x14ac:dyDescent="0.3">
      <c r="B48" s="41">
        <v>1</v>
      </c>
      <c r="C48" s="42">
        <f>$D$41+$G$5+$H$5+$I$5</f>
        <v>74910000</v>
      </c>
      <c r="E48" s="41">
        <v>1</v>
      </c>
      <c r="F48" s="42">
        <f>$D$42+$G$5+$H$5+$I$5</f>
        <v>67452000</v>
      </c>
      <c r="H48" s="41">
        <v>1</v>
      </c>
      <c r="I48" s="42">
        <f>$D$43+$G$5+$H$5+$I$5</f>
        <v>59994000</v>
      </c>
      <c r="K48" s="41">
        <v>1</v>
      </c>
      <c r="L48" s="42">
        <f>$D$44+$G$5+$H$5+$I$5</f>
        <v>52536000</v>
      </c>
    </row>
    <row r="49" spans="2:12" x14ac:dyDescent="0.3">
      <c r="B49" s="41">
        <v>2</v>
      </c>
      <c r="C49" s="42">
        <f t="shared" ref="C49:C56" si="10">$D$41+$G$5+$H$5+$I$5</f>
        <v>74910000</v>
      </c>
      <c r="E49" s="41">
        <v>2</v>
      </c>
      <c r="F49" s="42">
        <f t="shared" ref="F49:F56" si="11">$D$42+$G$5+$H$5+$I$5</f>
        <v>67452000</v>
      </c>
      <c r="H49" s="41">
        <v>2</v>
      </c>
      <c r="I49" s="42">
        <f t="shared" ref="I49:I56" si="12">$D$43+$G$5+$H$5+$I$5</f>
        <v>59994000</v>
      </c>
      <c r="K49" s="41">
        <v>2</v>
      </c>
      <c r="L49" s="42">
        <f t="shared" ref="L49:L56" si="13">$D$44+$G$5+$H$5+$I$5</f>
        <v>52536000</v>
      </c>
    </row>
    <row r="50" spans="2:12" x14ac:dyDescent="0.3">
      <c r="B50" s="41">
        <v>3</v>
      </c>
      <c r="C50" s="42">
        <f t="shared" si="10"/>
        <v>74910000</v>
      </c>
      <c r="E50" s="41">
        <v>3</v>
      </c>
      <c r="F50" s="42">
        <f t="shared" si="11"/>
        <v>67452000</v>
      </c>
      <c r="H50" s="41">
        <v>3</v>
      </c>
      <c r="I50" s="42">
        <f t="shared" si="12"/>
        <v>59994000</v>
      </c>
      <c r="K50" s="41">
        <v>3</v>
      </c>
      <c r="L50" s="42">
        <f t="shared" si="13"/>
        <v>52536000</v>
      </c>
    </row>
    <row r="51" spans="2:12" x14ac:dyDescent="0.3">
      <c r="B51" s="41">
        <v>4</v>
      </c>
      <c r="C51" s="42">
        <f t="shared" si="10"/>
        <v>74910000</v>
      </c>
      <c r="E51" s="41">
        <v>4</v>
      </c>
      <c r="F51" s="42">
        <f t="shared" si="11"/>
        <v>67452000</v>
      </c>
      <c r="H51" s="41">
        <v>4</v>
      </c>
      <c r="I51" s="42">
        <f t="shared" si="12"/>
        <v>59994000</v>
      </c>
      <c r="K51" s="41">
        <v>4</v>
      </c>
      <c r="L51" s="42">
        <f t="shared" si="13"/>
        <v>52536000</v>
      </c>
    </row>
    <row r="52" spans="2:12" x14ac:dyDescent="0.3">
      <c r="B52" s="41">
        <v>5</v>
      </c>
      <c r="C52" s="42">
        <f t="shared" si="10"/>
        <v>74910000</v>
      </c>
      <c r="E52" s="41">
        <v>5</v>
      </c>
      <c r="F52" s="42">
        <f t="shared" si="11"/>
        <v>67452000</v>
      </c>
      <c r="H52" s="41">
        <v>5</v>
      </c>
      <c r="I52" s="42">
        <f t="shared" si="12"/>
        <v>59994000</v>
      </c>
      <c r="K52" s="41">
        <v>5</v>
      </c>
      <c r="L52" s="42">
        <f t="shared" si="13"/>
        <v>52536000</v>
      </c>
    </row>
    <row r="53" spans="2:12" x14ac:dyDescent="0.3">
      <c r="B53" s="41">
        <v>6</v>
      </c>
      <c r="C53" s="42">
        <f t="shared" si="10"/>
        <v>74910000</v>
      </c>
      <c r="E53" s="41">
        <v>6</v>
      </c>
      <c r="F53" s="42">
        <f t="shared" si="11"/>
        <v>67452000</v>
      </c>
      <c r="H53" s="41">
        <v>6</v>
      </c>
      <c r="I53" s="42">
        <f t="shared" si="12"/>
        <v>59994000</v>
      </c>
      <c r="K53" s="41">
        <v>6</v>
      </c>
      <c r="L53" s="42">
        <f t="shared" si="13"/>
        <v>52536000</v>
      </c>
    </row>
    <row r="54" spans="2:12" x14ac:dyDescent="0.3">
      <c r="B54" s="41">
        <v>7</v>
      </c>
      <c r="C54" s="42">
        <f t="shared" si="10"/>
        <v>74910000</v>
      </c>
      <c r="E54" s="41">
        <v>7</v>
      </c>
      <c r="F54" s="42">
        <f t="shared" si="11"/>
        <v>67452000</v>
      </c>
      <c r="H54" s="41">
        <v>7</v>
      </c>
      <c r="I54" s="42">
        <f t="shared" si="12"/>
        <v>59994000</v>
      </c>
      <c r="K54" s="41">
        <v>7</v>
      </c>
      <c r="L54" s="42">
        <f t="shared" si="13"/>
        <v>52536000</v>
      </c>
    </row>
    <row r="55" spans="2:12" x14ac:dyDescent="0.3">
      <c r="B55" s="41">
        <v>8</v>
      </c>
      <c r="C55" s="42">
        <f t="shared" si="10"/>
        <v>74910000</v>
      </c>
      <c r="E55" s="41">
        <v>8</v>
      </c>
      <c r="F55" s="42">
        <f t="shared" si="11"/>
        <v>67452000</v>
      </c>
      <c r="H55" s="41">
        <v>8</v>
      </c>
      <c r="I55" s="42">
        <f t="shared" si="12"/>
        <v>59994000</v>
      </c>
      <c r="K55" s="41">
        <v>8</v>
      </c>
      <c r="L55" s="42">
        <f t="shared" si="13"/>
        <v>52536000</v>
      </c>
    </row>
    <row r="56" spans="2:12" x14ac:dyDescent="0.3">
      <c r="B56" s="41">
        <v>9</v>
      </c>
      <c r="C56" s="42">
        <f t="shared" si="10"/>
        <v>74910000</v>
      </c>
      <c r="E56" s="41">
        <v>9</v>
      </c>
      <c r="F56" s="42">
        <f t="shared" si="11"/>
        <v>67452000</v>
      </c>
      <c r="H56" s="41">
        <v>9</v>
      </c>
      <c r="I56" s="42">
        <f t="shared" si="12"/>
        <v>59994000</v>
      </c>
      <c r="K56" s="41">
        <v>9</v>
      </c>
      <c r="L56" s="42">
        <f t="shared" si="13"/>
        <v>52536000</v>
      </c>
    </row>
    <row r="57" spans="2:12" x14ac:dyDescent="0.3">
      <c r="B57" s="41">
        <v>10</v>
      </c>
      <c r="C57" s="42">
        <f>$D$41+$G$5+$H$5+$I$5+65000000</f>
        <v>139910000</v>
      </c>
      <c r="E57" s="41">
        <v>10</v>
      </c>
      <c r="F57" s="42">
        <f>$D$42+$G$5+$H$5+$I$5+65000000</f>
        <v>132452000</v>
      </c>
      <c r="H57" s="41">
        <v>10</v>
      </c>
      <c r="I57" s="42">
        <f>$D$43+$G$5+$H$5+$I$5+65000000</f>
        <v>124994000</v>
      </c>
      <c r="K57" s="41">
        <v>10</v>
      </c>
      <c r="L57" s="42">
        <f>$D$44+$G$5+$H$5+$I$5+65000000</f>
        <v>117536000</v>
      </c>
    </row>
    <row r="58" spans="2:12" x14ac:dyDescent="0.3">
      <c r="B58" s="46" t="s">
        <v>24</v>
      </c>
      <c r="C58" s="42">
        <f>NPV($B$13,C48:C57)+C47</f>
        <v>45349835.70125711</v>
      </c>
      <c r="E58" s="46" t="s">
        <v>24</v>
      </c>
      <c r="F58" s="42">
        <f>NPV($B$13,F48:F57)+F47</f>
        <v>-476345.7730883956</v>
      </c>
      <c r="H58" s="46" t="s">
        <v>24</v>
      </c>
      <c r="I58" s="42">
        <f>NPV($B$13,I48:I57)+I47</f>
        <v>-46302527.247433782</v>
      </c>
      <c r="K58" s="46" t="s">
        <v>24</v>
      </c>
      <c r="L58" s="42">
        <f>NPV($B$13,L48:L57)+L47</f>
        <v>-92128708.721779406</v>
      </c>
    </row>
    <row r="59" spans="2:12" x14ac:dyDescent="0.3">
      <c r="B59" s="46" t="s">
        <v>25</v>
      </c>
      <c r="C59" s="42">
        <f>-PMT($B$13,10,C58)</f>
        <v>7380476.9190581115</v>
      </c>
      <c r="E59" s="46" t="s">
        <v>25</v>
      </c>
      <c r="F59" s="42">
        <f>-PMT($B$13,10,F58)</f>
        <v>-77523.080941886219</v>
      </c>
      <c r="H59" s="46" t="s">
        <v>25</v>
      </c>
      <c r="I59" s="42">
        <f>-PMT($B$13,10,I58)</f>
        <v>-7535523.0809418652</v>
      </c>
      <c r="K59" s="46" t="s">
        <v>25</v>
      </c>
      <c r="L59" s="42">
        <f>-PMT($B$13,10,L58)</f>
        <v>-14993523.08094188</v>
      </c>
    </row>
    <row r="64" spans="2:12" x14ac:dyDescent="0.3">
      <c r="C64" s="46" t="s">
        <v>43</v>
      </c>
      <c r="D64" s="46" t="s">
        <v>45</v>
      </c>
      <c r="E64" s="46" t="s">
        <v>46</v>
      </c>
    </row>
    <row r="65" spans="3:7" x14ac:dyDescent="0.3">
      <c r="C65" s="44">
        <v>-0.06</v>
      </c>
      <c r="D65" s="41"/>
      <c r="E65" s="42">
        <f>M43</f>
        <v>-92128708.721779406</v>
      </c>
    </row>
    <row r="66" spans="3:7" x14ac:dyDescent="0.3">
      <c r="C66" s="44">
        <v>-0.04</v>
      </c>
      <c r="D66" s="41"/>
      <c r="E66" s="42">
        <f>M42</f>
        <v>-46302527.247433782</v>
      </c>
    </row>
    <row r="67" spans="3:7" x14ac:dyDescent="0.3">
      <c r="C67" s="44">
        <v>-0.02</v>
      </c>
      <c r="D67" s="41"/>
      <c r="E67" s="42">
        <f>M41</f>
        <v>-476345.7730883956</v>
      </c>
    </row>
    <row r="68" spans="3:7" x14ac:dyDescent="0.3">
      <c r="C68" s="44">
        <v>0</v>
      </c>
      <c r="D68" s="42">
        <f>M17</f>
        <v>45349835.70125711</v>
      </c>
      <c r="E68" s="42">
        <f>M40</f>
        <v>45349835.70125711</v>
      </c>
    </row>
    <row r="69" spans="3:7" x14ac:dyDescent="0.3">
      <c r="C69" s="44">
        <v>0.02</v>
      </c>
      <c r="D69" s="42">
        <f>M18</f>
        <v>30604103.560987055</v>
      </c>
      <c r="E69" s="41"/>
    </row>
    <row r="70" spans="3:7" x14ac:dyDescent="0.3">
      <c r="C70" s="44">
        <v>0.03</v>
      </c>
      <c r="D70" s="42">
        <f>M19</f>
        <v>23231237.490851998</v>
      </c>
      <c r="E70" s="41"/>
    </row>
    <row r="71" spans="3:7" x14ac:dyDescent="0.3">
      <c r="C71" s="44">
        <v>0.05</v>
      </c>
      <c r="D71" s="42">
        <f>M20</f>
        <v>8485505.350581944</v>
      </c>
      <c r="E71" s="41"/>
    </row>
    <row r="77" spans="3:7" x14ac:dyDescent="0.3">
      <c r="C77" s="51" t="s">
        <v>47</v>
      </c>
      <c r="D77" s="51"/>
      <c r="E77" s="51"/>
      <c r="F77" s="51"/>
      <c r="G77" s="51"/>
    </row>
    <row r="78" spans="3:7" x14ac:dyDescent="0.3">
      <c r="C78" s="51"/>
      <c r="D78" s="51"/>
      <c r="E78" s="51"/>
      <c r="F78" s="51"/>
      <c r="G78" s="51"/>
    </row>
    <row r="79" spans="3:7" x14ac:dyDescent="0.3">
      <c r="C79" s="51"/>
      <c r="D79" s="51"/>
      <c r="E79" s="51"/>
      <c r="F79" s="51"/>
      <c r="G79" s="51"/>
    </row>
  </sheetData>
  <mergeCells count="12">
    <mergeCell ref="B40:D40"/>
    <mergeCell ref="B46:C46"/>
    <mergeCell ref="E46:F46"/>
    <mergeCell ref="H46:I46"/>
    <mergeCell ref="K46:L46"/>
    <mergeCell ref="C77:G79"/>
    <mergeCell ref="D3:J3"/>
    <mergeCell ref="B17:D17"/>
    <mergeCell ref="B23:C23"/>
    <mergeCell ref="E23:F23"/>
    <mergeCell ref="H23:I23"/>
    <mergeCell ref="K23:L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F365-E852-4A55-A594-3705379DB97D}">
  <dimension ref="A1:I14"/>
  <sheetViews>
    <sheetView workbookViewId="0">
      <selection activeCell="M19" sqref="M19"/>
    </sheetView>
  </sheetViews>
  <sheetFormatPr baseColWidth="10" defaultRowHeight="14.4" x14ac:dyDescent="0.3"/>
  <cols>
    <col min="2" max="2" width="12.77734375" bestFit="1" customWidth="1"/>
    <col min="5" max="5" width="12.77734375" bestFit="1" customWidth="1"/>
    <col min="9" max="9" width="13.21875" customWidth="1"/>
  </cols>
  <sheetData>
    <row r="1" spans="1:9" x14ac:dyDescent="0.3">
      <c r="A1" t="s">
        <v>21</v>
      </c>
    </row>
    <row r="2" spans="1:9" x14ac:dyDescent="0.3">
      <c r="B2" s="46" t="s">
        <v>27</v>
      </c>
      <c r="C2" s="46" t="s">
        <v>28</v>
      </c>
      <c r="D2" s="46" t="s">
        <v>29</v>
      </c>
      <c r="F2" s="45" t="s">
        <v>26</v>
      </c>
      <c r="G2" s="45"/>
      <c r="H2" s="45"/>
      <c r="I2" s="45"/>
    </row>
    <row r="3" spans="1:9" x14ac:dyDescent="0.3">
      <c r="B3" s="43">
        <v>-59000</v>
      </c>
      <c r="C3" s="44">
        <v>0.25</v>
      </c>
      <c r="D3" s="42">
        <f>C3*B3</f>
        <v>-14750</v>
      </c>
      <c r="E3" s="40"/>
      <c r="F3" s="41">
        <v>0</v>
      </c>
      <c r="G3" s="42">
        <v>-265000</v>
      </c>
      <c r="H3" s="41"/>
      <c r="I3" s="42">
        <f>G3+H3</f>
        <v>-265000</v>
      </c>
    </row>
    <row r="4" spans="1:9" x14ac:dyDescent="0.3">
      <c r="B4" s="43">
        <v>-92000</v>
      </c>
      <c r="C4" s="44">
        <v>0.55000000000000004</v>
      </c>
      <c r="D4" s="42">
        <f t="shared" ref="D4:D6" si="0">C4*B4</f>
        <v>-50600.000000000007</v>
      </c>
      <c r="F4" s="41">
        <v>1</v>
      </c>
      <c r="G4" s="42">
        <f>D7</f>
        <v>-85900</v>
      </c>
      <c r="H4" s="41"/>
      <c r="I4" s="42">
        <f t="shared" ref="I4:I8" si="1">G4+H4</f>
        <v>-85900</v>
      </c>
    </row>
    <row r="5" spans="1:9" x14ac:dyDescent="0.3">
      <c r="B5" s="43">
        <v>-101000</v>
      </c>
      <c r="C5" s="44">
        <v>0.15</v>
      </c>
      <c r="D5" s="42">
        <f t="shared" si="0"/>
        <v>-15150</v>
      </c>
      <c r="F5" s="41">
        <v>2</v>
      </c>
      <c r="G5" s="42">
        <f>G4</f>
        <v>-85900</v>
      </c>
      <c r="H5" s="41"/>
      <c r="I5" s="42">
        <f t="shared" si="1"/>
        <v>-85900</v>
      </c>
    </row>
    <row r="6" spans="1:9" x14ac:dyDescent="0.3">
      <c r="B6" s="43">
        <v>-108000</v>
      </c>
      <c r="C6" s="44">
        <v>0.05</v>
      </c>
      <c r="D6" s="42">
        <f t="shared" si="0"/>
        <v>-5400</v>
      </c>
      <c r="F6" s="41">
        <v>3</v>
      </c>
      <c r="G6" s="42">
        <f t="shared" ref="G6:G8" si="2">G5</f>
        <v>-85900</v>
      </c>
      <c r="H6" s="41"/>
      <c r="I6" s="42">
        <f t="shared" si="1"/>
        <v>-85900</v>
      </c>
    </row>
    <row r="7" spans="1:9" x14ac:dyDescent="0.3">
      <c r="B7" s="48" t="s">
        <v>23</v>
      </c>
      <c r="C7" s="48"/>
      <c r="D7" s="42">
        <f>SUM(D3:D6)</f>
        <v>-85900</v>
      </c>
      <c r="F7" s="41">
        <v>4</v>
      </c>
      <c r="G7" s="42">
        <f t="shared" si="2"/>
        <v>-85900</v>
      </c>
      <c r="H7" s="41"/>
      <c r="I7" s="42">
        <f t="shared" si="1"/>
        <v>-85900</v>
      </c>
    </row>
    <row r="8" spans="1:9" x14ac:dyDescent="0.3">
      <c r="F8" s="41">
        <v>5</v>
      </c>
      <c r="G8" s="42">
        <f t="shared" si="2"/>
        <v>-85900</v>
      </c>
      <c r="H8" s="43">
        <v>25000</v>
      </c>
      <c r="I8" s="42">
        <f t="shared" si="1"/>
        <v>-60900</v>
      </c>
    </row>
    <row r="9" spans="1:9" x14ac:dyDescent="0.3">
      <c r="B9" s="46" t="s">
        <v>22</v>
      </c>
      <c r="C9" s="44">
        <v>0.1</v>
      </c>
      <c r="H9" s="49" t="s">
        <v>23</v>
      </c>
      <c r="I9" s="42">
        <f>NPV(C9,I4:I8)+I3</f>
        <v>-575105.55041570682</v>
      </c>
    </row>
    <row r="10" spans="1:9" x14ac:dyDescent="0.3">
      <c r="H10" s="50" t="s">
        <v>25</v>
      </c>
      <c r="I10" s="42">
        <f>-PMT(C9,5,I9)</f>
        <v>-151711.39539073891</v>
      </c>
    </row>
    <row r="11" spans="1:9" ht="28.8" x14ac:dyDescent="0.3">
      <c r="B11" s="47" t="s">
        <v>30</v>
      </c>
      <c r="C11" s="43">
        <v>-201000</v>
      </c>
    </row>
    <row r="13" spans="1:9" ht="14.4" customHeight="1" x14ac:dyDescent="0.3">
      <c r="B13" s="51" t="s">
        <v>31</v>
      </c>
      <c r="C13" s="51"/>
      <c r="D13" s="51"/>
      <c r="E13" s="51"/>
      <c r="F13" s="51"/>
      <c r="G13" s="51"/>
    </row>
    <row r="14" spans="1:9" x14ac:dyDescent="0.3">
      <c r="B14" s="51"/>
      <c r="C14" s="51"/>
      <c r="D14" s="51"/>
      <c r="E14" s="51"/>
      <c r="F14" s="51"/>
      <c r="G14" s="51"/>
    </row>
  </sheetData>
  <mergeCells count="3">
    <mergeCell ref="B7:C7"/>
    <mergeCell ref="F2:I2"/>
    <mergeCell ref="B13:G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77D0A-7E98-494F-A40D-ED5F255AD966}">
  <dimension ref="A1:J42"/>
  <sheetViews>
    <sheetView topLeftCell="A7" workbookViewId="0">
      <selection activeCell="N12" sqref="N12"/>
    </sheetView>
  </sheetViews>
  <sheetFormatPr baseColWidth="10" defaultRowHeight="14.4" x14ac:dyDescent="0.3"/>
  <cols>
    <col min="2" max="2" width="13" customWidth="1"/>
    <col min="4" max="4" width="13.33203125" customWidth="1"/>
    <col min="6" max="6" width="5.33203125" customWidth="1"/>
    <col min="8" max="8" width="12.5546875" bestFit="1" customWidth="1"/>
    <col min="10" max="10" width="12.5546875" bestFit="1" customWidth="1"/>
    <col min="11" max="11" width="4.77734375" customWidth="1"/>
  </cols>
  <sheetData>
    <row r="1" spans="1:10" x14ac:dyDescent="0.3">
      <c r="A1" t="s">
        <v>20</v>
      </c>
    </row>
    <row r="3" spans="1:10" x14ac:dyDescent="0.3">
      <c r="G3" s="38" t="s">
        <v>0</v>
      </c>
      <c r="H3" s="1">
        <v>250000</v>
      </c>
      <c r="I3" s="2">
        <v>0.3</v>
      </c>
      <c r="J3" s="3">
        <f>H3*I3</f>
        <v>75000</v>
      </c>
    </row>
    <row r="4" spans="1:10" x14ac:dyDescent="0.3">
      <c r="G4" s="39"/>
      <c r="H4" s="4">
        <v>120000</v>
      </c>
      <c r="I4" s="5">
        <v>0.7</v>
      </c>
      <c r="J4" s="6">
        <f>H4*I4</f>
        <v>84000</v>
      </c>
    </row>
    <row r="5" spans="1:10" x14ac:dyDescent="0.3">
      <c r="G5" s="38"/>
      <c r="H5" s="4"/>
      <c r="I5" s="5">
        <f>SUM(I3:I4)</f>
        <v>1</v>
      </c>
      <c r="J5" s="6">
        <f t="shared" ref="J5" si="0">SUM(J3:J4)</f>
        <v>159000</v>
      </c>
    </row>
    <row r="6" spans="1:10" x14ac:dyDescent="0.3">
      <c r="G6" s="39"/>
      <c r="H6" s="4"/>
      <c r="I6" s="5"/>
      <c r="J6" s="6"/>
    </row>
    <row r="7" spans="1:10" x14ac:dyDescent="0.3">
      <c r="G7" s="38" t="s">
        <v>1</v>
      </c>
      <c r="H7" s="4">
        <v>190000</v>
      </c>
      <c r="I7" s="5">
        <v>0.4</v>
      </c>
      <c r="J7" s="6">
        <f>H7*I7</f>
        <v>76000</v>
      </c>
    </row>
    <row r="8" spans="1:10" x14ac:dyDescent="0.3">
      <c r="G8" s="39"/>
      <c r="H8" s="4">
        <v>115000</v>
      </c>
      <c r="I8" s="5">
        <v>0.6</v>
      </c>
      <c r="J8" s="6">
        <f>H8*I8</f>
        <v>69000</v>
      </c>
    </row>
    <row r="9" spans="1:10" x14ac:dyDescent="0.3">
      <c r="G9" s="38"/>
      <c r="H9" s="4"/>
      <c r="I9" s="5">
        <f>SUM(I7:I8)</f>
        <v>1</v>
      </c>
      <c r="J9" s="6">
        <f>SUM(J7:J8)</f>
        <v>145000</v>
      </c>
    </row>
    <row r="10" spans="1:10" x14ac:dyDescent="0.3">
      <c r="G10" s="13"/>
      <c r="H10" s="14"/>
      <c r="I10" s="15"/>
      <c r="J10" s="16"/>
    </row>
    <row r="11" spans="1:10" x14ac:dyDescent="0.3">
      <c r="G11" s="38" t="s">
        <v>4</v>
      </c>
      <c r="H11" s="4">
        <f>J5</f>
        <v>159000</v>
      </c>
      <c r="I11" s="5">
        <v>0.35</v>
      </c>
      <c r="J11" s="6">
        <f>H11*I11</f>
        <v>55650</v>
      </c>
    </row>
    <row r="12" spans="1:10" x14ac:dyDescent="0.3">
      <c r="G12" s="39"/>
      <c r="H12" s="4">
        <v>180000</v>
      </c>
      <c r="I12" s="5">
        <v>0.5</v>
      </c>
      <c r="J12" s="6">
        <f t="shared" ref="J12:J13" si="1">H12*I12</f>
        <v>90000</v>
      </c>
    </row>
    <row r="13" spans="1:10" x14ac:dyDescent="0.3">
      <c r="G13" s="38"/>
      <c r="H13" s="4">
        <v>105000</v>
      </c>
      <c r="I13" s="5">
        <v>0.15</v>
      </c>
      <c r="J13" s="6">
        <f t="shared" si="1"/>
        <v>15750</v>
      </c>
    </row>
    <row r="14" spans="1:10" x14ac:dyDescent="0.3">
      <c r="G14" s="39"/>
      <c r="H14" s="7"/>
      <c r="I14" s="8">
        <f>SUM(I11:I13)</f>
        <v>1</v>
      </c>
      <c r="J14" s="9">
        <f>SUM(J11:J13)</f>
        <v>161400</v>
      </c>
    </row>
    <row r="16" spans="1:10" x14ac:dyDescent="0.3">
      <c r="G16" s="38" t="s">
        <v>2</v>
      </c>
      <c r="H16" s="1">
        <v>180000</v>
      </c>
      <c r="I16" s="2">
        <v>0.3</v>
      </c>
      <c r="J16" s="3">
        <f>H16*I16</f>
        <v>54000</v>
      </c>
    </row>
    <row r="17" spans="1:10" x14ac:dyDescent="0.3">
      <c r="G17" s="39"/>
      <c r="H17" s="4">
        <v>130000</v>
      </c>
      <c r="I17" s="5">
        <v>0.7</v>
      </c>
      <c r="J17" s="6">
        <f>H17*I17</f>
        <v>91000</v>
      </c>
    </row>
    <row r="18" spans="1:10" x14ac:dyDescent="0.3">
      <c r="G18" s="38"/>
      <c r="H18" s="4"/>
      <c r="I18" s="5">
        <f>SUM(I16:I17)</f>
        <v>1</v>
      </c>
      <c r="J18" s="6">
        <f>SUM(J16:J17)</f>
        <v>145000</v>
      </c>
    </row>
    <row r="19" spans="1:10" x14ac:dyDescent="0.3">
      <c r="G19" s="39"/>
      <c r="H19" s="4"/>
      <c r="I19" s="5"/>
      <c r="J19" s="6"/>
    </row>
    <row r="20" spans="1:10" x14ac:dyDescent="0.3">
      <c r="G20" s="38" t="s">
        <v>3</v>
      </c>
      <c r="H20" s="4">
        <v>195000</v>
      </c>
      <c r="I20" s="5">
        <v>0.4</v>
      </c>
      <c r="J20" s="6">
        <f>H20*I20</f>
        <v>78000</v>
      </c>
    </row>
    <row r="21" spans="1:10" x14ac:dyDescent="0.3">
      <c r="G21" s="39"/>
      <c r="H21" s="4">
        <v>115000</v>
      </c>
      <c r="I21" s="5">
        <v>0.6</v>
      </c>
      <c r="J21" s="6">
        <f>H21*I21</f>
        <v>69000</v>
      </c>
    </row>
    <row r="22" spans="1:10" x14ac:dyDescent="0.3">
      <c r="G22" s="38"/>
      <c r="H22" s="4"/>
      <c r="I22" s="10">
        <f>SUM(I20:I21)</f>
        <v>1</v>
      </c>
      <c r="J22" s="6">
        <f>SUM(J20:J21)</f>
        <v>147000</v>
      </c>
    </row>
    <row r="23" spans="1:10" x14ac:dyDescent="0.3">
      <c r="G23" s="13"/>
      <c r="H23" s="15"/>
      <c r="I23" s="15"/>
      <c r="J23" s="17"/>
    </row>
    <row r="24" spans="1:10" x14ac:dyDescent="0.3">
      <c r="G24" s="38" t="s">
        <v>5</v>
      </c>
      <c r="H24" s="4">
        <v>115000</v>
      </c>
      <c r="I24" s="5">
        <v>0.15</v>
      </c>
      <c r="J24" s="12">
        <f>H24*I24</f>
        <v>17250</v>
      </c>
    </row>
    <row r="25" spans="1:10" ht="14.55" customHeight="1" x14ac:dyDescent="0.3">
      <c r="G25" s="39"/>
      <c r="H25" s="4">
        <v>160000</v>
      </c>
      <c r="I25" s="5">
        <v>0.5</v>
      </c>
      <c r="J25" s="12">
        <f t="shared" ref="J25:J26" si="2">H25*I25</f>
        <v>80000</v>
      </c>
    </row>
    <row r="26" spans="1:10" x14ac:dyDescent="0.3">
      <c r="G26" s="38"/>
      <c r="H26" s="4">
        <f>J22</f>
        <v>147000</v>
      </c>
      <c r="I26" s="5">
        <v>0.35</v>
      </c>
      <c r="J26" s="12">
        <f t="shared" si="2"/>
        <v>51450</v>
      </c>
    </row>
    <row r="27" spans="1:10" x14ac:dyDescent="0.3">
      <c r="A27" s="38" t="s">
        <v>6</v>
      </c>
      <c r="B27" s="32">
        <f>J14</f>
        <v>161400</v>
      </c>
      <c r="C27" s="2" t="s">
        <v>7</v>
      </c>
      <c r="D27" s="18">
        <f>J27</f>
        <v>148700</v>
      </c>
      <c r="G27" s="39"/>
      <c r="H27" s="8"/>
      <c r="I27" s="8">
        <f>SUM(I24:I26)</f>
        <v>1</v>
      </c>
      <c r="J27" s="9">
        <f>SUM(J24:J26)</f>
        <v>148700</v>
      </c>
    </row>
    <row r="28" spans="1:10" x14ac:dyDescent="0.3">
      <c r="A28" s="39"/>
      <c r="B28" s="33" t="s">
        <v>8</v>
      </c>
      <c r="C28" s="5"/>
      <c r="D28" s="11" t="s">
        <v>9</v>
      </c>
    </row>
    <row r="29" spans="1:10" x14ac:dyDescent="0.3">
      <c r="A29" s="13"/>
      <c r="B29" s="15"/>
      <c r="C29" s="15"/>
      <c r="D29" s="17"/>
      <c r="G29" s="22" t="s">
        <v>16</v>
      </c>
      <c r="H29" s="23"/>
      <c r="I29" s="23"/>
      <c r="J29" s="24"/>
    </row>
    <row r="30" spans="1:10" x14ac:dyDescent="0.3">
      <c r="A30" s="38" t="s">
        <v>10</v>
      </c>
      <c r="B30" s="34">
        <f>J5</f>
        <v>159000</v>
      </c>
      <c r="C30" s="5" t="s">
        <v>7</v>
      </c>
      <c r="D30" s="12">
        <f>J9</f>
        <v>145000</v>
      </c>
      <c r="G30" s="25"/>
      <c r="H30" s="26"/>
      <c r="I30" s="26"/>
      <c r="J30" s="27"/>
    </row>
    <row r="31" spans="1:10" x14ac:dyDescent="0.3">
      <c r="A31" s="39"/>
      <c r="B31" s="35" t="s">
        <v>11</v>
      </c>
      <c r="C31" s="8"/>
      <c r="D31" s="19" t="s">
        <v>12</v>
      </c>
      <c r="G31" s="25"/>
      <c r="H31" s="26"/>
      <c r="I31" s="26"/>
      <c r="J31" s="27"/>
    </row>
    <row r="32" spans="1:10" x14ac:dyDescent="0.3">
      <c r="G32" s="25"/>
      <c r="H32" s="26"/>
      <c r="I32" s="26"/>
      <c r="J32" s="27"/>
    </row>
    <row r="33" spans="1:10" x14ac:dyDescent="0.3">
      <c r="A33" s="38" t="s">
        <v>13</v>
      </c>
      <c r="B33" s="21">
        <f>J18</f>
        <v>145000</v>
      </c>
      <c r="C33" s="2" t="s">
        <v>7</v>
      </c>
      <c r="D33" s="36">
        <f>J22</f>
        <v>147000</v>
      </c>
      <c r="G33" s="25"/>
      <c r="H33" s="26"/>
      <c r="I33" s="26"/>
      <c r="J33" s="27"/>
    </row>
    <row r="34" spans="1:10" x14ac:dyDescent="0.3">
      <c r="A34" s="39"/>
      <c r="B34" s="20" t="s">
        <v>15</v>
      </c>
      <c r="C34" s="8"/>
      <c r="D34" s="37" t="s">
        <v>14</v>
      </c>
      <c r="G34" s="25"/>
      <c r="H34" s="26"/>
      <c r="I34" s="26"/>
      <c r="J34" s="27"/>
    </row>
    <row r="35" spans="1:10" x14ac:dyDescent="0.3">
      <c r="G35" s="25"/>
      <c r="H35" s="26"/>
      <c r="I35" s="26"/>
      <c r="J35" s="27"/>
    </row>
    <row r="36" spans="1:10" x14ac:dyDescent="0.3">
      <c r="G36" s="25"/>
      <c r="H36" s="26"/>
      <c r="I36" s="26"/>
      <c r="J36" s="27"/>
    </row>
    <row r="37" spans="1:10" x14ac:dyDescent="0.3">
      <c r="A37" t="s">
        <v>17</v>
      </c>
      <c r="G37" s="25"/>
      <c r="H37" s="26"/>
      <c r="I37" s="26"/>
      <c r="J37" s="27"/>
    </row>
    <row r="38" spans="1:10" x14ac:dyDescent="0.3">
      <c r="G38" s="25"/>
      <c r="H38" s="26"/>
      <c r="I38" s="26"/>
      <c r="J38" s="27"/>
    </row>
    <row r="39" spans="1:10" x14ac:dyDescent="0.3">
      <c r="A39" s="31" t="s">
        <v>18</v>
      </c>
      <c r="B39" s="31"/>
      <c r="C39" s="31"/>
      <c r="G39" s="25"/>
      <c r="H39" s="26"/>
      <c r="I39" s="26"/>
      <c r="J39" s="27"/>
    </row>
    <row r="40" spans="1:10" x14ac:dyDescent="0.3">
      <c r="G40" s="28"/>
      <c r="H40" s="29"/>
      <c r="I40" s="29"/>
      <c r="J40" s="30"/>
    </row>
    <row r="42" spans="1:10" x14ac:dyDescent="0.3">
      <c r="A42" s="31" t="s">
        <v>19</v>
      </c>
      <c r="B42" s="31"/>
      <c r="C42" s="31"/>
    </row>
  </sheetData>
  <mergeCells count="3">
    <mergeCell ref="G29:J40"/>
    <mergeCell ref="A39:C39"/>
    <mergeCell ref="A42:C4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1er punto</vt:lpstr>
      <vt:lpstr>2do punto</vt:lpstr>
      <vt:lpstr>4to punto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Santiago Leon Garzon</cp:lastModifiedBy>
  <dcterms:created xsi:type="dcterms:W3CDTF">2021-06-30T20:26:51Z</dcterms:created>
  <dcterms:modified xsi:type="dcterms:W3CDTF">2021-08-04T21:25:19Z</dcterms:modified>
</cp:coreProperties>
</file>