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santi\Documents\"/>
    </mc:Choice>
  </mc:AlternateContent>
  <xr:revisionPtr revIDLastSave="0" documentId="13_ncr:1_{0648C839-D25B-44B7-BA27-2BA0C87A12D8}" xr6:coauthVersionLast="46" xr6:coauthVersionMax="46" xr10:uidLastSave="{00000000-0000-0000-0000-000000000000}"/>
  <bookViews>
    <workbookView xWindow="-108" yWindow="-108" windowWidth="23256" windowHeight="12576" xr2:uid="{83C5B33D-DF24-45DA-95DE-93D03238781F}"/>
  </bookViews>
  <sheets>
    <sheet name="Hoja1" sheetId="1" r:id="rId1"/>
    <sheet name="Hoja2" sheetId="2" r:id="rId2"/>
    <sheet name="Hoja3" sheetId="3"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3" l="1"/>
  <c r="D19" i="3"/>
  <c r="D16" i="3"/>
  <c r="I16" i="3"/>
  <c r="H14" i="3"/>
  <c r="H15" i="3"/>
  <c r="H16" i="3"/>
  <c r="H17" i="3"/>
  <c r="H18" i="3"/>
  <c r="H19" i="3"/>
  <c r="H20" i="3"/>
  <c r="H13" i="3"/>
  <c r="D71" i="2"/>
  <c r="D66" i="2"/>
  <c r="D67" i="2"/>
  <c r="D68" i="2"/>
  <c r="D69" i="2"/>
  <c r="D70" i="2"/>
  <c r="D65" i="2"/>
  <c r="D50" i="2"/>
  <c r="D51" i="2"/>
  <c r="D52" i="2"/>
  <c r="D53" i="2"/>
  <c r="D54" i="2"/>
  <c r="D49" i="2"/>
  <c r="D48" i="2"/>
  <c r="D29" i="2"/>
  <c r="F35" i="2"/>
  <c r="D31" i="2"/>
  <c r="D32" i="2"/>
  <c r="D33" i="2"/>
  <c r="D34" i="2"/>
  <c r="D35" i="2"/>
  <c r="D30" i="2"/>
  <c r="F42" i="1"/>
  <c r="F26" i="1"/>
  <c r="D83" i="2" l="1"/>
  <c r="D84" i="2"/>
  <c r="F53" i="2"/>
  <c r="F52" i="2"/>
  <c r="F51" i="2"/>
  <c r="F50" i="2"/>
  <c r="F49" i="2"/>
  <c r="F55" i="2" s="1"/>
  <c r="F54" i="2"/>
  <c r="F48" i="2"/>
  <c r="D86" i="2"/>
  <c r="D87" i="2" s="1"/>
  <c r="G34" i="2"/>
  <c r="D46" i="1"/>
  <c r="F46" i="1" s="1"/>
  <c r="D45" i="1"/>
  <c r="F45" i="1" s="1"/>
  <c r="D44" i="1"/>
  <c r="F44" i="1" s="1"/>
  <c r="D43" i="1"/>
  <c r="F43" i="1" s="1"/>
  <c r="D30" i="1"/>
  <c r="F30" i="1" s="1"/>
  <c r="D29" i="1"/>
  <c r="F29" i="1" s="1"/>
  <c r="D28" i="1"/>
  <c r="F28" i="1" s="1"/>
  <c r="D27" i="1"/>
  <c r="F27" i="1" s="1"/>
  <c r="F31" i="1" s="1"/>
  <c r="G29" i="2" l="1"/>
  <c r="E32" i="2"/>
  <c r="G32" i="2" s="1"/>
  <c r="F47" i="1"/>
  <c r="G30" i="2"/>
  <c r="G33" i="2"/>
  <c r="G31" i="2"/>
  <c r="G35" i="2"/>
  <c r="D85" i="2"/>
  <c r="D88" i="2" s="1"/>
  <c r="G36" i="2" l="1"/>
</calcChain>
</file>

<file path=xl/sharedStrings.xml><?xml version="1.0" encoding="utf-8"?>
<sst xmlns="http://schemas.openxmlformats.org/spreadsheetml/2006/main" count="51" uniqueCount="40">
  <si>
    <t>Incineración</t>
  </si>
  <si>
    <t>Costo</t>
  </si>
  <si>
    <t>Relacionando el costo/periodo con seis años obtenemos:</t>
  </si>
  <si>
    <t>Aplicando la fórmula de CC obtenemos</t>
  </si>
  <si>
    <t>Costo de mantenimiento</t>
  </si>
  <si>
    <t>Desembolsos anuales</t>
  </si>
  <si>
    <t>Conversión desembolsos 5 años a anuales</t>
  </si>
  <si>
    <t>P de las acciones de A con un valor de $30 por cada acción</t>
  </si>
  <si>
    <t>Con un incremento del 6%, obtenemos el gradiente geométrico de la plneación por los primeros 5 años</t>
  </si>
  <si>
    <t>P de las acciones de B con un valor de $20 por cada acción</t>
  </si>
  <si>
    <t>Con un incremento del 12%, obtenemos el gradiente geométrico de la planeación por los primeros 5 años</t>
  </si>
  <si>
    <t>Comparando cada planeación podemos concluir que la mejor opción para los primeros 5 años es la clase A</t>
  </si>
  <si>
    <t>Para la aplicación del terreno:</t>
  </si>
  <si>
    <t>Para la incineración</t>
  </si>
  <si>
    <t>Para el contrato</t>
  </si>
  <si>
    <t xml:space="preserve">En conclusión tenemos como mejor opción la selección de un contrato privado </t>
  </si>
  <si>
    <t>a)</t>
  </si>
  <si>
    <t>b)</t>
  </si>
  <si>
    <t>Con el incremento del 20% cada dos años obtenemos:</t>
  </si>
  <si>
    <t>Costo 6 años</t>
  </si>
  <si>
    <t>Por ende concluimos que en este caso la mejor opción es seleccionar la aplicación en un terreno</t>
  </si>
  <si>
    <t>Recuperación</t>
  </si>
  <si>
    <t>Costo total</t>
  </si>
  <si>
    <t>RTA/</t>
  </si>
  <si>
    <t>Acciones de clase A</t>
  </si>
  <si>
    <t>Incremento</t>
  </si>
  <si>
    <t>Valor presente por año</t>
  </si>
  <si>
    <t>Suma del valor presente total</t>
  </si>
  <si>
    <t>Interés</t>
  </si>
  <si>
    <t>Acciones de clase B</t>
  </si>
  <si>
    <t>Podemos evidenciar que para este problema es requerido el uso de un gradiente geométrico, por vende como primer paso debemos calcular el incremento dado para cada año para así sacar su valor presente y sumar cada valor obtenido por año con el fin de obtener el valor total de la inversión en cada proyecto</t>
  </si>
  <si>
    <t>Análisis</t>
  </si>
  <si>
    <t>Total</t>
  </si>
  <si>
    <t>Costo por años de vida</t>
  </si>
  <si>
    <t>Aplicación del terreno</t>
  </si>
  <si>
    <t>Contrato privado</t>
  </si>
  <si>
    <t>Contrato privado 20%</t>
  </si>
  <si>
    <t>Para los tres casos se deben tener en cuenta diversos factores con el fin de obtener el valor presente: Sumar el valor inicial, presentar una anualidad para cada costo de operación por cada año, además de  la obtención de su valor presente junto al del rescate obtenido. Por último y solo en ciertos casos se debe calcular el valor presente del costo de vida dado para cada tiempo de vida en cada método (en este caso solo aplicable para el primer método).</t>
  </si>
  <si>
    <t>En este problema se debe realizar un incremento, por lo cual este se calcula anteriormente de acuerdo al periodo en el cual se encuentre además de su intervalo de crecimiento (2 años).</t>
  </si>
  <si>
    <t>Podemos encontrar que los cosotos se deben verificar de dos formas: por anualidad y por valor periódico, para ambos casos se calculan su pago de acuerdo al intervalo que se requiera y posteriormente se divide sobre el interés para obtener el costo capitalizado.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</si>
</sst>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6" formatCode="&quot;$&quot;\ #,##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56BF9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8" fontId="0" fillId="0" borderId="0" xfId="0" applyNumberFormat="1"/>
    <xf numFmtId="9"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center"/>
    </xf>
    <xf numFmtId="8" fontId="0" fillId="0" borderId="0" xfId="0" applyNumberFormat="1" applyAlignment="1">
      <alignment vertical="center"/>
    </xf>
    <xf numFmtId="0" fontId="0" fillId="0" borderId="0" xfId="0" applyAlignment="1">
      <alignment vertical="center"/>
    </xf>
    <xf numFmtId="0" fontId="0" fillId="0" borderId="0" xfId="0" applyAlignment="1"/>
    <xf numFmtId="9" fontId="0" fillId="0" borderId="0" xfId="0" applyNumberFormat="1" applyAlignment="1">
      <alignment vertical="center"/>
    </xf>
    <xf numFmtId="0" fontId="1" fillId="0" borderId="0" xfId="0" applyFont="1" applyAlignment="1">
      <alignment vertical="center"/>
    </xf>
    <xf numFmtId="0" fontId="1" fillId="0" borderId="0" xfId="0" applyFont="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1" xfId="0" applyBorder="1"/>
    <xf numFmtId="8" fontId="0" fillId="0" borderId="1" xfId="0" applyNumberFormat="1" applyBorder="1"/>
    <xf numFmtId="8" fontId="0" fillId="0" borderId="1" xfId="0" applyNumberFormat="1" applyBorder="1" applyAlignment="1">
      <alignment horizontal="center"/>
    </xf>
    <xf numFmtId="0" fontId="0" fillId="2" borderId="1" xfId="0" applyFill="1" applyBorder="1" applyAlignment="1"/>
    <xf numFmtId="9" fontId="0" fillId="0" borderId="1" xfId="0" applyNumberFormat="1" applyBorder="1"/>
    <xf numFmtId="8" fontId="0" fillId="0" borderId="0" xfId="0" applyNumberFormat="1" applyBorder="1" applyAlignment="1">
      <alignment horizontal="center"/>
    </xf>
    <xf numFmtId="8" fontId="0" fillId="0" borderId="0" xfId="0" applyNumberFormat="1" applyBorder="1"/>
    <xf numFmtId="0" fontId="0" fillId="0" borderId="0" xfId="0" applyAlignment="1">
      <alignment horizontal="left" wrapText="1"/>
    </xf>
    <xf numFmtId="166" fontId="0" fillId="0" borderId="1" xfId="0" applyNumberFormat="1" applyBorder="1"/>
    <xf numFmtId="8" fontId="0" fillId="0" borderId="0" xfId="0" applyNumberFormat="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66" fontId="0" fillId="0" borderId="2" xfId="0" applyNumberFormat="1" applyBorder="1" applyAlignment="1">
      <alignment horizontal="center"/>
    </xf>
    <xf numFmtId="166" fontId="0" fillId="0" borderId="3" xfId="0" applyNumberFormat="1" applyBorder="1" applyAlignment="1">
      <alignment horizontal="center"/>
    </xf>
    <xf numFmtId="166" fontId="0" fillId="0" borderId="4" xfId="0" applyNumberFormat="1" applyBorder="1" applyAlignment="1">
      <alignment horizontal="center"/>
    </xf>
    <xf numFmtId="0" fontId="0" fillId="0" borderId="1" xfId="0" applyNumberFormat="1" applyBorder="1"/>
    <xf numFmtId="0" fontId="0" fillId="2" borderId="5"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166" fontId="0" fillId="0" borderId="5" xfId="0" applyNumberFormat="1" applyBorder="1" applyAlignment="1">
      <alignment horizontal="center" vertical="center"/>
    </xf>
    <xf numFmtId="166" fontId="0" fillId="0" borderId="6" xfId="0" applyNumberFormat="1" applyBorder="1" applyAlignment="1">
      <alignment horizontal="center" vertical="center"/>
    </xf>
    <xf numFmtId="166" fontId="0" fillId="0" borderId="7"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image" Target="../media/image5.png"/></Relationships>
</file>

<file path=xl/charts/_rels/chart6.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image" Target="../media/image5.png"/></Relationships>
</file>

<file path=xl/charts/_rels/chart7.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Acciones de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stacked"/>
        <c:varyColors val="0"/>
        <c:ser>
          <c:idx val="0"/>
          <c:order val="0"/>
          <c:spPr>
            <a:blipFill>
              <a:blip xmlns:r="http://schemas.openxmlformats.org/officeDocument/2006/relationships" r:embed="rId3"/>
              <a:stretch>
                <a:fillRect/>
              </a:stretch>
            </a:blipFill>
            <a:ln>
              <a:noFill/>
            </a:ln>
            <a:effectLst/>
          </c:spPr>
          <c:invertIfNegative val="0"/>
          <c:val>
            <c:numRef>
              <c:f>Hoja1!$D$26:$D$30</c:f>
              <c:numCache>
                <c:formatCode>"$"#,##0.00_);[Red]\("$"#,##0.00\)</c:formatCode>
                <c:ptCount val="5"/>
                <c:pt idx="0">
                  <c:v>30000</c:v>
                </c:pt>
                <c:pt idx="1">
                  <c:v>31800</c:v>
                </c:pt>
                <c:pt idx="2">
                  <c:v>33708.000000000007</c:v>
                </c:pt>
                <c:pt idx="3">
                  <c:v>35730.48000000001</c:v>
                </c:pt>
                <c:pt idx="4">
                  <c:v>37874.308800000006</c:v>
                </c:pt>
              </c:numCache>
            </c:numRef>
          </c:val>
          <c:extLst>
            <c:ext xmlns:c16="http://schemas.microsoft.com/office/drawing/2014/chart" uri="{C3380CC4-5D6E-409C-BE32-E72D297353CC}">
              <c16:uniqueId val="{00000000-5EAA-4661-B21D-B8441DAFB804}"/>
            </c:ext>
          </c:extLst>
        </c:ser>
        <c:ser>
          <c:idx val="1"/>
          <c:order val="1"/>
          <c:spPr>
            <a:solidFill>
              <a:schemeClr val="accent2"/>
            </a:solidFill>
            <a:ln>
              <a:noFill/>
            </a:ln>
            <a:effectLst/>
          </c:spPr>
          <c:invertIfNegative val="0"/>
          <c:val>
            <c:numRef>
              <c:f>Hoja1!$C$26:$C$30</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5EAA-4661-B21D-B8441DAFB804}"/>
            </c:ext>
          </c:extLst>
        </c:ser>
        <c:dLbls>
          <c:showLegendKey val="0"/>
          <c:showVal val="0"/>
          <c:showCatName val="0"/>
          <c:showSerName val="0"/>
          <c:showPercent val="0"/>
          <c:showBubbleSize val="0"/>
        </c:dLbls>
        <c:gapWidth val="150"/>
        <c:overlap val="100"/>
        <c:axId val="870507952"/>
        <c:axId val="870498384"/>
      </c:barChart>
      <c:catAx>
        <c:axId val="870507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70498384"/>
        <c:crosses val="autoZero"/>
        <c:auto val="1"/>
        <c:lblAlgn val="ctr"/>
        <c:lblOffset val="100"/>
        <c:noMultiLvlLbl val="0"/>
      </c:catAx>
      <c:valAx>
        <c:axId val="870498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7050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Acciones de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stacked"/>
        <c:varyColors val="0"/>
        <c:ser>
          <c:idx val="0"/>
          <c:order val="0"/>
          <c:spPr>
            <a:blipFill>
              <a:blip xmlns:r="http://schemas.openxmlformats.org/officeDocument/2006/relationships" r:embed="rId3"/>
              <a:stretch>
                <a:fillRect/>
              </a:stretch>
            </a:blipFill>
            <a:ln>
              <a:noFill/>
            </a:ln>
            <a:effectLst/>
          </c:spPr>
          <c:invertIfNegative val="0"/>
          <c:val>
            <c:numRef>
              <c:f>Hoja1!$D$42:$D$46</c:f>
              <c:numCache>
                <c:formatCode>"$"#,##0.00_);[Red]\("$"#,##0.00\)</c:formatCode>
                <c:ptCount val="5"/>
                <c:pt idx="0">
                  <c:v>20000</c:v>
                </c:pt>
                <c:pt idx="1">
                  <c:v>22400.000000000004</c:v>
                </c:pt>
                <c:pt idx="2">
                  <c:v>25088.000000000004</c:v>
                </c:pt>
                <c:pt idx="3">
                  <c:v>28098.560000000009</c:v>
                </c:pt>
                <c:pt idx="4">
                  <c:v>31470.387200000008</c:v>
                </c:pt>
              </c:numCache>
            </c:numRef>
          </c:val>
          <c:extLst>
            <c:ext xmlns:c16="http://schemas.microsoft.com/office/drawing/2014/chart" uri="{C3380CC4-5D6E-409C-BE32-E72D297353CC}">
              <c16:uniqueId val="{00000000-37B3-46BD-836A-837B40315CEC}"/>
            </c:ext>
          </c:extLst>
        </c:ser>
        <c:ser>
          <c:idx val="1"/>
          <c:order val="1"/>
          <c:spPr>
            <a:solidFill>
              <a:schemeClr val="accent2"/>
            </a:solidFill>
            <a:ln>
              <a:noFill/>
            </a:ln>
            <a:effectLst/>
          </c:spPr>
          <c:invertIfNegative val="0"/>
          <c:val>
            <c:numRef>
              <c:f>Hoja1!$C$42:$C$46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37B3-46BD-836A-837B40315CEC}"/>
            </c:ext>
          </c:extLst>
        </c:ser>
        <c:dLbls>
          <c:showLegendKey val="0"/>
          <c:showVal val="0"/>
          <c:showCatName val="0"/>
          <c:showSerName val="0"/>
          <c:showPercent val="0"/>
          <c:showBubbleSize val="0"/>
        </c:dLbls>
        <c:gapWidth val="150"/>
        <c:overlap val="100"/>
        <c:axId val="834999936"/>
        <c:axId val="879749584"/>
      </c:barChart>
      <c:catAx>
        <c:axId val="834999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79749584"/>
        <c:crosses val="autoZero"/>
        <c:auto val="1"/>
        <c:lblAlgn val="ctr"/>
        <c:lblOffset val="100"/>
        <c:noMultiLvlLbl val="0"/>
      </c:catAx>
      <c:valAx>
        <c:axId val="879749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34999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CO"/>
              <a:t>Contrato privado con incremento 20%</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CO"/>
        </a:p>
      </c:txPr>
    </c:title>
    <c:autoTitleDeleted val="0"/>
    <c:plotArea>
      <c:layout>
        <c:manualLayout>
          <c:layoutTarget val="inner"/>
          <c:xMode val="edge"/>
          <c:yMode val="edge"/>
          <c:x val="0.14496151464213042"/>
          <c:y val="0.21728181036194005"/>
          <c:w val="0.81993509257288788"/>
          <c:h val="0.58426995834659512"/>
        </c:manualLayout>
      </c:layout>
      <c:barChart>
        <c:barDir val="col"/>
        <c:grouping val="stacked"/>
        <c:varyColors val="0"/>
        <c:ser>
          <c:idx val="0"/>
          <c:order val="0"/>
          <c:spPr>
            <a:solidFill>
              <a:schemeClr val="accent1"/>
            </a:solidFill>
            <a:ln>
              <a:noFill/>
            </a:ln>
            <a:effectLst/>
          </c:spPr>
          <c:invertIfNegative val="0"/>
          <c:val>
            <c:numRef>
              <c:f>Hoja2!$C$82:$C$87</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0-BE07-4C9B-82B7-802FB76A2129}"/>
            </c:ext>
          </c:extLst>
        </c:ser>
        <c:ser>
          <c:idx val="1"/>
          <c:order val="1"/>
          <c:spPr>
            <a:blipFill>
              <a:blip xmlns:r="http://schemas.openxmlformats.org/officeDocument/2006/relationships" r:embed="rId3"/>
              <a:stretch>
                <a:fillRect/>
              </a:stretch>
            </a:blipFill>
            <a:ln>
              <a:noFill/>
            </a:ln>
            <a:effectLst/>
          </c:spPr>
          <c:invertIfNegative val="0"/>
          <c:val>
            <c:numRef>
              <c:f>Hoja2!$D$82:$D$87</c:f>
              <c:numCache>
                <c:formatCode>"$"\ #,##0</c:formatCode>
                <c:ptCount val="6"/>
                <c:pt idx="0">
                  <c:v>-120000</c:v>
                </c:pt>
                <c:pt idx="1">
                  <c:v>-120000</c:v>
                </c:pt>
                <c:pt idx="2">
                  <c:v>-144000</c:v>
                </c:pt>
                <c:pt idx="3">
                  <c:v>-144000</c:v>
                </c:pt>
                <c:pt idx="4">
                  <c:v>-172800</c:v>
                </c:pt>
                <c:pt idx="5">
                  <c:v>-172800</c:v>
                </c:pt>
              </c:numCache>
            </c:numRef>
          </c:val>
          <c:extLst>
            <c:ext xmlns:c16="http://schemas.microsoft.com/office/drawing/2014/chart" uri="{C3380CC4-5D6E-409C-BE32-E72D297353CC}">
              <c16:uniqueId val="{00000001-BE07-4C9B-82B7-802FB76A2129}"/>
            </c:ext>
          </c:extLst>
        </c:ser>
        <c:dLbls>
          <c:showLegendKey val="0"/>
          <c:showVal val="0"/>
          <c:showCatName val="0"/>
          <c:showSerName val="0"/>
          <c:showPercent val="0"/>
          <c:showBubbleSize val="0"/>
        </c:dLbls>
        <c:gapWidth val="150"/>
        <c:overlap val="100"/>
        <c:axId val="564692576"/>
        <c:axId val="564686752"/>
      </c:barChart>
      <c:catAx>
        <c:axId val="56469257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s-CO"/>
          </a:p>
        </c:txPr>
        <c:crossAx val="564686752"/>
        <c:crosses val="autoZero"/>
        <c:auto val="1"/>
        <c:lblAlgn val="ctr"/>
        <c:lblOffset val="100"/>
        <c:noMultiLvlLbl val="0"/>
      </c:catAx>
      <c:valAx>
        <c:axId val="56468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CO"/>
          </a:p>
        </c:txPr>
        <c:crossAx val="564692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Costo contrato privado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stacked"/>
        <c:varyColors val="0"/>
        <c:ser>
          <c:idx val="0"/>
          <c:order val="0"/>
          <c:spPr>
            <a:solidFill>
              <a:schemeClr val="accent1"/>
            </a:solidFill>
            <a:ln>
              <a:noFill/>
            </a:ln>
            <a:effectLst/>
          </c:spPr>
          <c:invertIfNegative val="0"/>
          <c:val>
            <c:numRef>
              <c:f>Hoja2!$C$65:$C$70</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0-71A4-40BC-8956-78DC58702549}"/>
            </c:ext>
          </c:extLst>
        </c:ser>
        <c:ser>
          <c:idx val="1"/>
          <c:order val="1"/>
          <c:spPr>
            <a:blipFill>
              <a:blip xmlns:r="http://schemas.openxmlformats.org/officeDocument/2006/relationships" r:embed="rId3"/>
              <a:stretch>
                <a:fillRect/>
              </a:stretch>
            </a:blipFill>
            <a:ln>
              <a:noFill/>
            </a:ln>
            <a:effectLst/>
          </c:spPr>
          <c:invertIfNegative val="0"/>
          <c:val>
            <c:numRef>
              <c:f>Hoja2!$D$65:$D$70</c:f>
              <c:numCache>
                <c:formatCode>"$"\ #,##0</c:formatCode>
                <c:ptCount val="6"/>
                <c:pt idx="0">
                  <c:v>-120000</c:v>
                </c:pt>
                <c:pt idx="1">
                  <c:v>-120000</c:v>
                </c:pt>
                <c:pt idx="2">
                  <c:v>-120000</c:v>
                </c:pt>
                <c:pt idx="3">
                  <c:v>-120000</c:v>
                </c:pt>
                <c:pt idx="4">
                  <c:v>-120000</c:v>
                </c:pt>
                <c:pt idx="5">
                  <c:v>-120000</c:v>
                </c:pt>
              </c:numCache>
            </c:numRef>
          </c:val>
          <c:extLst>
            <c:ext xmlns:c16="http://schemas.microsoft.com/office/drawing/2014/chart" uri="{C3380CC4-5D6E-409C-BE32-E72D297353CC}">
              <c16:uniqueId val="{00000001-71A4-40BC-8956-78DC58702549}"/>
            </c:ext>
          </c:extLst>
        </c:ser>
        <c:dLbls>
          <c:showLegendKey val="0"/>
          <c:showVal val="0"/>
          <c:showCatName val="0"/>
          <c:showSerName val="0"/>
          <c:showPercent val="0"/>
          <c:showBubbleSize val="0"/>
        </c:dLbls>
        <c:gapWidth val="150"/>
        <c:overlap val="100"/>
        <c:axId val="564690496"/>
        <c:axId val="564688832"/>
      </c:barChart>
      <c:catAx>
        <c:axId val="564690496"/>
        <c:scaling>
          <c:orientation val="minMax"/>
        </c:scaling>
        <c:delete val="0"/>
        <c:axPos val="b"/>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4688832"/>
        <c:crosses val="autoZero"/>
        <c:auto val="1"/>
        <c:lblAlgn val="ctr"/>
        <c:lblOffset val="100"/>
        <c:noMultiLvlLbl val="0"/>
      </c:catAx>
      <c:valAx>
        <c:axId val="56468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4690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stacked"/>
        <c:varyColors val="0"/>
        <c:ser>
          <c:idx val="0"/>
          <c:order val="0"/>
          <c:spPr>
            <a:solidFill>
              <a:schemeClr val="accent1"/>
            </a:solidFill>
            <a:ln>
              <a:noFill/>
            </a:ln>
            <a:effectLst/>
          </c:spPr>
          <c:invertIfNegative val="0"/>
          <c:val>
            <c:numRef>
              <c:f>Hoja2!$C$48:$C$54</c:f>
              <c:numCache>
                <c:formatCode>General</c:formatCode>
                <c:ptCount val="7"/>
                <c:pt idx="0">
                  <c:v>0</c:v>
                </c:pt>
                <c:pt idx="1">
                  <c:v>1</c:v>
                </c:pt>
                <c:pt idx="2">
                  <c:v>2</c:v>
                </c:pt>
                <c:pt idx="3">
                  <c:v>3</c:v>
                </c:pt>
                <c:pt idx="4">
                  <c:v>4</c:v>
                </c:pt>
                <c:pt idx="5">
                  <c:v>5</c:v>
                </c:pt>
                <c:pt idx="6">
                  <c:v>6</c:v>
                </c:pt>
              </c:numCache>
            </c:numRef>
          </c:val>
          <c:extLst>
            <c:ext xmlns:c16="http://schemas.microsoft.com/office/drawing/2014/chart" uri="{C3380CC4-5D6E-409C-BE32-E72D297353CC}">
              <c16:uniqueId val="{00000000-7A37-4E12-9137-2E454FFE65C4}"/>
            </c:ext>
          </c:extLst>
        </c:ser>
        <c:ser>
          <c:idx val="1"/>
          <c:order val="1"/>
          <c:spPr>
            <a:blipFill>
              <a:blip xmlns:r="http://schemas.openxmlformats.org/officeDocument/2006/relationships" r:embed="rId3"/>
              <a:stretch>
                <a:fillRect/>
              </a:stretch>
            </a:blipFill>
            <a:ln>
              <a:noFill/>
            </a:ln>
            <a:effectLst/>
          </c:spPr>
          <c:invertIfNegative val="0"/>
          <c:val>
            <c:numRef>
              <c:f>Hoja2!$D$48:$D$54</c:f>
              <c:numCache>
                <c:formatCode>"$"\ #,##0</c:formatCode>
                <c:ptCount val="7"/>
                <c:pt idx="0">
                  <c:v>-900000</c:v>
                </c:pt>
                <c:pt idx="1">
                  <c:v>-60000</c:v>
                </c:pt>
                <c:pt idx="2">
                  <c:v>-60000</c:v>
                </c:pt>
                <c:pt idx="3">
                  <c:v>-60000</c:v>
                </c:pt>
                <c:pt idx="4">
                  <c:v>-60000</c:v>
                </c:pt>
                <c:pt idx="5">
                  <c:v>-60000</c:v>
                </c:pt>
                <c:pt idx="6">
                  <c:v>-60000</c:v>
                </c:pt>
              </c:numCache>
            </c:numRef>
          </c:val>
          <c:extLst>
            <c:ext xmlns:c16="http://schemas.microsoft.com/office/drawing/2014/chart" uri="{C3380CC4-5D6E-409C-BE32-E72D297353CC}">
              <c16:uniqueId val="{00000001-7A37-4E12-9137-2E454FFE65C4}"/>
            </c:ext>
          </c:extLst>
        </c:ser>
        <c:ser>
          <c:idx val="2"/>
          <c:order val="2"/>
          <c:spPr>
            <a:blipFill>
              <a:blip xmlns:r="http://schemas.openxmlformats.org/officeDocument/2006/relationships" r:embed="rId4"/>
              <a:stretch>
                <a:fillRect/>
              </a:stretch>
            </a:blipFill>
            <a:ln>
              <a:noFill/>
            </a:ln>
            <a:effectLst/>
          </c:spPr>
          <c:invertIfNegative val="0"/>
          <c:val>
            <c:numRef>
              <c:f>Hoja2!$E$48:$E$54</c:f>
              <c:numCache>
                <c:formatCode>"$"\ #,##0</c:formatCode>
                <c:ptCount val="7"/>
                <c:pt idx="6">
                  <c:v>300000</c:v>
                </c:pt>
              </c:numCache>
            </c:numRef>
          </c:val>
          <c:extLst>
            <c:ext xmlns:c16="http://schemas.microsoft.com/office/drawing/2014/chart" uri="{C3380CC4-5D6E-409C-BE32-E72D297353CC}">
              <c16:uniqueId val="{00000002-7A37-4E12-9137-2E454FFE65C4}"/>
            </c:ext>
          </c:extLst>
        </c:ser>
        <c:dLbls>
          <c:showLegendKey val="0"/>
          <c:showVal val="0"/>
          <c:showCatName val="0"/>
          <c:showSerName val="0"/>
          <c:showPercent val="0"/>
          <c:showBubbleSize val="0"/>
        </c:dLbls>
        <c:gapWidth val="150"/>
        <c:overlap val="100"/>
        <c:axId val="874024336"/>
        <c:axId val="874027664"/>
      </c:barChart>
      <c:catAx>
        <c:axId val="874024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74027664"/>
        <c:crosses val="autoZero"/>
        <c:auto val="1"/>
        <c:lblAlgn val="ctr"/>
        <c:lblOffset val="100"/>
        <c:noMultiLvlLbl val="0"/>
      </c:catAx>
      <c:valAx>
        <c:axId val="87402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74024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stacked"/>
        <c:varyColors val="0"/>
        <c:ser>
          <c:idx val="0"/>
          <c:order val="0"/>
          <c:tx>
            <c:strRef>
              <c:f>Hoja2!$D$28</c:f>
              <c:strCache>
                <c:ptCount val="1"/>
                <c:pt idx="0">
                  <c:v>Costo</c:v>
                </c:pt>
              </c:strCache>
            </c:strRef>
          </c:tx>
          <c:spPr>
            <a:blipFill>
              <a:blip xmlns:r="http://schemas.openxmlformats.org/officeDocument/2006/relationships" r:embed="rId3"/>
              <a:stretch>
                <a:fillRect/>
              </a:stretch>
            </a:blipFill>
            <a:ln>
              <a:noFill/>
            </a:ln>
            <a:effectLst/>
          </c:spPr>
          <c:invertIfNegative val="0"/>
          <c:val>
            <c:numRef>
              <c:f>Hoja2!$D$29:$D$35</c:f>
              <c:numCache>
                <c:formatCode>"$"\ #,##0</c:formatCode>
                <c:ptCount val="7"/>
                <c:pt idx="0">
                  <c:v>-130000</c:v>
                </c:pt>
                <c:pt idx="1">
                  <c:v>-95000</c:v>
                </c:pt>
                <c:pt idx="2">
                  <c:v>-95000</c:v>
                </c:pt>
                <c:pt idx="3">
                  <c:v>-95000</c:v>
                </c:pt>
                <c:pt idx="4">
                  <c:v>-95000</c:v>
                </c:pt>
                <c:pt idx="5">
                  <c:v>-95000</c:v>
                </c:pt>
                <c:pt idx="6">
                  <c:v>-95000</c:v>
                </c:pt>
              </c:numCache>
            </c:numRef>
          </c:val>
          <c:extLst>
            <c:ext xmlns:c16="http://schemas.microsoft.com/office/drawing/2014/chart" uri="{C3380CC4-5D6E-409C-BE32-E72D297353CC}">
              <c16:uniqueId val="{00000000-DBFD-4BFB-A6A7-95C8A8C60AA9}"/>
            </c:ext>
          </c:extLst>
        </c:ser>
        <c:ser>
          <c:idx val="1"/>
          <c:order val="1"/>
          <c:tx>
            <c:strRef>
              <c:f>Hoja2!$E$28</c:f>
              <c:strCache>
                <c:ptCount val="1"/>
                <c:pt idx="0">
                  <c:v>Costo por años de vida</c:v>
                </c:pt>
              </c:strCache>
            </c:strRef>
          </c:tx>
          <c:spPr>
            <a:solidFill>
              <a:schemeClr val="accent2"/>
            </a:solidFill>
            <a:ln>
              <a:noFill/>
            </a:ln>
            <a:effectLst/>
          </c:spPr>
          <c:invertIfNegative val="0"/>
          <c:dPt>
            <c:idx val="3"/>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4-DBFD-4BFB-A6A7-95C8A8C60AA9}"/>
              </c:ext>
            </c:extLst>
          </c:dPt>
          <c:val>
            <c:numRef>
              <c:f>Hoja2!$E$29:$E$35</c:f>
              <c:numCache>
                <c:formatCode>"$"\ #,##0</c:formatCode>
                <c:ptCount val="7"/>
                <c:pt idx="3">
                  <c:v>-105000</c:v>
                </c:pt>
              </c:numCache>
            </c:numRef>
          </c:val>
          <c:extLst>
            <c:ext xmlns:c16="http://schemas.microsoft.com/office/drawing/2014/chart" uri="{C3380CC4-5D6E-409C-BE32-E72D297353CC}">
              <c16:uniqueId val="{00000001-DBFD-4BFB-A6A7-95C8A8C60AA9}"/>
            </c:ext>
          </c:extLst>
        </c:ser>
        <c:ser>
          <c:idx val="2"/>
          <c:order val="2"/>
          <c:tx>
            <c:strRef>
              <c:f>Hoja2!$F$28</c:f>
              <c:strCache>
                <c:ptCount val="1"/>
                <c:pt idx="0">
                  <c:v>Recuperación</c:v>
                </c:pt>
              </c:strCache>
            </c:strRef>
          </c:tx>
          <c:spPr>
            <a:blipFill>
              <a:blip xmlns:r="http://schemas.openxmlformats.org/officeDocument/2006/relationships" r:embed="rId4"/>
              <a:stretch>
                <a:fillRect/>
              </a:stretch>
            </a:blipFill>
            <a:ln>
              <a:noFill/>
            </a:ln>
            <a:effectLst/>
          </c:spPr>
          <c:invertIfNegative val="0"/>
          <c:val>
            <c:numRef>
              <c:f>Hoja2!$F$29:$F$35</c:f>
              <c:numCache>
                <c:formatCode>"$"\ #,##0</c:formatCode>
                <c:ptCount val="7"/>
                <c:pt idx="6">
                  <c:v>25000</c:v>
                </c:pt>
              </c:numCache>
            </c:numRef>
          </c:val>
          <c:extLst>
            <c:ext xmlns:c16="http://schemas.microsoft.com/office/drawing/2014/chart" uri="{C3380CC4-5D6E-409C-BE32-E72D297353CC}">
              <c16:uniqueId val="{00000002-DBFD-4BFB-A6A7-95C8A8C60AA9}"/>
            </c:ext>
          </c:extLst>
        </c:ser>
        <c:dLbls>
          <c:showLegendKey val="0"/>
          <c:showVal val="0"/>
          <c:showCatName val="0"/>
          <c:showSerName val="0"/>
          <c:showPercent val="0"/>
          <c:showBubbleSize val="0"/>
        </c:dLbls>
        <c:gapWidth val="150"/>
        <c:overlap val="100"/>
        <c:axId val="790409936"/>
        <c:axId val="566615344"/>
      </c:barChart>
      <c:catAx>
        <c:axId val="790409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615344"/>
        <c:crosses val="autoZero"/>
        <c:auto val="1"/>
        <c:lblAlgn val="ctr"/>
        <c:lblOffset val="100"/>
        <c:noMultiLvlLbl val="0"/>
      </c:catAx>
      <c:valAx>
        <c:axId val="566615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90409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Diagrama</a:t>
            </a:r>
            <a:r>
              <a:rPr lang="es-CO" baseline="0"/>
              <a:t> de flujo de caja Monumento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stacked"/>
        <c:varyColors val="0"/>
        <c:ser>
          <c:idx val="0"/>
          <c:order val="0"/>
          <c:spPr>
            <a:solidFill>
              <a:schemeClr val="accent1"/>
            </a:solidFill>
            <a:ln>
              <a:noFill/>
            </a:ln>
            <a:effectLst/>
          </c:spPr>
          <c:invertIfNegative val="0"/>
          <c:val>
            <c:numRef>
              <c:f>Hoja3!$G$13:$G$20</c:f>
              <c:numCache>
                <c:formatCode>General</c:formatCode>
                <c:ptCount val="8"/>
                <c:pt idx="0">
                  <c:v>1</c:v>
                </c:pt>
                <c:pt idx="1">
                  <c:v>2</c:v>
                </c:pt>
                <c:pt idx="2">
                  <c:v>3</c:v>
                </c:pt>
                <c:pt idx="3">
                  <c:v>4</c:v>
                </c:pt>
                <c:pt idx="4">
                  <c:v>5</c:v>
                </c:pt>
                <c:pt idx="5">
                  <c:v>6</c:v>
                </c:pt>
                <c:pt idx="6">
                  <c:v>7</c:v>
                </c:pt>
                <c:pt idx="7">
                  <c:v>8</c:v>
                </c:pt>
              </c:numCache>
            </c:numRef>
          </c:val>
          <c:extLst>
            <c:ext xmlns:c16="http://schemas.microsoft.com/office/drawing/2014/chart" uri="{C3380CC4-5D6E-409C-BE32-E72D297353CC}">
              <c16:uniqueId val="{00000000-A7B1-4A44-95A3-E9FC193E4A63}"/>
            </c:ext>
          </c:extLst>
        </c:ser>
        <c:ser>
          <c:idx val="1"/>
          <c:order val="1"/>
          <c:spPr>
            <a:blipFill>
              <a:blip xmlns:r="http://schemas.openxmlformats.org/officeDocument/2006/relationships" r:embed="rId3"/>
              <a:stretch>
                <a:fillRect/>
              </a:stretch>
            </a:blipFill>
            <a:ln>
              <a:noFill/>
            </a:ln>
            <a:effectLst/>
          </c:spPr>
          <c:invertIfNegative val="0"/>
          <c:val>
            <c:numRef>
              <c:f>Hoja3!$H$13:$H$20</c:f>
              <c:numCache>
                <c:formatCode>"$"\ #,##0</c:formatCode>
                <c:ptCount val="8"/>
                <c:pt idx="0">
                  <c:v>-1000</c:v>
                </c:pt>
                <c:pt idx="1">
                  <c:v>-1000</c:v>
                </c:pt>
                <c:pt idx="2">
                  <c:v>-1000</c:v>
                </c:pt>
                <c:pt idx="3">
                  <c:v>-1000</c:v>
                </c:pt>
                <c:pt idx="4">
                  <c:v>-1000</c:v>
                </c:pt>
                <c:pt idx="5">
                  <c:v>-1000</c:v>
                </c:pt>
                <c:pt idx="6">
                  <c:v>-1000</c:v>
                </c:pt>
                <c:pt idx="7">
                  <c:v>-1000</c:v>
                </c:pt>
              </c:numCache>
            </c:numRef>
          </c:val>
          <c:extLst>
            <c:ext xmlns:c16="http://schemas.microsoft.com/office/drawing/2014/chart" uri="{C3380CC4-5D6E-409C-BE32-E72D297353CC}">
              <c16:uniqueId val="{00000001-A7B1-4A44-95A3-E9FC193E4A63}"/>
            </c:ext>
          </c:extLst>
        </c:ser>
        <c:ser>
          <c:idx val="2"/>
          <c:order val="2"/>
          <c:spPr>
            <a:blipFill>
              <a:blip xmlns:r="http://schemas.openxmlformats.org/officeDocument/2006/relationships" r:embed="rId3"/>
              <a:stretch>
                <a:fillRect/>
              </a:stretch>
            </a:blipFill>
            <a:ln>
              <a:noFill/>
            </a:ln>
            <a:effectLst/>
          </c:spPr>
          <c:invertIfNegative val="0"/>
          <c:val>
            <c:numRef>
              <c:f>Hoja3!$I$13:$I$20</c:f>
              <c:numCache>
                <c:formatCode>"$"\ #,##0</c:formatCode>
                <c:ptCount val="8"/>
                <c:pt idx="3">
                  <c:v>-5000</c:v>
                </c:pt>
                <c:pt idx="7">
                  <c:v>-5000</c:v>
                </c:pt>
              </c:numCache>
            </c:numRef>
          </c:val>
          <c:extLst>
            <c:ext xmlns:c16="http://schemas.microsoft.com/office/drawing/2014/chart" uri="{C3380CC4-5D6E-409C-BE32-E72D297353CC}">
              <c16:uniqueId val="{00000002-A7B1-4A44-95A3-E9FC193E4A63}"/>
            </c:ext>
          </c:extLst>
        </c:ser>
        <c:dLbls>
          <c:showLegendKey val="0"/>
          <c:showVal val="0"/>
          <c:showCatName val="0"/>
          <c:showSerName val="0"/>
          <c:showPercent val="0"/>
          <c:showBubbleSize val="0"/>
        </c:dLbls>
        <c:gapWidth val="150"/>
        <c:overlap val="100"/>
        <c:axId val="487861312"/>
        <c:axId val="487861728"/>
      </c:barChart>
      <c:catAx>
        <c:axId val="48786131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7861728"/>
        <c:crosses val="autoZero"/>
        <c:auto val="1"/>
        <c:lblAlgn val="ctr"/>
        <c:lblOffset val="100"/>
        <c:noMultiLvlLbl val="0"/>
      </c:catAx>
      <c:valAx>
        <c:axId val="48786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7861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3.png"/><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733425</xdr:colOff>
      <xdr:row>0</xdr:row>
      <xdr:rowOff>161925</xdr:rowOff>
    </xdr:from>
    <xdr:to>
      <xdr:col>7</xdr:col>
      <xdr:colOff>28575</xdr:colOff>
      <xdr:row>15</xdr:row>
      <xdr:rowOff>97155</xdr:rowOff>
    </xdr:to>
    <xdr:pic>
      <xdr:nvPicPr>
        <xdr:cNvPr id="3" name="Imagen 2">
          <a:extLst>
            <a:ext uri="{FF2B5EF4-FFF2-40B4-BE49-F238E27FC236}">
              <a16:creationId xmlns:a16="http://schemas.microsoft.com/office/drawing/2014/main" id="{C4E359F6-8E12-4721-AAD2-E4E31B95A57B}"/>
            </a:ext>
          </a:extLst>
        </xdr:cNvPr>
        <xdr:cNvPicPr>
          <a:picLocks noChangeAspect="1"/>
        </xdr:cNvPicPr>
      </xdr:nvPicPr>
      <xdr:blipFill>
        <a:blip xmlns:r="http://schemas.openxmlformats.org/officeDocument/2006/relationships" r:embed="rId1"/>
        <a:stretch>
          <a:fillRect/>
        </a:stretch>
      </xdr:blipFill>
      <xdr:spPr>
        <a:xfrm>
          <a:off x="2314575" y="161925"/>
          <a:ext cx="4078605" cy="2659380"/>
        </a:xfrm>
        <a:prstGeom prst="rect">
          <a:avLst/>
        </a:prstGeom>
      </xdr:spPr>
    </xdr:pic>
    <xdr:clientData/>
  </xdr:twoCellAnchor>
  <xdr:twoCellAnchor>
    <xdr:from>
      <xdr:col>8</xdr:col>
      <xdr:colOff>480060</xdr:colOff>
      <xdr:row>19</xdr:row>
      <xdr:rowOff>49530</xdr:rowOff>
    </xdr:from>
    <xdr:to>
      <xdr:col>14</xdr:col>
      <xdr:colOff>106680</xdr:colOff>
      <xdr:row>33</xdr:row>
      <xdr:rowOff>144780</xdr:rowOff>
    </xdr:to>
    <xdr:graphicFrame macro="">
      <xdr:nvGraphicFramePr>
        <xdr:cNvPr id="6" name="Gráfico 5">
          <a:extLst>
            <a:ext uri="{FF2B5EF4-FFF2-40B4-BE49-F238E27FC236}">
              <a16:creationId xmlns:a16="http://schemas.microsoft.com/office/drawing/2014/main" id="{8096A716-32A2-408F-9A6C-82951E33F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480060</xdr:colOff>
      <xdr:row>36</xdr:row>
      <xdr:rowOff>34290</xdr:rowOff>
    </xdr:from>
    <xdr:to>
      <xdr:col>14</xdr:col>
      <xdr:colOff>121920</xdr:colOff>
      <xdr:row>52</xdr:row>
      <xdr:rowOff>144780</xdr:rowOff>
    </xdr:to>
    <xdr:graphicFrame macro="">
      <xdr:nvGraphicFramePr>
        <xdr:cNvPr id="7" name="Gráfico 6">
          <a:extLst>
            <a:ext uri="{FF2B5EF4-FFF2-40B4-BE49-F238E27FC236}">
              <a16:creationId xmlns:a16="http://schemas.microsoft.com/office/drawing/2014/main" id="{87544319-81FD-42A6-B3F4-37233D15E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133350</xdr:colOff>
      <xdr:row>0</xdr:row>
      <xdr:rowOff>93345</xdr:rowOff>
    </xdr:from>
    <xdr:to>
      <xdr:col>6</xdr:col>
      <xdr:colOff>662940</xdr:colOff>
      <xdr:row>21</xdr:row>
      <xdr:rowOff>15240</xdr:rowOff>
    </xdr:to>
    <xdr:pic>
      <xdr:nvPicPr>
        <xdr:cNvPr id="2" name="Imagen 1">
          <a:extLst>
            <a:ext uri="{FF2B5EF4-FFF2-40B4-BE49-F238E27FC236}">
              <a16:creationId xmlns:a16="http://schemas.microsoft.com/office/drawing/2014/main" id="{B105D472-8399-429E-847F-CE60BF950E33}"/>
            </a:ext>
          </a:extLst>
        </xdr:cNvPr>
        <xdr:cNvPicPr>
          <a:picLocks noChangeAspect="1"/>
        </xdr:cNvPicPr>
      </xdr:nvPicPr>
      <xdr:blipFill>
        <a:blip xmlns:r="http://schemas.openxmlformats.org/officeDocument/2006/relationships" r:embed="rId1"/>
        <a:stretch>
          <a:fillRect/>
        </a:stretch>
      </xdr:blipFill>
      <xdr:spPr>
        <a:xfrm>
          <a:off x="1714500" y="93345"/>
          <a:ext cx="4086225" cy="3726180"/>
        </a:xfrm>
        <a:prstGeom prst="rect">
          <a:avLst/>
        </a:prstGeom>
      </xdr:spPr>
    </xdr:pic>
    <xdr:clientData/>
  </xdr:twoCellAnchor>
  <xdr:twoCellAnchor>
    <xdr:from>
      <xdr:col>8</xdr:col>
      <xdr:colOff>525780</xdr:colOff>
      <xdr:row>82</xdr:row>
      <xdr:rowOff>152400</xdr:rowOff>
    </xdr:from>
    <xdr:to>
      <xdr:col>13</xdr:col>
      <xdr:colOff>502920</xdr:colOff>
      <xdr:row>96</xdr:row>
      <xdr:rowOff>38100</xdr:rowOff>
    </xdr:to>
    <xdr:graphicFrame macro="">
      <xdr:nvGraphicFramePr>
        <xdr:cNvPr id="3" name="Gráfico 2">
          <a:extLst>
            <a:ext uri="{FF2B5EF4-FFF2-40B4-BE49-F238E27FC236}">
              <a16:creationId xmlns:a16="http://schemas.microsoft.com/office/drawing/2014/main" id="{DD6DA179-8894-4AF9-990D-8ED2703F4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670560</xdr:colOff>
      <xdr:row>61</xdr:row>
      <xdr:rowOff>22860</xdr:rowOff>
    </xdr:from>
    <xdr:to>
      <xdr:col>13</xdr:col>
      <xdr:colOff>236220</xdr:colOff>
      <xdr:row>75</xdr:row>
      <xdr:rowOff>106680</xdr:rowOff>
    </xdr:to>
    <xdr:graphicFrame macro="">
      <xdr:nvGraphicFramePr>
        <xdr:cNvPr id="4" name="Gráfico 3">
          <a:extLst>
            <a:ext uri="{FF2B5EF4-FFF2-40B4-BE49-F238E27FC236}">
              <a16:creationId xmlns:a16="http://schemas.microsoft.com/office/drawing/2014/main" id="{0B93C82B-1AF2-42A2-BEB8-CEAC197EB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518160</xdr:colOff>
      <xdr:row>44</xdr:row>
      <xdr:rowOff>19050</xdr:rowOff>
    </xdr:from>
    <xdr:to>
      <xdr:col>13</xdr:col>
      <xdr:colOff>152400</xdr:colOff>
      <xdr:row>57</xdr:row>
      <xdr:rowOff>167640</xdr:rowOff>
    </xdr:to>
    <xdr:graphicFrame macro="">
      <xdr:nvGraphicFramePr>
        <xdr:cNvPr id="6" name="Gráfico 5">
          <a:extLst>
            <a:ext uri="{FF2B5EF4-FFF2-40B4-BE49-F238E27FC236}">
              <a16:creationId xmlns:a16="http://schemas.microsoft.com/office/drawing/2014/main" id="{7A69BA59-710D-43D1-9A1F-9217460E5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434340</xdr:colOff>
      <xdr:row>24</xdr:row>
      <xdr:rowOff>60960</xdr:rowOff>
    </xdr:from>
    <xdr:to>
      <xdr:col>13</xdr:col>
      <xdr:colOff>45720</xdr:colOff>
      <xdr:row>39</xdr:row>
      <xdr:rowOff>34290</xdr:rowOff>
    </xdr:to>
    <xdr:graphicFrame macro="">
      <xdr:nvGraphicFramePr>
        <xdr:cNvPr id="7" name="Gráfico 6">
          <a:extLst>
            <a:ext uri="{FF2B5EF4-FFF2-40B4-BE49-F238E27FC236}">
              <a16:creationId xmlns:a16="http://schemas.microsoft.com/office/drawing/2014/main" id="{83440DC9-A27B-47B4-8422-F7492001F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626745</xdr:colOff>
      <xdr:row>3</xdr:row>
      <xdr:rowOff>24765</xdr:rowOff>
    </xdr:from>
    <xdr:to>
      <xdr:col>5</xdr:col>
      <xdr:colOff>712470</xdr:colOff>
      <xdr:row>8</xdr:row>
      <xdr:rowOff>118110</xdr:rowOff>
    </xdr:to>
    <xdr:pic>
      <xdr:nvPicPr>
        <xdr:cNvPr id="2" name="Imagen 1">
          <a:extLst>
            <a:ext uri="{FF2B5EF4-FFF2-40B4-BE49-F238E27FC236}">
              <a16:creationId xmlns:a16="http://schemas.microsoft.com/office/drawing/2014/main" id="{9679ED75-DD8B-4BA4-963B-242E1D19329C}"/>
            </a:ext>
          </a:extLst>
        </xdr:cNvPr>
        <xdr:cNvPicPr>
          <a:picLocks noChangeAspect="1"/>
        </xdr:cNvPicPr>
      </xdr:nvPicPr>
      <xdr:blipFill>
        <a:blip xmlns:r="http://schemas.openxmlformats.org/officeDocument/2006/relationships" r:embed="rId1"/>
        <a:stretch>
          <a:fillRect/>
        </a:stretch>
      </xdr:blipFill>
      <xdr:spPr>
        <a:xfrm>
          <a:off x="626745" y="573405"/>
          <a:ext cx="4048125" cy="1007745"/>
        </a:xfrm>
        <a:prstGeom prst="rect">
          <a:avLst/>
        </a:prstGeom>
      </xdr:spPr>
    </xdr:pic>
    <xdr:clientData/>
  </xdr:twoCellAnchor>
  <xdr:oneCellAnchor>
    <xdr:from>
      <xdr:col>6</xdr:col>
      <xdr:colOff>114300</xdr:colOff>
      <xdr:row>25</xdr:row>
      <xdr:rowOff>83820</xdr:rowOff>
    </xdr:from>
    <xdr:ext cx="665567" cy="410305"/>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36E53E0F-7408-4E8C-8396-EE4235927853}"/>
                </a:ext>
              </a:extLst>
            </xdr:cNvPr>
            <xdr:cNvSpPr txBox="1"/>
          </xdr:nvSpPr>
          <xdr:spPr>
            <a:xfrm>
              <a:off x="4869180" y="4808220"/>
              <a:ext cx="665567"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𝐶𝐶</m:t>
                    </m:r>
                    <m:r>
                      <a:rPr lang="es-MX" sz="1100" b="0" i="1">
                        <a:latin typeface="Cambria Math" panose="02040503050406030204" pitchFamily="18" charset="0"/>
                      </a:rPr>
                      <m:t>=</m:t>
                    </m:r>
                    <m:f>
                      <m:fPr>
                        <m:ctrlPr>
                          <a:rPr lang="es-CO" sz="1100" i="1">
                            <a:latin typeface="Cambria Math" panose="02040503050406030204" pitchFamily="18" charset="0"/>
                          </a:rPr>
                        </m:ctrlPr>
                      </m:fPr>
                      <m:num>
                        <m:r>
                          <a:rPr lang="es-MX" sz="1100" b="0" i="1">
                            <a:latin typeface="Cambria Math" panose="02040503050406030204" pitchFamily="18" charset="0"/>
                          </a:rPr>
                          <m:t>𝐴</m:t>
                        </m:r>
                      </m:num>
                      <m:den>
                        <m:r>
                          <a:rPr lang="es-MX" sz="1100" b="0" i="1">
                            <a:latin typeface="Cambria Math" panose="02040503050406030204" pitchFamily="18" charset="0"/>
                          </a:rPr>
                          <m:t>𝑖</m:t>
                        </m:r>
                      </m:den>
                    </m:f>
                  </m:oMath>
                </m:oMathPara>
              </a14:m>
              <a:endParaRPr lang="es-CO" sz="1100"/>
            </a:p>
          </xdr:txBody>
        </xdr:sp>
      </mc:Choice>
      <mc:Fallback>
        <xdr:sp macro="" textlink="">
          <xdr:nvSpPr>
            <xdr:cNvPr id="3" name="CuadroTexto 2">
              <a:extLst>
                <a:ext uri="{FF2B5EF4-FFF2-40B4-BE49-F238E27FC236}">
                  <a16:creationId xmlns:a16="http://schemas.microsoft.com/office/drawing/2014/main" id="{36E53E0F-7408-4E8C-8396-EE4235927853}"/>
                </a:ext>
              </a:extLst>
            </xdr:cNvPr>
            <xdr:cNvSpPr txBox="1"/>
          </xdr:nvSpPr>
          <xdr:spPr>
            <a:xfrm>
              <a:off x="4869180" y="4808220"/>
              <a:ext cx="665567"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0" i="0">
                  <a:latin typeface="Cambria Math" panose="02040503050406030204" pitchFamily="18" charset="0"/>
                </a:rPr>
                <a:t>𝐶𝐶=𝐴</a:t>
              </a:r>
              <a:r>
                <a:rPr lang="es-CO" sz="1100" b="0" i="0">
                  <a:latin typeface="Cambria Math" panose="02040503050406030204" pitchFamily="18" charset="0"/>
                </a:rPr>
                <a:t>/</a:t>
              </a:r>
              <a:r>
                <a:rPr lang="es-MX" sz="1100" b="0" i="0">
                  <a:latin typeface="Cambria Math" panose="02040503050406030204" pitchFamily="18" charset="0"/>
                </a:rPr>
                <a:t>𝑖</a:t>
              </a:r>
              <a:endParaRPr lang="es-CO" sz="1100"/>
            </a:p>
          </xdr:txBody>
        </xdr:sp>
      </mc:Fallback>
    </mc:AlternateContent>
    <xdr:clientData/>
  </xdr:oneCellAnchor>
  <xdr:twoCellAnchor>
    <xdr:from>
      <xdr:col>9</xdr:col>
      <xdr:colOff>739140</xdr:colOff>
      <xdr:row>9</xdr:row>
      <xdr:rowOff>19050</xdr:rowOff>
    </xdr:from>
    <xdr:to>
      <xdr:col>15</xdr:col>
      <xdr:colOff>556260</xdr:colOff>
      <xdr:row>23</xdr:row>
      <xdr:rowOff>49530</xdr:rowOff>
    </xdr:to>
    <xdr:graphicFrame macro="">
      <xdr:nvGraphicFramePr>
        <xdr:cNvPr id="4" name="Gráfico 3">
          <a:extLst>
            <a:ext uri="{FF2B5EF4-FFF2-40B4-BE49-F238E27FC236}">
              <a16:creationId xmlns:a16="http://schemas.microsoft.com/office/drawing/2014/main" id="{E6D095E5-3A92-45AB-A5BE-1B9A1B656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51E47-A915-4E6B-9D80-34643B59EC2C}">
  <dimension ref="C3:L58"/>
  <sheetViews>
    <sheetView tabSelected="1" topLeftCell="A19" workbookViewId="0">
      <selection activeCell="C40" sqref="C40:F40"/>
    </sheetView>
  </sheetViews>
  <sheetFormatPr baseColWidth="10" defaultRowHeight="14.4" x14ac:dyDescent="0.3"/>
  <cols>
    <col min="4" max="4" width="15.6640625" bestFit="1" customWidth="1"/>
    <col min="6" max="6" width="19.21875" customWidth="1"/>
  </cols>
  <sheetData>
    <row r="3" spans="9:12" ht="14.4" customHeight="1" x14ac:dyDescent="0.3">
      <c r="I3" t="s">
        <v>31</v>
      </c>
      <c r="J3" s="23" t="s">
        <v>30</v>
      </c>
      <c r="K3" s="23"/>
      <c r="L3" s="23"/>
    </row>
    <row r="4" spans="9:12" x14ac:dyDescent="0.3">
      <c r="J4" s="23"/>
      <c r="K4" s="23"/>
      <c r="L4" s="23"/>
    </row>
    <row r="5" spans="9:12" x14ac:dyDescent="0.3">
      <c r="J5" s="23"/>
      <c r="K5" s="23"/>
      <c r="L5" s="23"/>
    </row>
    <row r="6" spans="9:12" x14ac:dyDescent="0.3">
      <c r="J6" s="23"/>
      <c r="K6" s="23"/>
      <c r="L6" s="23"/>
    </row>
    <row r="7" spans="9:12" x14ac:dyDescent="0.3">
      <c r="J7" s="23"/>
      <c r="K7" s="23"/>
      <c r="L7" s="23"/>
    </row>
    <row r="8" spans="9:12" x14ac:dyDescent="0.3">
      <c r="J8" s="23"/>
      <c r="K8" s="23"/>
      <c r="L8" s="23"/>
    </row>
    <row r="9" spans="9:12" x14ac:dyDescent="0.3">
      <c r="J9" s="23"/>
      <c r="K9" s="23"/>
      <c r="L9" s="23"/>
    </row>
    <row r="10" spans="9:12" x14ac:dyDescent="0.3">
      <c r="J10" s="23"/>
      <c r="K10" s="23"/>
      <c r="L10" s="23"/>
    </row>
    <row r="11" spans="9:12" x14ac:dyDescent="0.3">
      <c r="J11" s="23"/>
      <c r="K11" s="23"/>
      <c r="L11" s="23"/>
    </row>
    <row r="12" spans="9:12" x14ac:dyDescent="0.3">
      <c r="J12" s="4"/>
      <c r="K12" s="4"/>
      <c r="L12" s="4"/>
    </row>
    <row r="18" spans="3:7" x14ac:dyDescent="0.3">
      <c r="C18" t="s">
        <v>7</v>
      </c>
    </row>
    <row r="19" spans="3:7" x14ac:dyDescent="0.3">
      <c r="C19" t="s">
        <v>8</v>
      </c>
    </row>
    <row r="21" spans="3:7" x14ac:dyDescent="0.3">
      <c r="F21" s="19" t="s">
        <v>28</v>
      </c>
      <c r="G21" s="20">
        <v>0.08</v>
      </c>
    </row>
    <row r="24" spans="3:7" x14ac:dyDescent="0.3">
      <c r="C24" s="13" t="s">
        <v>24</v>
      </c>
      <c r="D24" s="14"/>
      <c r="E24" s="14"/>
      <c r="F24" s="15"/>
    </row>
    <row r="25" spans="3:7" x14ac:dyDescent="0.3">
      <c r="C25" s="16"/>
      <c r="D25" s="16" t="s">
        <v>25</v>
      </c>
      <c r="E25" s="16"/>
      <c r="F25" s="16" t="s">
        <v>26</v>
      </c>
    </row>
    <row r="26" spans="3:7" x14ac:dyDescent="0.3">
      <c r="C26" s="16">
        <v>1</v>
      </c>
      <c r="D26" s="17">
        <v>30000</v>
      </c>
      <c r="E26" s="16"/>
      <c r="F26" s="17">
        <f>-PV(G21,1,,D26)</f>
        <v>27777.777777777777</v>
      </c>
    </row>
    <row r="27" spans="3:7" x14ac:dyDescent="0.3">
      <c r="C27" s="16">
        <v>2</v>
      </c>
      <c r="D27" s="17">
        <f>30000*(1+0.06)</f>
        <v>31800</v>
      </c>
      <c r="E27" s="16"/>
      <c r="F27" s="17">
        <f>-PV(G21,2,,D27)</f>
        <v>27263.374485596705</v>
      </c>
    </row>
    <row r="28" spans="3:7" x14ac:dyDescent="0.3">
      <c r="C28" s="16">
        <v>3</v>
      </c>
      <c r="D28" s="17">
        <f>30000*(1+0.06)^2</f>
        <v>33708.000000000007</v>
      </c>
      <c r="E28" s="16"/>
      <c r="F28" s="17">
        <f>-PV(G21,3,,D28)</f>
        <v>26758.497180307881</v>
      </c>
    </row>
    <row r="29" spans="3:7" x14ac:dyDescent="0.3">
      <c r="C29" s="16">
        <v>4</v>
      </c>
      <c r="D29" s="17">
        <f>30000*(1+0.06)^3</f>
        <v>35730.48000000001</v>
      </c>
      <c r="E29" s="16"/>
      <c r="F29" s="17">
        <f>-PV(G21,4,,D29)</f>
        <v>26262.969454746624</v>
      </c>
    </row>
    <row r="30" spans="3:7" x14ac:dyDescent="0.3">
      <c r="C30" s="16">
        <v>5</v>
      </c>
      <c r="D30" s="17">
        <f>30000*(1.06)^4</f>
        <v>37874.308800000006</v>
      </c>
      <c r="E30" s="16"/>
      <c r="F30" s="17">
        <f>-PV(G21,5,,D30)</f>
        <v>25776.618168547611</v>
      </c>
    </row>
    <row r="31" spans="3:7" x14ac:dyDescent="0.3">
      <c r="C31" s="18" t="s">
        <v>27</v>
      </c>
      <c r="D31" s="18"/>
      <c r="E31" s="18"/>
      <c r="F31" s="17">
        <f>SUM(F26:F30)</f>
        <v>133839.23706697661</v>
      </c>
    </row>
    <row r="32" spans="3:7" x14ac:dyDescent="0.3">
      <c r="C32" s="21"/>
      <c r="D32" s="21"/>
      <c r="E32" s="21"/>
      <c r="F32" s="22"/>
    </row>
    <row r="33" spans="3:7" x14ac:dyDescent="0.3">
      <c r="C33" s="21"/>
      <c r="D33" s="21"/>
      <c r="E33" s="21"/>
      <c r="F33" s="22"/>
    </row>
    <row r="34" spans="3:7" x14ac:dyDescent="0.3">
      <c r="C34" s="21"/>
      <c r="D34" s="21"/>
      <c r="E34" s="21"/>
      <c r="F34" s="22"/>
    </row>
    <row r="35" spans="3:7" x14ac:dyDescent="0.3">
      <c r="C35" t="s">
        <v>9</v>
      </c>
      <c r="D35" s="21"/>
      <c r="E35" s="21"/>
      <c r="F35" s="22"/>
    </row>
    <row r="36" spans="3:7" x14ac:dyDescent="0.3">
      <c r="C36" t="s">
        <v>10</v>
      </c>
    </row>
    <row r="37" spans="3:7" x14ac:dyDescent="0.3">
      <c r="F37" s="19" t="s">
        <v>28</v>
      </c>
      <c r="G37" s="20">
        <v>0.08</v>
      </c>
    </row>
    <row r="40" spans="3:7" x14ac:dyDescent="0.3">
      <c r="C40" s="13" t="s">
        <v>29</v>
      </c>
      <c r="D40" s="14"/>
      <c r="E40" s="14"/>
      <c r="F40" s="15"/>
    </row>
    <row r="41" spans="3:7" x14ac:dyDescent="0.3">
      <c r="C41" s="16"/>
      <c r="D41" s="16" t="s">
        <v>25</v>
      </c>
      <c r="E41" s="16"/>
      <c r="F41" s="16" t="s">
        <v>26</v>
      </c>
    </row>
    <row r="42" spans="3:7" x14ac:dyDescent="0.3">
      <c r="C42">
        <v>1</v>
      </c>
      <c r="D42" s="1">
        <v>20000</v>
      </c>
      <c r="E42" s="16"/>
      <c r="F42" s="1">
        <f>-PV(G37,1,,D42)</f>
        <v>18518.518518518518</v>
      </c>
    </row>
    <row r="43" spans="3:7" x14ac:dyDescent="0.3">
      <c r="C43">
        <v>2</v>
      </c>
      <c r="D43" s="1">
        <f>20000*(1.12)</f>
        <v>22400.000000000004</v>
      </c>
      <c r="E43" s="16"/>
      <c r="F43" s="1">
        <f>-PV(G37,2,,D43)</f>
        <v>19204.389574759945</v>
      </c>
    </row>
    <row r="44" spans="3:7" x14ac:dyDescent="0.3">
      <c r="C44">
        <v>3</v>
      </c>
      <c r="D44" s="1">
        <f>20000*(1.12)^2</f>
        <v>25088.000000000004</v>
      </c>
      <c r="E44" s="16"/>
      <c r="F44" s="1">
        <f>-PV(G37,3,,D44)</f>
        <v>19915.663262714017</v>
      </c>
    </row>
    <row r="45" spans="3:7" x14ac:dyDescent="0.3">
      <c r="C45">
        <v>4</v>
      </c>
      <c r="D45" s="1">
        <f>20000*(1.12)^3</f>
        <v>28098.560000000009</v>
      </c>
      <c r="E45" s="16"/>
      <c r="F45" s="1">
        <f>-PV(G37,4,,D45)</f>
        <v>20653.280420592317</v>
      </c>
    </row>
    <row r="46" spans="3:7" x14ac:dyDescent="0.3">
      <c r="C46">
        <v>5</v>
      </c>
      <c r="D46" s="1">
        <f>20000*(1.12)^4</f>
        <v>31470.387200000008</v>
      </c>
      <c r="E46" s="16"/>
      <c r="F46" s="1">
        <f>-PV(G37,5,,D46)</f>
        <v>21418.216732466106</v>
      </c>
    </row>
    <row r="47" spans="3:7" x14ac:dyDescent="0.3">
      <c r="C47" s="18" t="s">
        <v>27</v>
      </c>
      <c r="D47" s="18"/>
      <c r="E47" s="18"/>
      <c r="F47" s="1">
        <f>SUM(F42:F46)</f>
        <v>99710.068509050907</v>
      </c>
    </row>
    <row r="50" spans="3:5" x14ac:dyDescent="0.3">
      <c r="C50" t="s">
        <v>11</v>
      </c>
    </row>
    <row r="58" spans="3:5" x14ac:dyDescent="0.3">
      <c r="E58" s="1"/>
    </row>
  </sheetData>
  <mergeCells count="5">
    <mergeCell ref="C40:F40"/>
    <mergeCell ref="C47:E47"/>
    <mergeCell ref="J3:L11"/>
    <mergeCell ref="C31:E31"/>
    <mergeCell ref="C24:F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6B66B-EB94-48BE-A338-CC56AE3AD152}">
  <dimension ref="B6:M90"/>
  <sheetViews>
    <sheetView zoomScaleNormal="100" workbookViewId="0">
      <selection activeCell="G96" sqref="G96"/>
    </sheetView>
  </sheetViews>
  <sheetFormatPr baseColWidth="10" defaultRowHeight="14.4" x14ac:dyDescent="0.3"/>
  <cols>
    <col min="3" max="4" width="12.33203125" customWidth="1"/>
    <col min="5" max="5" width="15.109375" customWidth="1"/>
    <col min="6" max="6" width="12.21875" customWidth="1"/>
    <col min="7" max="7" width="12.109375" bestFit="1" customWidth="1"/>
    <col min="8" max="8" width="12.44140625" customWidth="1"/>
    <col min="9" max="9" width="12.109375" bestFit="1" customWidth="1"/>
    <col min="10" max="10" width="13.6640625" bestFit="1" customWidth="1"/>
    <col min="11" max="11" width="13.6640625" customWidth="1"/>
    <col min="12" max="13" width="12.109375" bestFit="1" customWidth="1"/>
  </cols>
  <sheetData>
    <row r="6" spans="8:13" ht="14.4" customHeight="1" x14ac:dyDescent="0.3">
      <c r="H6" t="s">
        <v>31</v>
      </c>
      <c r="I6" s="23" t="s">
        <v>37</v>
      </c>
      <c r="J6" s="23"/>
      <c r="K6" s="23"/>
      <c r="L6" s="23"/>
      <c r="M6" s="23"/>
    </row>
    <row r="7" spans="8:13" x14ac:dyDescent="0.3">
      <c r="I7" s="23"/>
      <c r="J7" s="23"/>
      <c r="K7" s="23"/>
      <c r="L7" s="23"/>
      <c r="M7" s="23"/>
    </row>
    <row r="8" spans="8:13" x14ac:dyDescent="0.3">
      <c r="I8" s="23"/>
      <c r="J8" s="23"/>
      <c r="K8" s="23"/>
      <c r="L8" s="23"/>
      <c r="M8" s="23"/>
    </row>
    <row r="9" spans="8:13" x14ac:dyDescent="0.3">
      <c r="I9" s="23"/>
      <c r="J9" s="23"/>
      <c r="K9" s="23"/>
      <c r="L9" s="23"/>
      <c r="M9" s="23"/>
    </row>
    <row r="10" spans="8:13" x14ac:dyDescent="0.3">
      <c r="I10" s="23"/>
      <c r="J10" s="23"/>
      <c r="K10" s="23"/>
      <c r="L10" s="23"/>
      <c r="M10" s="23"/>
    </row>
    <row r="11" spans="8:13" x14ac:dyDescent="0.3">
      <c r="I11" s="23"/>
      <c r="J11" s="23"/>
      <c r="K11" s="23"/>
      <c r="L11" s="23"/>
      <c r="M11" s="23"/>
    </row>
    <row r="12" spans="8:13" x14ac:dyDescent="0.3">
      <c r="I12" s="4"/>
      <c r="J12" s="4"/>
      <c r="K12" s="4"/>
      <c r="L12" s="4"/>
      <c r="M12" s="4"/>
    </row>
    <row r="13" spans="8:13" x14ac:dyDescent="0.3">
      <c r="I13" s="4"/>
      <c r="J13" s="4"/>
      <c r="K13" s="4"/>
      <c r="L13" s="4"/>
      <c r="M13" s="4"/>
    </row>
    <row r="23" spans="2:13" x14ac:dyDescent="0.3">
      <c r="C23" s="10" t="s">
        <v>2</v>
      </c>
      <c r="D23" s="7"/>
      <c r="E23" s="7"/>
      <c r="F23" s="7"/>
    </row>
    <row r="24" spans="2:13" x14ac:dyDescent="0.3">
      <c r="C24" s="7"/>
      <c r="D24" s="7"/>
      <c r="E24" s="7"/>
      <c r="F24" s="7"/>
    </row>
    <row r="25" spans="2:13" x14ac:dyDescent="0.3">
      <c r="B25" s="11" t="s">
        <v>16</v>
      </c>
      <c r="C25" s="10" t="s">
        <v>12</v>
      </c>
      <c r="D25" s="7"/>
      <c r="E25" s="7"/>
      <c r="F25" s="7"/>
    </row>
    <row r="26" spans="2:13" x14ac:dyDescent="0.3">
      <c r="D26" s="7"/>
      <c r="E26" s="7"/>
      <c r="F26" s="7"/>
    </row>
    <row r="27" spans="2:13" x14ac:dyDescent="0.3">
      <c r="C27" s="13" t="s">
        <v>34</v>
      </c>
      <c r="D27" s="14"/>
      <c r="E27" s="14"/>
      <c r="F27" s="14"/>
      <c r="G27" s="15"/>
      <c r="M27" s="1"/>
    </row>
    <row r="28" spans="2:13" ht="28.8" customHeight="1" x14ac:dyDescent="0.3">
      <c r="C28" s="16"/>
      <c r="D28" s="27" t="s">
        <v>1</v>
      </c>
      <c r="E28" s="28" t="s">
        <v>33</v>
      </c>
      <c r="F28" s="27" t="s">
        <v>21</v>
      </c>
      <c r="G28" s="27" t="s">
        <v>32</v>
      </c>
      <c r="L28" s="1"/>
      <c r="M28" s="1"/>
    </row>
    <row r="29" spans="2:13" ht="16.8" customHeight="1" x14ac:dyDescent="0.3">
      <c r="C29" s="16">
        <v>0</v>
      </c>
      <c r="D29" s="24">
        <f>-130000</f>
        <v>-130000</v>
      </c>
      <c r="E29" s="24"/>
      <c r="F29" s="24"/>
      <c r="G29" s="24">
        <f>D29+E29+F29</f>
        <v>-130000</v>
      </c>
      <c r="L29" s="1"/>
    </row>
    <row r="30" spans="2:13" x14ac:dyDescent="0.3">
      <c r="C30" s="16">
        <v>1</v>
      </c>
      <c r="D30" s="24">
        <f>-95000</f>
        <v>-95000</v>
      </c>
      <c r="E30" s="24"/>
      <c r="F30" s="24"/>
      <c r="G30" s="24">
        <f t="shared" ref="G30:G35" si="0">D30+E30+F30</f>
        <v>-95000</v>
      </c>
      <c r="L30" s="1"/>
    </row>
    <row r="31" spans="2:13" x14ac:dyDescent="0.3">
      <c r="C31" s="16">
        <v>2</v>
      </c>
      <c r="D31" s="24">
        <f t="shared" ref="D31:D35" si="1">-95000</f>
        <v>-95000</v>
      </c>
      <c r="E31" s="24"/>
      <c r="F31" s="24"/>
      <c r="G31" s="24">
        <f t="shared" si="0"/>
        <v>-95000</v>
      </c>
      <c r="H31" s="5"/>
      <c r="L31" s="1"/>
    </row>
    <row r="32" spans="2:13" x14ac:dyDescent="0.3">
      <c r="C32" s="16">
        <v>3</v>
      </c>
      <c r="D32" s="24">
        <f t="shared" si="1"/>
        <v>-95000</v>
      </c>
      <c r="E32" s="24">
        <f>D29+F35</f>
        <v>-105000</v>
      </c>
      <c r="F32" s="24"/>
      <c r="G32" s="24">
        <f t="shared" si="0"/>
        <v>-200000</v>
      </c>
      <c r="H32" s="5"/>
      <c r="L32" s="1"/>
    </row>
    <row r="33" spans="3:12" x14ac:dyDescent="0.3">
      <c r="C33" s="16">
        <v>4</v>
      </c>
      <c r="D33" s="24">
        <f t="shared" si="1"/>
        <v>-95000</v>
      </c>
      <c r="E33" s="24"/>
      <c r="F33" s="24"/>
      <c r="G33" s="24">
        <f t="shared" si="0"/>
        <v>-95000</v>
      </c>
      <c r="H33" s="5"/>
      <c r="L33" s="1"/>
    </row>
    <row r="34" spans="3:12" x14ac:dyDescent="0.3">
      <c r="C34" s="16">
        <v>5</v>
      </c>
      <c r="D34" s="24">
        <f t="shared" si="1"/>
        <v>-95000</v>
      </c>
      <c r="E34" s="24"/>
      <c r="F34" s="24"/>
      <c r="G34" s="24">
        <f t="shared" si="0"/>
        <v>-95000</v>
      </c>
      <c r="H34" s="8"/>
      <c r="I34" s="1"/>
      <c r="L34" s="1"/>
    </row>
    <row r="35" spans="3:12" ht="13.8" customHeight="1" x14ac:dyDescent="0.3">
      <c r="C35" s="16">
        <v>6</v>
      </c>
      <c r="D35" s="24">
        <f t="shared" si="1"/>
        <v>-95000</v>
      </c>
      <c r="E35" s="24"/>
      <c r="F35" s="24">
        <f>25000</f>
        <v>25000</v>
      </c>
      <c r="G35" s="24">
        <f t="shared" si="0"/>
        <v>-70000</v>
      </c>
      <c r="H35" s="4"/>
      <c r="I35" s="4"/>
      <c r="L35" s="1"/>
    </row>
    <row r="36" spans="3:12" x14ac:dyDescent="0.3">
      <c r="C36" s="16"/>
      <c r="D36" s="29" t="s">
        <v>22</v>
      </c>
      <c r="E36" s="30"/>
      <c r="F36" s="31"/>
      <c r="G36" s="24">
        <f>NPV(10%,G30:G35)+G29</f>
        <v>-608525.97229223256</v>
      </c>
      <c r="H36" s="4"/>
      <c r="I36" s="4"/>
      <c r="J36" s="1"/>
      <c r="L36" s="1"/>
    </row>
    <row r="37" spans="3:12" x14ac:dyDescent="0.3">
      <c r="I37" s="1"/>
      <c r="J37" s="1"/>
      <c r="L37" s="1"/>
    </row>
    <row r="38" spans="3:12" x14ac:dyDescent="0.3">
      <c r="I38" s="1"/>
      <c r="J38" s="25"/>
      <c r="L38" s="1"/>
    </row>
    <row r="39" spans="3:12" x14ac:dyDescent="0.3">
      <c r="I39" s="1"/>
      <c r="J39" s="25"/>
    </row>
    <row r="40" spans="3:12" x14ac:dyDescent="0.3">
      <c r="I40" s="1"/>
    </row>
    <row r="41" spans="3:12" x14ac:dyDescent="0.3">
      <c r="I41" s="1"/>
    </row>
    <row r="42" spans="3:12" x14ac:dyDescent="0.3">
      <c r="I42" s="1"/>
    </row>
    <row r="43" spans="3:12" x14ac:dyDescent="0.3">
      <c r="H43" s="1"/>
      <c r="I43" s="1"/>
    </row>
    <row r="44" spans="3:12" x14ac:dyDescent="0.3">
      <c r="C44" s="10" t="s">
        <v>13</v>
      </c>
    </row>
    <row r="45" spans="3:12" x14ac:dyDescent="0.3">
      <c r="J45" s="1"/>
      <c r="K45" s="1"/>
    </row>
    <row r="46" spans="3:12" x14ac:dyDescent="0.3">
      <c r="C46" s="13" t="s">
        <v>0</v>
      </c>
      <c r="D46" s="14"/>
      <c r="E46" s="14"/>
      <c r="F46" s="15"/>
      <c r="I46" s="6"/>
      <c r="K46" s="1"/>
    </row>
    <row r="47" spans="3:12" x14ac:dyDescent="0.3">
      <c r="C47" s="24"/>
      <c r="D47" s="24" t="s">
        <v>1</v>
      </c>
      <c r="E47" s="24" t="s">
        <v>21</v>
      </c>
      <c r="F47" s="24" t="s">
        <v>32</v>
      </c>
      <c r="I47" s="6"/>
    </row>
    <row r="48" spans="3:12" x14ac:dyDescent="0.3">
      <c r="C48" s="32">
        <v>0</v>
      </c>
      <c r="D48" s="24">
        <f>-900000</f>
        <v>-900000</v>
      </c>
      <c r="E48" s="24"/>
      <c r="F48" s="24">
        <f>D48</f>
        <v>-900000</v>
      </c>
    </row>
    <row r="49" spans="3:9" x14ac:dyDescent="0.3">
      <c r="C49" s="32">
        <v>1</v>
      </c>
      <c r="D49" s="24">
        <f>-60000</f>
        <v>-60000</v>
      </c>
      <c r="E49" s="24"/>
      <c r="F49" s="24">
        <f>D49</f>
        <v>-60000</v>
      </c>
      <c r="G49" s="8"/>
      <c r="H49" s="8"/>
      <c r="I49" s="1"/>
    </row>
    <row r="50" spans="3:9" x14ac:dyDescent="0.3">
      <c r="C50" s="32">
        <v>2</v>
      </c>
      <c r="D50" s="24">
        <f t="shared" ref="D50:D54" si="2">-60000</f>
        <v>-60000</v>
      </c>
      <c r="E50" s="24"/>
      <c r="F50" s="24">
        <f>D50</f>
        <v>-60000</v>
      </c>
    </row>
    <row r="51" spans="3:9" x14ac:dyDescent="0.3">
      <c r="C51" s="32">
        <v>3</v>
      </c>
      <c r="D51" s="24">
        <f t="shared" si="2"/>
        <v>-60000</v>
      </c>
      <c r="E51" s="24"/>
      <c r="F51" s="24">
        <f>D51</f>
        <v>-60000</v>
      </c>
      <c r="G51" s="8"/>
      <c r="H51" s="8"/>
      <c r="I51" s="1"/>
    </row>
    <row r="52" spans="3:9" x14ac:dyDescent="0.3">
      <c r="C52" s="32">
        <v>4</v>
      </c>
      <c r="D52" s="24">
        <f t="shared" si="2"/>
        <v>-60000</v>
      </c>
      <c r="E52" s="24"/>
      <c r="F52" s="24">
        <f>D52</f>
        <v>-60000</v>
      </c>
      <c r="I52" s="1"/>
    </row>
    <row r="53" spans="3:9" x14ac:dyDescent="0.3">
      <c r="C53" s="32">
        <v>5</v>
      </c>
      <c r="D53" s="24">
        <f t="shared" si="2"/>
        <v>-60000</v>
      </c>
      <c r="E53" s="24"/>
      <c r="F53" s="24">
        <f>D53</f>
        <v>-60000</v>
      </c>
      <c r="I53" s="1"/>
    </row>
    <row r="54" spans="3:9" x14ac:dyDescent="0.3">
      <c r="C54" s="32">
        <v>6</v>
      </c>
      <c r="D54" s="24">
        <f t="shared" si="2"/>
        <v>-60000</v>
      </c>
      <c r="E54" s="24">
        <v>300000</v>
      </c>
      <c r="F54" s="24">
        <f>E54+D54</f>
        <v>240000</v>
      </c>
      <c r="I54" s="1"/>
    </row>
    <row r="55" spans="3:9" ht="14.4" customHeight="1" x14ac:dyDescent="0.3">
      <c r="C55" s="29" t="s">
        <v>22</v>
      </c>
      <c r="D55" s="30"/>
      <c r="E55" s="31"/>
      <c r="F55" s="24">
        <f>NPV(10%,F49:F54)+F48</f>
        <v>-991973.46295160032</v>
      </c>
    </row>
    <row r="56" spans="3:9" x14ac:dyDescent="0.3">
      <c r="I56" s="1"/>
    </row>
    <row r="61" spans="3:9" x14ac:dyDescent="0.3">
      <c r="C61" s="10" t="s">
        <v>14</v>
      </c>
      <c r="D61" s="7"/>
      <c r="E61" s="7"/>
      <c r="F61" s="7"/>
    </row>
    <row r="62" spans="3:9" x14ac:dyDescent="0.3">
      <c r="C62" s="7"/>
      <c r="D62" s="7"/>
      <c r="E62" s="9"/>
    </row>
    <row r="63" spans="3:9" x14ac:dyDescent="0.3">
      <c r="C63" s="26"/>
      <c r="D63" s="6"/>
      <c r="E63" s="7"/>
      <c r="F63" s="7"/>
    </row>
    <row r="64" spans="3:9" x14ac:dyDescent="0.3">
      <c r="C64" s="12" t="s">
        <v>35</v>
      </c>
      <c r="D64" s="12"/>
      <c r="E64" s="7"/>
      <c r="F64" s="7"/>
    </row>
    <row r="65" spans="2:13" x14ac:dyDescent="0.3">
      <c r="C65" s="32">
        <v>1</v>
      </c>
      <c r="D65" s="24">
        <f>-120000</f>
        <v>-120000</v>
      </c>
      <c r="E65" s="7"/>
      <c r="F65" s="7"/>
    </row>
    <row r="66" spans="2:13" x14ac:dyDescent="0.3">
      <c r="C66" s="32">
        <v>2</v>
      </c>
      <c r="D66" s="24">
        <f t="shared" ref="D66:D70" si="3">-120000</f>
        <v>-120000</v>
      </c>
    </row>
    <row r="67" spans="2:13" x14ac:dyDescent="0.3">
      <c r="C67" s="32">
        <v>3</v>
      </c>
      <c r="D67" s="24">
        <f t="shared" si="3"/>
        <v>-120000</v>
      </c>
    </row>
    <row r="68" spans="2:13" x14ac:dyDescent="0.3">
      <c r="C68" s="32">
        <v>4</v>
      </c>
      <c r="D68" s="24">
        <f t="shared" si="3"/>
        <v>-120000</v>
      </c>
      <c r="I68" s="1"/>
    </row>
    <row r="69" spans="2:13" x14ac:dyDescent="0.3">
      <c r="C69" s="32">
        <v>5</v>
      </c>
      <c r="D69" s="24">
        <f t="shared" si="3"/>
        <v>-120000</v>
      </c>
      <c r="I69" s="1"/>
    </row>
    <row r="70" spans="2:13" x14ac:dyDescent="0.3">
      <c r="C70" s="32">
        <v>6</v>
      </c>
      <c r="D70" s="24">
        <f t="shared" si="3"/>
        <v>-120000</v>
      </c>
      <c r="I70" s="1"/>
    </row>
    <row r="71" spans="2:13" x14ac:dyDescent="0.3">
      <c r="C71" s="24" t="s">
        <v>1</v>
      </c>
      <c r="D71" s="24">
        <f>NPV(10%,D65:D70)</f>
        <v>-522631.28393546696</v>
      </c>
      <c r="I71" s="1"/>
    </row>
    <row r="72" spans="2:13" x14ac:dyDescent="0.3">
      <c r="I72" s="1"/>
    </row>
    <row r="73" spans="2:13" x14ac:dyDescent="0.3">
      <c r="I73" s="1"/>
    </row>
    <row r="74" spans="2:13" x14ac:dyDescent="0.3">
      <c r="I74" s="1"/>
    </row>
    <row r="75" spans="2:13" x14ac:dyDescent="0.3">
      <c r="I75" s="1"/>
    </row>
    <row r="76" spans="2:13" x14ac:dyDescent="0.3">
      <c r="B76" t="s">
        <v>23</v>
      </c>
      <c r="C76" t="s">
        <v>15</v>
      </c>
    </row>
    <row r="78" spans="2:13" x14ac:dyDescent="0.3">
      <c r="B78" s="11" t="s">
        <v>17</v>
      </c>
      <c r="C78" s="11" t="s">
        <v>18</v>
      </c>
    </row>
    <row r="79" spans="2:13" x14ac:dyDescent="0.3">
      <c r="I79" s="23" t="s">
        <v>38</v>
      </c>
      <c r="J79" s="23"/>
      <c r="K79" s="23"/>
      <c r="L79" s="23"/>
      <c r="M79" s="23"/>
    </row>
    <row r="80" spans="2:13" x14ac:dyDescent="0.3">
      <c r="I80" s="23"/>
      <c r="J80" s="23"/>
      <c r="K80" s="23"/>
      <c r="L80" s="23"/>
      <c r="M80" s="23"/>
    </row>
    <row r="81" spans="3:13" x14ac:dyDescent="0.3">
      <c r="C81" s="12" t="s">
        <v>36</v>
      </c>
      <c r="D81" s="12"/>
      <c r="F81" s="1"/>
      <c r="I81" s="23"/>
      <c r="J81" s="23"/>
      <c r="K81" s="23"/>
      <c r="L81" s="23"/>
      <c r="M81" s="23"/>
    </row>
    <row r="82" spans="3:13" x14ac:dyDescent="0.3">
      <c r="C82" s="32">
        <v>1</v>
      </c>
      <c r="D82" s="24">
        <v>-120000</v>
      </c>
      <c r="F82" s="1"/>
    </row>
    <row r="83" spans="3:13" x14ac:dyDescent="0.3">
      <c r="C83" s="32">
        <v>2</v>
      </c>
      <c r="D83" s="24">
        <f>D82</f>
        <v>-120000</v>
      </c>
      <c r="F83" s="1"/>
    </row>
    <row r="84" spans="3:13" x14ac:dyDescent="0.3">
      <c r="C84" s="32">
        <v>3</v>
      </c>
      <c r="D84" s="24">
        <f>-120000*(1.2)^C82</f>
        <v>-144000</v>
      </c>
      <c r="F84" s="1"/>
    </row>
    <row r="85" spans="3:13" x14ac:dyDescent="0.3">
      <c r="C85" s="32">
        <v>4</v>
      </c>
      <c r="D85" s="24">
        <f>D84</f>
        <v>-144000</v>
      </c>
      <c r="F85" s="1"/>
    </row>
    <row r="86" spans="3:13" x14ac:dyDescent="0.3">
      <c r="C86" s="32">
        <v>5</v>
      </c>
      <c r="D86" s="24">
        <f>-120000*(1.2)^2</f>
        <v>-172800</v>
      </c>
    </row>
    <row r="87" spans="3:13" x14ac:dyDescent="0.3">
      <c r="C87" s="32">
        <v>6</v>
      </c>
      <c r="D87" s="24">
        <f>D86</f>
        <v>-172800</v>
      </c>
    </row>
    <row r="88" spans="3:13" x14ac:dyDescent="0.3">
      <c r="C88" s="24" t="s">
        <v>19</v>
      </c>
      <c r="D88" s="24">
        <f>NPV(10%,D82:D87)</f>
        <v>-619644.03145022923</v>
      </c>
    </row>
    <row r="90" spans="3:13" x14ac:dyDescent="0.3">
      <c r="C90" t="s">
        <v>20</v>
      </c>
    </row>
  </sheetData>
  <mergeCells count="8">
    <mergeCell ref="I6:M11"/>
    <mergeCell ref="I79:M81"/>
    <mergeCell ref="C27:G27"/>
    <mergeCell ref="D36:F36"/>
    <mergeCell ref="C55:E55"/>
    <mergeCell ref="C64:D64"/>
    <mergeCell ref="C81:D81"/>
    <mergeCell ref="C46:F4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4A06-5E85-43B0-988C-1C497E3A9201}">
  <dimension ref="C4:L28"/>
  <sheetViews>
    <sheetView workbookViewId="0">
      <selection activeCell="F11" sqref="F11"/>
    </sheetView>
  </sheetViews>
  <sheetFormatPr baseColWidth="10" defaultRowHeight="14.4" x14ac:dyDescent="0.3"/>
  <sheetData>
    <row r="4" spans="3:12" ht="14.4" customHeight="1" x14ac:dyDescent="0.3">
      <c r="G4" t="s">
        <v>31</v>
      </c>
      <c r="H4" s="23" t="s">
        <v>39</v>
      </c>
      <c r="I4" s="23"/>
      <c r="J4" s="23"/>
      <c r="K4" s="23"/>
      <c r="L4" s="23"/>
    </row>
    <row r="5" spans="3:12" x14ac:dyDescent="0.3">
      <c r="H5" s="23"/>
      <c r="I5" s="23"/>
      <c r="J5" s="23"/>
      <c r="K5" s="23"/>
      <c r="L5" s="23"/>
    </row>
    <row r="6" spans="3:12" x14ac:dyDescent="0.3">
      <c r="H6" s="23"/>
      <c r="I6" s="23"/>
      <c r="J6" s="23"/>
      <c r="K6" s="23"/>
      <c r="L6" s="23"/>
    </row>
    <row r="7" spans="3:12" x14ac:dyDescent="0.3">
      <c r="H7" s="23"/>
      <c r="I7" s="23"/>
      <c r="J7" s="23"/>
      <c r="K7" s="23"/>
      <c r="L7" s="23"/>
    </row>
    <row r="12" spans="3:12" x14ac:dyDescent="0.3">
      <c r="G12" s="12"/>
      <c r="H12" s="12"/>
      <c r="I12" s="12"/>
    </row>
    <row r="13" spans="3:12" x14ac:dyDescent="0.3">
      <c r="E13" s="3"/>
      <c r="F13" s="2"/>
      <c r="G13" s="32">
        <v>1</v>
      </c>
      <c r="H13" s="24">
        <f>-1000</f>
        <v>-1000</v>
      </c>
      <c r="I13" s="24"/>
      <c r="J13" s="1"/>
    </row>
    <row r="14" spans="3:12" x14ac:dyDescent="0.3">
      <c r="G14" s="32">
        <v>2</v>
      </c>
      <c r="H14" s="24">
        <f t="shared" ref="H14:H20" si="0">-1000</f>
        <v>-1000</v>
      </c>
      <c r="I14" s="24"/>
      <c r="J14" s="1"/>
    </row>
    <row r="15" spans="3:12" x14ac:dyDescent="0.3">
      <c r="G15" s="32">
        <v>3</v>
      </c>
      <c r="H15" s="24">
        <f t="shared" si="0"/>
        <v>-1000</v>
      </c>
      <c r="I15" s="24"/>
      <c r="J15" s="1"/>
    </row>
    <row r="16" spans="3:12" x14ac:dyDescent="0.3">
      <c r="C16" s="19" t="s">
        <v>5</v>
      </c>
      <c r="D16" s="24">
        <f>PMT(10%,1,,1000)</f>
        <v>-1000.0000000000002</v>
      </c>
      <c r="G16" s="32">
        <v>4</v>
      </c>
      <c r="H16" s="24">
        <f t="shared" si="0"/>
        <v>-1000</v>
      </c>
      <c r="I16" s="24">
        <f>-5000</f>
        <v>-5000</v>
      </c>
      <c r="J16" s="1"/>
    </row>
    <row r="17" spans="3:10" x14ac:dyDescent="0.3">
      <c r="D17" s="1"/>
      <c r="G17" s="32">
        <v>5</v>
      </c>
      <c r="H17" s="24">
        <f t="shared" si="0"/>
        <v>-1000</v>
      </c>
      <c r="I17" s="24"/>
      <c r="J17" s="1"/>
    </row>
    <row r="18" spans="3:10" ht="12.6" customHeight="1" x14ac:dyDescent="0.3">
      <c r="C18" s="1"/>
      <c r="G18" s="32">
        <v>6</v>
      </c>
      <c r="H18" s="24">
        <f t="shared" si="0"/>
        <v>-1000</v>
      </c>
      <c r="I18" s="24"/>
      <c r="J18" s="1"/>
    </row>
    <row r="19" spans="3:10" ht="13.8" customHeight="1" x14ac:dyDescent="0.3">
      <c r="C19" s="33" t="s">
        <v>6</v>
      </c>
      <c r="D19" s="36">
        <f>PMT(10%,4,,5000)</f>
        <v>-1077.3540185304892</v>
      </c>
      <c r="G19" s="32">
        <v>7</v>
      </c>
      <c r="H19" s="24">
        <f t="shared" si="0"/>
        <v>-1000</v>
      </c>
      <c r="I19" s="24"/>
      <c r="J19" s="1"/>
    </row>
    <row r="20" spans="3:10" x14ac:dyDescent="0.3">
      <c r="C20" s="34"/>
      <c r="D20" s="37"/>
      <c r="G20" s="32">
        <v>8</v>
      </c>
      <c r="H20" s="24">
        <f t="shared" si="0"/>
        <v>-1000</v>
      </c>
      <c r="I20" s="24">
        <v>-5000</v>
      </c>
      <c r="J20" s="1"/>
    </row>
    <row r="21" spans="3:10" x14ac:dyDescent="0.3">
      <c r="C21" s="34"/>
      <c r="D21" s="37"/>
      <c r="J21" s="1"/>
    </row>
    <row r="22" spans="3:10" x14ac:dyDescent="0.3">
      <c r="C22" s="35"/>
      <c r="D22" s="38"/>
      <c r="J22" s="1"/>
    </row>
    <row r="23" spans="3:10" x14ac:dyDescent="0.3">
      <c r="J23" s="1"/>
    </row>
    <row r="26" spans="3:10" x14ac:dyDescent="0.3">
      <c r="D26" t="s">
        <v>3</v>
      </c>
    </row>
    <row r="28" spans="3:10" x14ac:dyDescent="0.3">
      <c r="D28" s="24">
        <f>D16/0.1+D19/0.1</f>
        <v>-20773.540185304893</v>
      </c>
      <c r="E28" s="12" t="s">
        <v>4</v>
      </c>
      <c r="F28" s="12"/>
    </row>
  </sheetData>
  <mergeCells count="5">
    <mergeCell ref="H4:L7"/>
    <mergeCell ref="E28:F28"/>
    <mergeCell ref="C19:C22"/>
    <mergeCell ref="D19:D22"/>
    <mergeCell ref="G12:I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Leon Garzon</dc:creator>
  <cp:lastModifiedBy>Santiago Leon Garzon</cp:lastModifiedBy>
  <dcterms:created xsi:type="dcterms:W3CDTF">2021-04-16T01:41:09Z</dcterms:created>
  <dcterms:modified xsi:type="dcterms:W3CDTF">2021-04-21T00:48:38Z</dcterms:modified>
</cp:coreProperties>
</file>