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a760a74eefa2b5/Desktop/ProjetoPython/Projeto_Investimento/"/>
    </mc:Choice>
  </mc:AlternateContent>
  <xr:revisionPtr revIDLastSave="15" documentId="8_{87D07724-C505-4647-B481-8EFF40681C72}" xr6:coauthVersionLast="47" xr6:coauthVersionMax="47" xr10:uidLastSave="{53F51AD7-389C-42A9-B114-B7A429FA3650}"/>
  <bookViews>
    <workbookView xWindow="-108" yWindow="-108" windowWidth="23256" windowHeight="12456" xr2:uid="{8D266C89-2A83-46B5-AA8F-22B5AB68DE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O8" i="1"/>
  <c r="P8" i="1" s="1"/>
  <c r="O9" i="1"/>
  <c r="O10" i="1"/>
  <c r="P10" i="1" s="1"/>
  <c r="O7" i="1"/>
  <c r="P7" i="1" s="1"/>
  <c r="O19" i="1"/>
  <c r="P19" i="1" s="1"/>
  <c r="O20" i="1"/>
  <c r="P20" i="1" s="1"/>
  <c r="O18" i="1"/>
  <c r="P18" i="1" s="1"/>
  <c r="O13" i="1"/>
  <c r="P13" i="1" s="1"/>
  <c r="O14" i="1"/>
  <c r="O15" i="1"/>
  <c r="P15" i="1" s="1"/>
  <c r="O16" i="1"/>
  <c r="P16" i="1" s="1"/>
  <c r="O17" i="1"/>
  <c r="P17" i="1" s="1"/>
  <c r="O12" i="1"/>
  <c r="P12" i="1" s="1"/>
  <c r="P9" i="1"/>
  <c r="P14" i="1"/>
  <c r="O42" i="1"/>
  <c r="P42" i="1" s="1"/>
  <c r="O43" i="1"/>
  <c r="P43" i="1" s="1"/>
  <c r="O44" i="1"/>
  <c r="P44" i="1" s="1"/>
  <c r="O45" i="1"/>
  <c r="P45" i="1" s="1"/>
  <c r="O46" i="1"/>
  <c r="P46" i="1" s="1"/>
  <c r="O41" i="1"/>
  <c r="P41" i="1" s="1"/>
  <c r="O38" i="1"/>
  <c r="P38" i="1" s="1"/>
  <c r="O39" i="1"/>
  <c r="P39" i="1" s="1"/>
  <c r="O40" i="1"/>
  <c r="P40" i="1" s="1"/>
  <c r="O37" i="1"/>
  <c r="P37" i="1" s="1"/>
  <c r="O33" i="1"/>
  <c r="P33" i="1" s="1"/>
  <c r="O34" i="1"/>
  <c r="P34" i="1" s="1"/>
  <c r="O35" i="1"/>
  <c r="P35" i="1" s="1"/>
  <c r="O36" i="1"/>
  <c r="P36" i="1" s="1"/>
  <c r="O32" i="1"/>
  <c r="P32" i="1" s="1"/>
  <c r="O28" i="1"/>
  <c r="P28" i="1" s="1"/>
  <c r="O29" i="1"/>
  <c r="P29" i="1" s="1"/>
  <c r="O30" i="1"/>
  <c r="P30" i="1" s="1"/>
  <c r="O31" i="1"/>
  <c r="P31" i="1" s="1"/>
  <c r="O27" i="1"/>
  <c r="P27" i="1" s="1"/>
  <c r="O2" i="1"/>
  <c r="P2" i="1" s="1"/>
  <c r="O3" i="1"/>
  <c r="P3" i="1" s="1"/>
  <c r="O4" i="1"/>
  <c r="P4" i="1" s="1"/>
  <c r="O5" i="1"/>
  <c r="P5" i="1" s="1"/>
  <c r="O6" i="1"/>
  <c r="P6" i="1" s="1"/>
  <c r="O11" i="1"/>
  <c r="P11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</calcChain>
</file>

<file path=xl/sharedStrings.xml><?xml version="1.0" encoding="utf-8"?>
<sst xmlns="http://schemas.openxmlformats.org/spreadsheetml/2006/main" count="162" uniqueCount="118">
  <si>
    <t>id_funcionario</t>
  </si>
  <si>
    <t>nome</t>
  </si>
  <si>
    <t>sobrenome</t>
  </si>
  <si>
    <t>idade</t>
  </si>
  <si>
    <t>dia de admissão</t>
  </si>
  <si>
    <t>fat_1° trimestre</t>
  </si>
  <si>
    <t>fat_2° trimestre</t>
  </si>
  <si>
    <t>fat_3° trimestre</t>
  </si>
  <si>
    <t>fat_4° trimestre</t>
  </si>
  <si>
    <t>Gabriel</t>
  </si>
  <si>
    <t>Matheus</t>
  </si>
  <si>
    <t>Pedro</t>
  </si>
  <si>
    <t>Rafael</t>
  </si>
  <si>
    <t>Bruno</t>
  </si>
  <si>
    <t>Felipe</t>
  </si>
  <si>
    <t>Gustavo</t>
  </si>
  <si>
    <t>Tiago</t>
  </si>
  <si>
    <t>André</t>
  </si>
  <si>
    <t>Diego</t>
  </si>
  <si>
    <t>Daniel</t>
  </si>
  <si>
    <t>João</t>
  </si>
  <si>
    <t>Henrique</t>
  </si>
  <si>
    <t>Rodrigo</t>
  </si>
  <si>
    <t>Vinícius</t>
  </si>
  <si>
    <t>Marcelo</t>
  </si>
  <si>
    <t>Leandro</t>
  </si>
  <si>
    <t>Caio</t>
  </si>
  <si>
    <t>Murilo</t>
  </si>
  <si>
    <t>Victor</t>
  </si>
  <si>
    <t>Ana</t>
  </si>
  <si>
    <t>Mariana</t>
  </si>
  <si>
    <t>Camila</t>
  </si>
  <si>
    <t>Juliana</t>
  </si>
  <si>
    <t>Larissa</t>
  </si>
  <si>
    <t>Carolina</t>
  </si>
  <si>
    <t>Fernanda</t>
  </si>
  <si>
    <t>Aline</t>
  </si>
  <si>
    <t>Patrícia</t>
  </si>
  <si>
    <t>Amanda</t>
  </si>
  <si>
    <t>Vanessa</t>
  </si>
  <si>
    <t>Tatiane</t>
  </si>
  <si>
    <t>Renata</t>
  </si>
  <si>
    <t>Bruna</t>
  </si>
  <si>
    <t>Cláudia</t>
  </si>
  <si>
    <t>Gabriela</t>
  </si>
  <si>
    <t>Carla</t>
  </si>
  <si>
    <t>Luana</t>
  </si>
  <si>
    <t>Natália</t>
  </si>
  <si>
    <t>Silva</t>
  </si>
  <si>
    <t>Souza</t>
  </si>
  <si>
    <t>Pereira</t>
  </si>
  <si>
    <t>Lima</t>
  </si>
  <si>
    <t>Costa</t>
  </si>
  <si>
    <t>Almeida</t>
  </si>
  <si>
    <t>Gomes</t>
  </si>
  <si>
    <t>Ribeiro</t>
  </si>
  <si>
    <t>Martins</t>
  </si>
  <si>
    <t>Carvalho</t>
  </si>
  <si>
    <t>Rocha</t>
  </si>
  <si>
    <t>Barbosa</t>
  </si>
  <si>
    <t>Dias</t>
  </si>
  <si>
    <t>Fernandes</t>
  </si>
  <si>
    <t>Araújo</t>
  </si>
  <si>
    <t>Machado</t>
  </si>
  <si>
    <t>Moura</t>
  </si>
  <si>
    <t>Castro</t>
  </si>
  <si>
    <t>Cardoso</t>
  </si>
  <si>
    <t>Nunes</t>
  </si>
  <si>
    <t>Mendes</t>
  </si>
  <si>
    <t>Pinto</t>
  </si>
  <si>
    <t>Cavalcanti</t>
  </si>
  <si>
    <t>Correia</t>
  </si>
  <si>
    <t>Batista</t>
  </si>
  <si>
    <t>Ramos</t>
  </si>
  <si>
    <t>Monteiro</t>
  </si>
  <si>
    <t>Vieira</t>
  </si>
  <si>
    <t>Barros</t>
  </si>
  <si>
    <t>Moreira</t>
  </si>
  <si>
    <t>Cunha</t>
  </si>
  <si>
    <t>Freitas</t>
  </si>
  <si>
    <t>Santana</t>
  </si>
  <si>
    <t>Campos</t>
  </si>
  <si>
    <t>Leite</t>
  </si>
  <si>
    <t>Fonseca</t>
  </si>
  <si>
    <t>Farias</t>
  </si>
  <si>
    <t>Andrade</t>
  </si>
  <si>
    <t>Coelho</t>
  </si>
  <si>
    <t>Assis</t>
  </si>
  <si>
    <t>Chaves</t>
  </si>
  <si>
    <t>Ferreir@</t>
  </si>
  <si>
    <t>Oliveir@</t>
  </si>
  <si>
    <t>Teiiixeira</t>
  </si>
  <si>
    <t>eduardo</t>
  </si>
  <si>
    <t>Bia</t>
  </si>
  <si>
    <t>////</t>
  </si>
  <si>
    <t>//</t>
  </si>
  <si>
    <t>Nando</t>
  </si>
  <si>
    <t>brrendo</t>
  </si>
  <si>
    <t>///</t>
  </si>
  <si>
    <t>1//11000</t>
  </si>
  <si>
    <t>1**34000</t>
  </si>
  <si>
    <t>**</t>
  </si>
  <si>
    <t>cinquenta</t>
  </si>
  <si>
    <t>setenta e cinco</t>
  </si>
  <si>
    <t>oitenta e quadro</t>
  </si>
  <si>
    <t>conversão de lead</t>
  </si>
  <si>
    <t>Ramon</t>
  </si>
  <si>
    <t>Comissão Anual</t>
  </si>
  <si>
    <t>Clientes Gold</t>
  </si>
  <si>
    <t>Cargo</t>
  </si>
  <si>
    <t>Broker Associado</t>
  </si>
  <si>
    <t>Executivo de Contas Private</t>
  </si>
  <si>
    <t>Assessor Pleno de Capital</t>
  </si>
  <si>
    <t>Executivo Comercial de Ativos</t>
  </si>
  <si>
    <t>Consultor Júnior</t>
  </si>
  <si>
    <t>Leads Recebidos</t>
  </si>
  <si>
    <t>Leads Parados</t>
  </si>
  <si>
    <t>Clientes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</si>
</sst>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0" borderId="1" xfId="2" applyBorder="1"/>
    <xf numFmtId="11" fontId="0" fillId="0" borderId="1" xfId="1" applyNumberFormat="1" applyFon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44" fontId="0" fillId="0" borderId="8" xfId="1" applyFont="1" applyBorder="1"/>
    <xf numFmtId="0" fontId="0" fillId="0" borderId="3" xfId="1" applyNumberFormat="1" applyFont="1" applyBorder="1"/>
    <xf numFmtId="0" fontId="0" fillId="0" borderId="1" xfId="1" applyNumberFormat="1" applyFont="1" applyBorder="1"/>
    <xf numFmtId="0" fontId="0" fillId="0" borderId="8" xfId="1" applyNumberFormat="1" applyFont="1" applyBorder="1"/>
    <xf numFmtId="44" fontId="0" fillId="0" borderId="0" xfId="1" applyFont="1" applyBorder="1"/>
    <xf numFmtId="0" fontId="0" fillId="0" borderId="4" xfId="1" applyNumberFormat="1" applyFont="1" applyBorder="1"/>
    <xf numFmtId="0" fontId="0" fillId="0" borderId="6" xfId="1" applyNumberFormat="1" applyFont="1" applyBorder="1"/>
    <xf numFmtId="0" fontId="0" fillId="0" borderId="9" xfId="1" applyNumberFormat="1" applyFont="1" applyBorder="1"/>
  </cellXfs>
  <cellStyles count="3">
    <cellStyle name="Hiperlink" xfId="2" builtinId="8"/>
    <cellStyle name="Moeda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69C70D-4772-4DAA-800E-5F42D84D66D1}" name="Tabela1" displayName="Tabela1" ref="A1:P47" totalsRowShown="0" headerRowDxfId="20" dataDxfId="18" headerRowBorderDxfId="19" tableBorderDxfId="17" totalsRowBorderDxfId="16" headerRowCellStyle="Moeda" dataCellStyle="Moeda">
  <autoFilter ref="A1:P47" xr:uid="{8A69C70D-4772-4DAA-800E-5F42D84D66D1}"/>
  <tableColumns count="16">
    <tableColumn id="1" xr3:uid="{42EA11EF-E3DC-4019-BFA6-7AF638F21CF9}" name="id_funcionario" dataDxfId="15"/>
    <tableColumn id="2" xr3:uid="{7671FAEA-8598-47BD-8D85-44231C0AA9D0}" name="nome" dataDxfId="14"/>
    <tableColumn id="3" xr3:uid="{B1D104B1-2667-411C-A254-261F8BBC890D}" name="sobrenome" dataDxfId="13"/>
    <tableColumn id="4" xr3:uid="{3BC7138D-4CA3-4964-A49E-69EA4142F784}" name="idade" dataDxfId="12"/>
    <tableColumn id="15" xr3:uid="{76B4EF33-F4FC-488E-B1F8-EBC2C4856C49}" name="Cargo" dataDxfId="11"/>
    <tableColumn id="5" xr3:uid="{36DD3EBC-6B6D-4BE0-A557-FB7CD46A2467}" name="dia de admissão" dataDxfId="10"/>
    <tableColumn id="16" xr3:uid="{B8E5CFFA-3EB0-4396-ADE5-027B53BF0781}" name="Leads Recebidos" dataDxfId="9"/>
    <tableColumn id="17" xr3:uid="{9767C85F-A506-4EC8-9E3A-49E67E7EBD4A}" name="Leads Parados" dataDxfId="8">
      <calculatedColumnFormula>Tabela1[[#This Row],[Leads Recebidos]]-Tabela1[[#This Row],[conversão de lead]]</calculatedColumnFormula>
    </tableColumn>
    <tableColumn id="6" xr3:uid="{1515D53B-2DDD-4439-B283-071610AB9A13}" name="conversão de lead" dataDxfId="7"/>
    <tableColumn id="7" xr3:uid="{2E685A4F-7376-48DB-BE25-C9052076ABCC}" name="fat_1° trimestre" dataDxfId="6" dataCellStyle="Moeda"/>
    <tableColumn id="8" xr3:uid="{F963FCC2-BF43-4DB8-A02F-4D066E03E91C}" name="fat_2° trimestre" dataDxfId="5" dataCellStyle="Moeda"/>
    <tableColumn id="9" xr3:uid="{41983E1F-3C3D-41D2-8D80-2A7911EC1D3F}" name="fat_3° trimestre" dataDxfId="4" dataCellStyle="Moeda"/>
    <tableColumn id="10" xr3:uid="{E9A0CE7D-AB14-4970-8D79-31E8EE775169}" name="fat_4° trimestre" dataDxfId="3" dataCellStyle="Moeda"/>
    <tableColumn id="12" xr3:uid="{9C8D5C2B-F8E2-45CC-B239-13289DC73953}" name="Comissão Anual" dataDxfId="2" dataCellStyle="Moeda">
      <calculatedColumnFormula>25%*(I2+K2+L2+M2)</calculatedColumnFormula>
    </tableColumn>
    <tableColumn id="13" xr3:uid="{B04076AA-906B-4207-A0F1-25F47B772F57}" name="Clientes Premium" dataDxfId="1" dataCellStyle="Moeda">
      <calculatedColumnFormula>Tabela1[[#This Row],[conversão de lead]]-20</calculatedColumnFormula>
    </tableColumn>
    <tableColumn id="14" xr3:uid="{FE2CB6C1-8B5F-4E3C-AA59-D5DF97E57064}" name="Clientes Gold" dataDxfId="0" dataCellStyle="Moeda">
      <calculatedColumnFormula>Tabela1[[#This Row],[conversão de lead]]-Tabela1[[#This Row],[Clientes Premium]]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Oliveir@" TargetMode="External"/><Relationship Id="rId1" Type="http://schemas.openxmlformats.org/officeDocument/2006/relationships/hyperlink" Target="mailto:Ferreir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83D3-CE3C-4289-8CDD-1DF2378C7F96}">
  <dimension ref="A1:P47"/>
  <sheetViews>
    <sheetView tabSelected="1" zoomScale="70" zoomScaleNormal="70" workbookViewId="0">
      <selection activeCell="I5" sqref="I5"/>
    </sheetView>
  </sheetViews>
  <sheetFormatPr defaultColWidth="9.109375" defaultRowHeight="14.4" x14ac:dyDescent="0.3"/>
  <cols>
    <col min="1" max="1" width="16.5546875" customWidth="1"/>
    <col min="2" max="2" width="19.6640625" customWidth="1"/>
    <col min="3" max="3" width="19.33203125" customWidth="1"/>
    <col min="4" max="4" width="11.109375" customWidth="1"/>
    <col min="5" max="5" width="14.33203125" customWidth="1"/>
    <col min="6" max="6" width="13.21875" customWidth="1"/>
    <col min="7" max="8" width="15.5546875" customWidth="1"/>
    <col min="9" max="9" width="25.88671875" customWidth="1"/>
    <col min="10" max="13" width="18.44140625" style="17" customWidth="1"/>
    <col min="14" max="14" width="24" customWidth="1"/>
    <col min="15" max="15" width="26.6640625" customWidth="1"/>
    <col min="16" max="16" width="15.6640625" hidden="1" customWidth="1"/>
    <col min="17" max="17" width="13.664062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109</v>
      </c>
      <c r="F1" s="2" t="s">
        <v>4</v>
      </c>
      <c r="G1" s="2" t="s">
        <v>115</v>
      </c>
      <c r="H1" s="2" t="s">
        <v>116</v>
      </c>
      <c r="I1" s="2" t="s">
        <v>105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107</v>
      </c>
      <c r="O1" s="14" t="s">
        <v>117</v>
      </c>
      <c r="P1" s="18" t="s">
        <v>108</v>
      </c>
    </row>
    <row r="2" spans="1:16" x14ac:dyDescent="0.3">
      <c r="A2" s="4">
        <v>1</v>
      </c>
      <c r="B2" s="5" t="s">
        <v>106</v>
      </c>
      <c r="C2" s="5" t="s">
        <v>48</v>
      </c>
      <c r="D2" s="5">
        <v>32</v>
      </c>
      <c r="E2" s="5" t="s">
        <v>111</v>
      </c>
      <c r="F2" s="6">
        <v>44576</v>
      </c>
      <c r="G2" s="5">
        <v>265</v>
      </c>
      <c r="H2" s="5">
        <f>Tabela1[[#This Row],[Leads Recebidos]]-Tabela1[[#This Row],[conversão de lead]]</f>
        <v>209</v>
      </c>
      <c r="I2" s="5">
        <v>56</v>
      </c>
      <c r="J2" s="7">
        <v>50015.02</v>
      </c>
      <c r="K2" s="7">
        <v>115000</v>
      </c>
      <c r="L2" s="7">
        <v>105000</v>
      </c>
      <c r="M2" s="7">
        <v>182345</v>
      </c>
      <c r="N2" s="7">
        <f t="shared" ref="N2:N46" si="0">25%*(I2+K2+L2+M2)</f>
        <v>100600.25</v>
      </c>
      <c r="O2" s="15">
        <f>Tabela1[[#This Row],[conversão de lead]]-20</f>
        <v>36</v>
      </c>
      <c r="P2" s="19">
        <f>Tabela1[[#This Row],[conversão de lead]]-Tabela1[[#This Row],[Clientes Premium]]</f>
        <v>20</v>
      </c>
    </row>
    <row r="3" spans="1:16" x14ac:dyDescent="0.3">
      <c r="A3" s="4">
        <v>2</v>
      </c>
      <c r="B3" s="5" t="s">
        <v>9</v>
      </c>
      <c r="C3" s="5" t="s">
        <v>49</v>
      </c>
      <c r="D3" s="5">
        <v>35</v>
      </c>
      <c r="E3" s="5" t="s">
        <v>110</v>
      </c>
      <c r="F3" s="6">
        <v>44602</v>
      </c>
      <c r="G3" s="5">
        <v>267</v>
      </c>
      <c r="H3" s="5">
        <f>Tabela1[[#This Row],[Leads Recebidos]]-Tabela1[[#This Row],[conversão de lead]]</f>
        <v>210</v>
      </c>
      <c r="I3" s="5">
        <v>57</v>
      </c>
      <c r="J3" s="7">
        <v>50648.91</v>
      </c>
      <c r="K3" s="7">
        <v>115950</v>
      </c>
      <c r="L3" s="7">
        <v>108000</v>
      </c>
      <c r="M3" s="7">
        <v>184987</v>
      </c>
      <c r="N3" s="7">
        <f t="shared" si="0"/>
        <v>102248.5</v>
      </c>
      <c r="O3" s="15">
        <f>Tabela1[[#This Row],[conversão de lead]]-20</f>
        <v>37</v>
      </c>
      <c r="P3" s="19">
        <f>Tabela1[[#This Row],[conversão de lead]]-Tabela1[[#This Row],[Clientes Premium]]</f>
        <v>20</v>
      </c>
    </row>
    <row r="4" spans="1:16" x14ac:dyDescent="0.3">
      <c r="A4" s="4">
        <v>3</v>
      </c>
      <c r="B4" s="5" t="s">
        <v>10</v>
      </c>
      <c r="C4" s="8" t="s">
        <v>90</v>
      </c>
      <c r="D4" s="5">
        <v>28</v>
      </c>
      <c r="E4" s="5" t="s">
        <v>110</v>
      </c>
      <c r="F4" s="6">
        <v>44625</v>
      </c>
      <c r="G4" s="5">
        <v>270</v>
      </c>
      <c r="H4" s="5">
        <f>Tabela1[[#This Row],[Leads Recebidos]]-Tabela1[[#This Row],[conversão de lead]]</f>
        <v>212</v>
      </c>
      <c r="I4" s="5">
        <v>58</v>
      </c>
      <c r="J4" s="7">
        <v>51282.8</v>
      </c>
      <c r="K4" s="7">
        <v>116900</v>
      </c>
      <c r="L4" s="7" t="s">
        <v>99</v>
      </c>
      <c r="M4" s="7">
        <v>185432</v>
      </c>
      <c r="N4" s="7" t="e">
        <f t="shared" si="0"/>
        <v>#VALUE!</v>
      </c>
      <c r="O4" s="15">
        <f>Tabela1[[#This Row],[conversão de lead]]-20</f>
        <v>38</v>
      </c>
      <c r="P4" s="19">
        <f>Tabela1[[#This Row],[conversão de lead]]-Tabela1[[#This Row],[Clientes Premium]]</f>
        <v>20</v>
      </c>
    </row>
    <row r="5" spans="1:16" x14ac:dyDescent="0.3">
      <c r="A5" s="4">
        <v>4</v>
      </c>
      <c r="B5" s="5" t="s">
        <v>11</v>
      </c>
      <c r="C5" s="5" t="s">
        <v>50</v>
      </c>
      <c r="D5" s="5" t="s">
        <v>94</v>
      </c>
      <c r="E5" s="5" t="s">
        <v>111</v>
      </c>
      <c r="F5" s="6">
        <v>44671</v>
      </c>
      <c r="G5" s="5">
        <v>271</v>
      </c>
      <c r="H5" s="5">
        <f>Tabela1[[#This Row],[Leads Recebidos]]-Tabela1[[#This Row],[conversão de lead]]</f>
        <v>212</v>
      </c>
      <c r="I5" s="5">
        <v>59</v>
      </c>
      <c r="J5" s="7">
        <v>51916.69</v>
      </c>
      <c r="K5" s="7">
        <v>117850</v>
      </c>
      <c r="L5" s="7">
        <v>114000</v>
      </c>
      <c r="M5" s="7">
        <v>187654</v>
      </c>
      <c r="N5" s="7">
        <f t="shared" si="0"/>
        <v>104890.75</v>
      </c>
      <c r="O5" s="15">
        <f>Tabela1[[#This Row],[conversão de lead]]-20</f>
        <v>39</v>
      </c>
      <c r="P5" s="19">
        <f>Tabela1[[#This Row],[conversão de lead]]-Tabela1[[#This Row],[Clientes Premium]]</f>
        <v>20</v>
      </c>
    </row>
    <row r="6" spans="1:16" x14ac:dyDescent="0.3">
      <c r="A6" s="4">
        <v>5</v>
      </c>
      <c r="B6" s="5" t="s">
        <v>12</v>
      </c>
      <c r="C6" s="5" t="s">
        <v>51</v>
      </c>
      <c r="D6" s="5">
        <v>30</v>
      </c>
      <c r="E6" s="5" t="s">
        <v>113</v>
      </c>
      <c r="F6" s="6">
        <v>44693</v>
      </c>
      <c r="G6" s="5">
        <v>273</v>
      </c>
      <c r="H6" s="5">
        <f>Tabela1[[#This Row],[Leads Recebidos]]-Tabela1[[#This Row],[conversão de lead]]</f>
        <v>213</v>
      </c>
      <c r="I6" s="5">
        <v>60</v>
      </c>
      <c r="J6" s="7">
        <v>52550.58</v>
      </c>
      <c r="K6" s="7" t="s">
        <v>98</v>
      </c>
      <c r="L6" s="7">
        <v>117000</v>
      </c>
      <c r="M6" s="7">
        <v>188210</v>
      </c>
      <c r="N6" s="7" t="e">
        <f t="shared" si="0"/>
        <v>#VALUE!</v>
      </c>
      <c r="O6" s="15">
        <f>Tabela1[[#This Row],[conversão de lead]]-20</f>
        <v>40</v>
      </c>
      <c r="P6" s="19">
        <f>Tabela1[[#This Row],[conversão de lead]]-Tabela1[[#This Row],[Clientes Premium]]</f>
        <v>20</v>
      </c>
    </row>
    <row r="7" spans="1:16" x14ac:dyDescent="0.3">
      <c r="A7" s="4">
        <v>6</v>
      </c>
      <c r="B7" s="5" t="s">
        <v>13</v>
      </c>
      <c r="C7" s="5" t="s">
        <v>52</v>
      </c>
      <c r="D7" s="5">
        <v>27</v>
      </c>
      <c r="E7" s="5" t="s">
        <v>112</v>
      </c>
      <c r="F7" s="6">
        <v>44730</v>
      </c>
      <c r="G7" s="5">
        <v>275</v>
      </c>
      <c r="H7" s="5">
        <f>Tabela1[[#This Row],[Leads Recebidos]]-Tabela1[[#This Row],[conversão de lead]]</f>
        <v>214</v>
      </c>
      <c r="I7" s="5">
        <v>61</v>
      </c>
      <c r="J7" s="7">
        <v>53184.47</v>
      </c>
      <c r="K7" s="7">
        <v>119750</v>
      </c>
      <c r="L7" s="7">
        <v>90000</v>
      </c>
      <c r="M7" s="7">
        <v>189876</v>
      </c>
      <c r="N7" s="7">
        <f t="shared" si="0"/>
        <v>99921.75</v>
      </c>
      <c r="O7" s="15">
        <f>Tabela1[[#This Row],[conversão de lead]]-22</f>
        <v>39</v>
      </c>
      <c r="P7" s="19">
        <f>Tabela1[[#This Row],[conversão de lead]]-Tabela1[[#This Row],[Clientes Premium]]</f>
        <v>22</v>
      </c>
    </row>
    <row r="8" spans="1:16" x14ac:dyDescent="0.3">
      <c r="A8" s="4">
        <v>7</v>
      </c>
      <c r="B8" s="5" t="s">
        <v>14</v>
      </c>
      <c r="C8" s="8" t="s">
        <v>89</v>
      </c>
      <c r="D8" s="5" t="s">
        <v>95</v>
      </c>
      <c r="E8" s="5" t="s">
        <v>110</v>
      </c>
      <c r="F8" s="6">
        <v>44767</v>
      </c>
      <c r="G8" s="5">
        <v>276</v>
      </c>
      <c r="H8" s="5">
        <f>Tabela1[[#This Row],[Leads Recebidos]]-Tabela1[[#This Row],[conversão de lead]]</f>
        <v>214</v>
      </c>
      <c r="I8" s="5">
        <v>62</v>
      </c>
      <c r="J8" s="7">
        <v>65425</v>
      </c>
      <c r="K8" s="7">
        <v>120700</v>
      </c>
      <c r="L8" s="7">
        <v>93000</v>
      </c>
      <c r="M8" s="7">
        <v>190346</v>
      </c>
      <c r="N8" s="7">
        <f t="shared" si="0"/>
        <v>101027</v>
      </c>
      <c r="O8" s="15">
        <f>Tabela1[[#This Row],[conversão de lead]]-22</f>
        <v>40</v>
      </c>
      <c r="P8" s="19">
        <f>Tabela1[[#This Row],[conversão de lead]]-Tabela1[[#This Row],[Clientes Premium]]</f>
        <v>22</v>
      </c>
    </row>
    <row r="9" spans="1:16" x14ac:dyDescent="0.3">
      <c r="A9" s="4">
        <v>8</v>
      </c>
      <c r="B9" s="5" t="s">
        <v>15</v>
      </c>
      <c r="C9" s="5" t="s">
        <v>53</v>
      </c>
      <c r="D9" s="5">
        <v>24</v>
      </c>
      <c r="E9" s="5" t="s">
        <v>110</v>
      </c>
      <c r="F9" s="6">
        <v>44782</v>
      </c>
      <c r="G9" s="5">
        <v>278</v>
      </c>
      <c r="H9" s="5">
        <f>Tabela1[[#This Row],[Leads Recebidos]]-Tabela1[[#This Row],[conversão de lead]]</f>
        <v>215</v>
      </c>
      <c r="I9" s="5">
        <v>63</v>
      </c>
      <c r="J9" s="7">
        <v>53818.36</v>
      </c>
      <c r="K9" s="7">
        <v>121650</v>
      </c>
      <c r="L9" s="7">
        <v>96000</v>
      </c>
      <c r="M9" s="7">
        <v>192346</v>
      </c>
      <c r="N9" s="7">
        <f t="shared" si="0"/>
        <v>102514.75</v>
      </c>
      <c r="O9" s="15">
        <f>Tabela1[[#This Row],[conversão de lead]]-22</f>
        <v>41</v>
      </c>
      <c r="P9" s="19">
        <f>Tabela1[[#This Row],[conversão de lead]]-Tabela1[[#This Row],[Clientes Premium]]</f>
        <v>22</v>
      </c>
    </row>
    <row r="10" spans="1:16" x14ac:dyDescent="0.3">
      <c r="A10" s="4">
        <v>9</v>
      </c>
      <c r="B10" s="5" t="s">
        <v>16</v>
      </c>
      <c r="C10" s="5" t="s">
        <v>54</v>
      </c>
      <c r="D10" s="5">
        <v>38</v>
      </c>
      <c r="E10" s="5" t="s">
        <v>111</v>
      </c>
      <c r="F10" s="6">
        <v>44818</v>
      </c>
      <c r="G10" s="5">
        <v>279</v>
      </c>
      <c r="H10" s="5">
        <f>Tabela1[[#This Row],[Leads Recebidos]]-Tabela1[[#This Row],[conversão de lead]]</f>
        <v>215</v>
      </c>
      <c r="I10" s="5">
        <v>64</v>
      </c>
      <c r="J10" s="7">
        <v>54452.25</v>
      </c>
      <c r="K10" s="7">
        <v>122600</v>
      </c>
      <c r="L10" s="7">
        <v>99000</v>
      </c>
      <c r="M10" s="7" t="s">
        <v>98</v>
      </c>
      <c r="N10" s="7" t="e">
        <f t="shared" si="0"/>
        <v>#VALUE!</v>
      </c>
      <c r="O10" s="15">
        <f>Tabela1[[#This Row],[conversão de lead]]-22</f>
        <v>42</v>
      </c>
      <c r="P10" s="19">
        <f>Tabela1[[#This Row],[conversão de lead]]-Tabela1[[#This Row],[Clientes Premium]]</f>
        <v>22</v>
      </c>
    </row>
    <row r="11" spans="1:16" x14ac:dyDescent="0.3">
      <c r="A11" s="4">
        <v>10</v>
      </c>
      <c r="B11" s="5" t="s">
        <v>17</v>
      </c>
      <c r="C11" s="5" t="s">
        <v>55</v>
      </c>
      <c r="D11" s="5">
        <v>26</v>
      </c>
      <c r="E11" s="5" t="s">
        <v>111</v>
      </c>
      <c r="F11" s="6">
        <v>44837</v>
      </c>
      <c r="G11" s="5">
        <v>280</v>
      </c>
      <c r="H11" s="5">
        <f>Tabela1[[#This Row],[Leads Recebidos]]-Tabela1[[#This Row],[conversão de lead]]</f>
        <v>215</v>
      </c>
      <c r="I11" s="5">
        <v>65</v>
      </c>
      <c r="J11" s="7">
        <v>55086.14</v>
      </c>
      <c r="K11" s="7">
        <v>123550</v>
      </c>
      <c r="L11" s="7">
        <v>102000</v>
      </c>
      <c r="M11" s="7">
        <v>194876</v>
      </c>
      <c r="N11" s="7">
        <f t="shared" si="0"/>
        <v>105122.75</v>
      </c>
      <c r="O11" s="15">
        <f>Tabela1[[#This Row],[conversão de lead]]-20</f>
        <v>45</v>
      </c>
      <c r="P11" s="19">
        <f>Tabela1[[#This Row],[conversão de lead]]-Tabela1[[#This Row],[Clientes Premium]]</f>
        <v>20</v>
      </c>
    </row>
    <row r="12" spans="1:16" x14ac:dyDescent="0.3">
      <c r="A12" s="4">
        <v>11</v>
      </c>
      <c r="B12" s="5" t="s">
        <v>92</v>
      </c>
      <c r="C12" s="5" t="s">
        <v>56</v>
      </c>
      <c r="D12" s="5">
        <v>45</v>
      </c>
      <c r="E12" s="5" t="s">
        <v>113</v>
      </c>
      <c r="F12" s="6">
        <v>44887</v>
      </c>
      <c r="G12" s="5">
        <v>281</v>
      </c>
      <c r="H12" s="5">
        <f>Tabela1[[#This Row],[Leads Recebidos]]-Tabela1[[#This Row],[conversão de lead]]</f>
        <v>215</v>
      </c>
      <c r="I12" s="5">
        <v>66</v>
      </c>
      <c r="J12" s="7">
        <v>55720.03</v>
      </c>
      <c r="K12" s="7">
        <v>124500</v>
      </c>
      <c r="L12" s="7" t="s">
        <v>98</v>
      </c>
      <c r="M12" s="7">
        <v>195432</v>
      </c>
      <c r="N12" s="7" t="e">
        <f t="shared" si="0"/>
        <v>#VALUE!</v>
      </c>
      <c r="O12" s="15">
        <f>Tabela1[[#This Row],[conversão de lead]]-17</f>
        <v>49</v>
      </c>
      <c r="P12" s="19">
        <f>Tabela1[[#This Row],[conversão de lead]]-Tabela1[[#This Row],[Clientes Premium]]</f>
        <v>17</v>
      </c>
    </row>
    <row r="13" spans="1:16" x14ac:dyDescent="0.3">
      <c r="A13" s="4">
        <v>12</v>
      </c>
      <c r="B13" s="5" t="s">
        <v>18</v>
      </c>
      <c r="C13" s="5" t="s">
        <v>57</v>
      </c>
      <c r="D13" s="5">
        <v>31</v>
      </c>
      <c r="E13" s="5" t="s">
        <v>112</v>
      </c>
      <c r="F13" s="6">
        <v>44896</v>
      </c>
      <c r="G13" s="5">
        <v>283</v>
      </c>
      <c r="H13" s="5">
        <f>Tabela1[[#This Row],[Leads Recebidos]]-Tabela1[[#This Row],[conversão de lead]]</f>
        <v>216</v>
      </c>
      <c r="I13" s="5">
        <v>67</v>
      </c>
      <c r="J13" s="7">
        <v>56353.919999999998</v>
      </c>
      <c r="K13" s="7">
        <v>125450</v>
      </c>
      <c r="L13" s="7">
        <v>108000</v>
      </c>
      <c r="M13" s="7">
        <v>196790</v>
      </c>
      <c r="N13" s="7">
        <f t="shared" si="0"/>
        <v>107576.75</v>
      </c>
      <c r="O13" s="15">
        <f>Tabela1[[#This Row],[conversão de lead]]-17</f>
        <v>50</v>
      </c>
      <c r="P13" s="19">
        <f>Tabela1[[#This Row],[conversão de lead]]-Tabela1[[#This Row],[Clientes Premium]]</f>
        <v>17</v>
      </c>
    </row>
    <row r="14" spans="1:16" x14ac:dyDescent="0.3">
      <c r="A14" s="4">
        <v>13</v>
      </c>
      <c r="B14" s="5" t="s">
        <v>96</v>
      </c>
      <c r="C14" s="5" t="s">
        <v>58</v>
      </c>
      <c r="D14" s="5">
        <v>29</v>
      </c>
      <c r="E14" s="5" t="s">
        <v>110</v>
      </c>
      <c r="F14" s="6">
        <v>44620</v>
      </c>
      <c r="G14" s="5">
        <v>284</v>
      </c>
      <c r="H14" s="5">
        <f>Tabela1[[#This Row],[Leads Recebidos]]-Tabela1[[#This Row],[conversão de lead]]</f>
        <v>216</v>
      </c>
      <c r="I14" s="5">
        <v>68</v>
      </c>
      <c r="J14" s="7">
        <v>56987.81</v>
      </c>
      <c r="K14" s="7">
        <v>126400</v>
      </c>
      <c r="L14" s="7">
        <v>111000</v>
      </c>
      <c r="M14" s="7">
        <v>197654</v>
      </c>
      <c r="N14" s="7">
        <f t="shared" si="0"/>
        <v>108780.5</v>
      </c>
      <c r="O14" s="15">
        <f>Tabela1[[#This Row],[conversão de lead]]-17</f>
        <v>51</v>
      </c>
      <c r="P14" s="19">
        <f>Tabela1[[#This Row],[conversão de lead]]-Tabela1[[#This Row],[Clientes Premium]]</f>
        <v>17</v>
      </c>
    </row>
    <row r="15" spans="1:16" x14ac:dyDescent="0.3">
      <c r="A15" s="4">
        <v>14</v>
      </c>
      <c r="B15" s="5" t="s">
        <v>19</v>
      </c>
      <c r="C15" s="5" t="s">
        <v>59</v>
      </c>
      <c r="D15" s="5">
        <v>40</v>
      </c>
      <c r="E15" s="5" t="s">
        <v>110</v>
      </c>
      <c r="F15" s="6">
        <v>44658</v>
      </c>
      <c r="G15" s="5">
        <v>285</v>
      </c>
      <c r="H15" s="5">
        <f>Tabela1[[#This Row],[Leads Recebidos]]-Tabela1[[#This Row],[conversão de lead]]</f>
        <v>216</v>
      </c>
      <c r="I15" s="5">
        <v>69</v>
      </c>
      <c r="J15" s="7">
        <v>63960.6</v>
      </c>
      <c r="K15" s="7">
        <v>127350</v>
      </c>
      <c r="L15" s="7">
        <v>114000</v>
      </c>
      <c r="M15" s="7">
        <v>198765</v>
      </c>
      <c r="N15" s="7">
        <f t="shared" si="0"/>
        <v>110046</v>
      </c>
      <c r="O15" s="15">
        <f>Tabela1[[#This Row],[conversão de lead]]-17</f>
        <v>52</v>
      </c>
      <c r="P15" s="19">
        <f>Tabela1[[#This Row],[conversão de lead]]-Tabela1[[#This Row],[Clientes Premium]]</f>
        <v>17</v>
      </c>
    </row>
    <row r="16" spans="1:16" x14ac:dyDescent="0.3">
      <c r="A16" s="4">
        <v>15</v>
      </c>
      <c r="B16" s="5" t="s">
        <v>20</v>
      </c>
      <c r="C16" s="5" t="s">
        <v>60</v>
      </c>
      <c r="D16" s="5">
        <v>34</v>
      </c>
      <c r="E16" s="5" t="s">
        <v>110</v>
      </c>
      <c r="F16" s="6">
        <v>44742</v>
      </c>
      <c r="G16" s="5">
        <v>286</v>
      </c>
      <c r="H16" s="5">
        <f>Tabela1[[#This Row],[Leads Recebidos]]-Tabela1[[#This Row],[conversão de lead]]</f>
        <v>216</v>
      </c>
      <c r="I16" s="5">
        <v>70</v>
      </c>
      <c r="J16" s="7">
        <v>1200</v>
      </c>
      <c r="K16" s="7">
        <v>128300</v>
      </c>
      <c r="L16" s="7">
        <v>117000</v>
      </c>
      <c r="M16" s="7">
        <v>199877</v>
      </c>
      <c r="N16" s="7">
        <f t="shared" si="0"/>
        <v>111311.75</v>
      </c>
      <c r="O16" s="15">
        <f>Tabela1[[#This Row],[conversão de lead]]-17</f>
        <v>53</v>
      </c>
      <c r="P16" s="19">
        <f>Tabela1[[#This Row],[conversão de lead]]-Tabela1[[#This Row],[Clientes Premium]]</f>
        <v>17</v>
      </c>
    </row>
    <row r="17" spans="1:16" x14ac:dyDescent="0.3">
      <c r="A17" s="4">
        <v>16</v>
      </c>
      <c r="B17" s="5" t="s">
        <v>21</v>
      </c>
      <c r="C17" s="5" t="s">
        <v>91</v>
      </c>
      <c r="D17" s="5"/>
      <c r="E17" s="5" t="s">
        <v>110</v>
      </c>
      <c r="F17" s="6">
        <v>44790</v>
      </c>
      <c r="G17" s="5">
        <v>287</v>
      </c>
      <c r="H17" s="5">
        <f>Tabela1[[#This Row],[Leads Recebidos]]-Tabela1[[#This Row],[conversão de lead]]</f>
        <v>216</v>
      </c>
      <c r="I17" s="5">
        <v>71</v>
      </c>
      <c r="J17" s="7">
        <v>65228.38</v>
      </c>
      <c r="K17" s="7">
        <v>129250</v>
      </c>
      <c r="L17" s="7">
        <v>120000</v>
      </c>
      <c r="M17" s="7">
        <v>200123</v>
      </c>
      <c r="N17" s="7">
        <f t="shared" si="0"/>
        <v>112361</v>
      </c>
      <c r="O17" s="15">
        <f>Tabela1[[#This Row],[conversão de lead]]-17</f>
        <v>54</v>
      </c>
      <c r="P17" s="19">
        <f>Tabela1[[#This Row],[conversão de lead]]-Tabela1[[#This Row],[Clientes Premium]]</f>
        <v>17</v>
      </c>
    </row>
    <row r="18" spans="1:16" x14ac:dyDescent="0.3">
      <c r="A18" s="4">
        <v>17</v>
      </c>
      <c r="B18" s="5" t="s">
        <v>22</v>
      </c>
      <c r="C18" s="5" t="s">
        <v>61</v>
      </c>
      <c r="D18" s="5">
        <v>25</v>
      </c>
      <c r="E18" s="5" t="s">
        <v>111</v>
      </c>
      <c r="F18" s="6">
        <v>44863</v>
      </c>
      <c r="G18" s="5">
        <v>288</v>
      </c>
      <c r="H18" s="5">
        <f>Tabela1[[#This Row],[Leads Recebidos]]-Tabela1[[#This Row],[conversão de lead]]</f>
        <v>216</v>
      </c>
      <c r="I18" s="5">
        <v>72</v>
      </c>
      <c r="J18" s="7">
        <v>65862.27</v>
      </c>
      <c r="K18" s="7">
        <v>130200</v>
      </c>
      <c r="L18" s="7">
        <v>123000</v>
      </c>
      <c r="M18" s="7">
        <v>201235</v>
      </c>
      <c r="N18" s="7">
        <f t="shared" si="0"/>
        <v>113626.75</v>
      </c>
      <c r="O18" s="15">
        <f>Tabela1[[#This Row],[conversão de lead]]-38</f>
        <v>34</v>
      </c>
      <c r="P18" s="19">
        <f>Tabela1[[#This Row],[conversão de lead]]-Tabela1[[#This Row],[Clientes Premium]]</f>
        <v>38</v>
      </c>
    </row>
    <row r="19" spans="1:16" x14ac:dyDescent="0.3">
      <c r="A19" s="4">
        <v>18</v>
      </c>
      <c r="B19" s="5" t="s">
        <v>23</v>
      </c>
      <c r="C19" s="5" t="s">
        <v>62</v>
      </c>
      <c r="D19" s="5">
        <v>37</v>
      </c>
      <c r="E19" s="5" t="s">
        <v>113</v>
      </c>
      <c r="F19" s="6">
        <v>44910</v>
      </c>
      <c r="G19" s="5">
        <v>289</v>
      </c>
      <c r="H19" s="5">
        <f>Tabela1[[#This Row],[Leads Recebidos]]-Tabela1[[#This Row],[conversão de lead]]</f>
        <v>216</v>
      </c>
      <c r="I19" s="5">
        <v>73</v>
      </c>
      <c r="J19" s="7">
        <v>66496.160000000003</v>
      </c>
      <c r="K19" s="7">
        <v>131150</v>
      </c>
      <c r="L19" s="7">
        <v>126000</v>
      </c>
      <c r="M19" s="7">
        <v>202346</v>
      </c>
      <c r="N19" s="7">
        <f t="shared" si="0"/>
        <v>114892.25</v>
      </c>
      <c r="O19" s="15">
        <f>Tabela1[[#This Row],[conversão de lead]]-38</f>
        <v>35</v>
      </c>
      <c r="P19" s="19">
        <f>Tabela1[[#This Row],[conversão de lead]]-Tabela1[[#This Row],[Clientes Premium]]</f>
        <v>38</v>
      </c>
    </row>
    <row r="20" spans="1:16" x14ac:dyDescent="0.3">
      <c r="A20" s="4">
        <v>19</v>
      </c>
      <c r="B20" s="5" t="s">
        <v>24</v>
      </c>
      <c r="C20" s="5" t="s">
        <v>63</v>
      </c>
      <c r="D20" s="5">
        <v>39</v>
      </c>
      <c r="E20" s="5" t="s">
        <v>112</v>
      </c>
      <c r="F20" s="6">
        <v>44639</v>
      </c>
      <c r="G20" s="5">
        <v>290</v>
      </c>
      <c r="H20" s="5">
        <f>Tabela1[[#This Row],[Leads Recebidos]]-Tabela1[[#This Row],[conversão de lead]]</f>
        <v>216</v>
      </c>
      <c r="I20" s="5">
        <v>74</v>
      </c>
      <c r="J20" s="7">
        <v>67130.05</v>
      </c>
      <c r="K20" s="7">
        <v>132100</v>
      </c>
      <c r="L20" s="7">
        <v>129000</v>
      </c>
      <c r="M20" s="7">
        <v>203457</v>
      </c>
      <c r="N20" s="7">
        <f t="shared" si="0"/>
        <v>116157.75</v>
      </c>
      <c r="O20" s="15">
        <f>Tabela1[[#This Row],[conversão de lead]]-38</f>
        <v>36</v>
      </c>
      <c r="P20" s="19">
        <f>Tabela1[[#This Row],[conversão de lead]]-Tabela1[[#This Row],[Clientes Premium]]</f>
        <v>38</v>
      </c>
    </row>
    <row r="21" spans="1:16" x14ac:dyDescent="0.3">
      <c r="A21" s="4">
        <v>20</v>
      </c>
      <c r="B21" s="5" t="s">
        <v>25</v>
      </c>
      <c r="C21" s="5" t="s">
        <v>64</v>
      </c>
      <c r="D21" s="5"/>
      <c r="E21" s="5" t="s">
        <v>110</v>
      </c>
      <c r="F21" s="6">
        <v>44706</v>
      </c>
      <c r="G21" s="5">
        <v>291</v>
      </c>
      <c r="H21" s="5" t="e">
        <f>Tabela1[[#This Row],[Leads Recebidos]]-Tabela1[[#This Row],[conversão de lead]]</f>
        <v>#VALUE!</v>
      </c>
      <c r="I21" s="5" t="s">
        <v>103</v>
      </c>
      <c r="J21" s="7">
        <v>67763.94</v>
      </c>
      <c r="K21" s="7">
        <v>133050</v>
      </c>
      <c r="L21" s="7">
        <v>132000</v>
      </c>
      <c r="M21" s="7">
        <v>204567</v>
      </c>
      <c r="N21" s="7" t="e">
        <f t="shared" si="0"/>
        <v>#VALUE!</v>
      </c>
      <c r="O21" s="15" t="e">
        <f>Tabela1[[#This Row],[conversão de lead]]-20</f>
        <v>#VALUE!</v>
      </c>
      <c r="P21" s="19" t="e">
        <f>Tabela1[[#This Row],[conversão de lead]]-Tabela1[[#This Row],[Clientes Premium]]</f>
        <v>#VALUE!</v>
      </c>
    </row>
    <row r="22" spans="1:16" x14ac:dyDescent="0.3">
      <c r="A22" s="4">
        <v>21</v>
      </c>
      <c r="B22" s="5" t="s">
        <v>26</v>
      </c>
      <c r="C22" s="5" t="s">
        <v>65</v>
      </c>
      <c r="D22" s="5">
        <v>32</v>
      </c>
      <c r="E22" s="5" t="s">
        <v>110</v>
      </c>
      <c r="F22" s="6">
        <v>44753</v>
      </c>
      <c r="G22" s="5">
        <v>292</v>
      </c>
      <c r="H22" s="5">
        <f>Tabela1[[#This Row],[Leads Recebidos]]-Tabela1[[#This Row],[conversão de lead]]</f>
        <v>216</v>
      </c>
      <c r="I22" s="5">
        <v>76</v>
      </c>
      <c r="J22" s="7">
        <v>68397.83</v>
      </c>
      <c r="K22" s="9" t="s">
        <v>100</v>
      </c>
      <c r="L22" s="7">
        <v>135000</v>
      </c>
      <c r="M22" s="7">
        <v>205678</v>
      </c>
      <c r="N22" s="7" t="e">
        <f t="shared" si="0"/>
        <v>#VALUE!</v>
      </c>
      <c r="O22" s="15">
        <f>Tabela1[[#This Row],[conversão de lead]]-20</f>
        <v>56</v>
      </c>
      <c r="P22" s="19">
        <f>Tabela1[[#This Row],[conversão de lead]]-Tabela1[[#This Row],[Clientes Premium]]</f>
        <v>20</v>
      </c>
    </row>
    <row r="23" spans="1:16" x14ac:dyDescent="0.3">
      <c r="A23" s="4">
        <v>22</v>
      </c>
      <c r="B23" s="5" t="s">
        <v>27</v>
      </c>
      <c r="C23" s="5" t="s">
        <v>66</v>
      </c>
      <c r="D23" s="5">
        <v>42</v>
      </c>
      <c r="E23" s="5" t="s">
        <v>111</v>
      </c>
      <c r="F23" s="6">
        <v>44809</v>
      </c>
      <c r="G23" s="5">
        <v>293</v>
      </c>
      <c r="H23" s="5">
        <f>Tabela1[[#This Row],[Leads Recebidos]]-Tabela1[[#This Row],[conversão de lead]]</f>
        <v>216</v>
      </c>
      <c r="I23" s="5">
        <v>77</v>
      </c>
      <c r="J23" s="7">
        <v>60157.26</v>
      </c>
      <c r="K23" s="7">
        <v>134950</v>
      </c>
      <c r="L23" s="7">
        <v>138000</v>
      </c>
      <c r="M23" s="7">
        <v>206790</v>
      </c>
      <c r="N23" s="7">
        <f t="shared" si="0"/>
        <v>119954.25</v>
      </c>
      <c r="O23" s="15">
        <f>Tabela1[[#This Row],[conversão de lead]]-20</f>
        <v>57</v>
      </c>
      <c r="P23" s="19">
        <f>Tabela1[[#This Row],[conversão de lead]]-Tabela1[[#This Row],[Clientes Premium]]</f>
        <v>20</v>
      </c>
    </row>
    <row r="24" spans="1:16" x14ac:dyDescent="0.3">
      <c r="A24" s="4">
        <v>23</v>
      </c>
      <c r="B24" s="5" t="s">
        <v>28</v>
      </c>
      <c r="C24" s="5" t="s">
        <v>67</v>
      </c>
      <c r="D24" s="5">
        <v>43</v>
      </c>
      <c r="E24" s="5" t="s">
        <v>111</v>
      </c>
      <c r="F24" s="6">
        <v>44875</v>
      </c>
      <c r="G24" s="5">
        <v>294</v>
      </c>
      <c r="H24" s="5">
        <f>Tabela1[[#This Row],[Leads Recebidos]]-Tabela1[[#This Row],[conversão de lead]]</f>
        <v>216</v>
      </c>
      <c r="I24" s="5">
        <v>78</v>
      </c>
      <c r="J24" s="7">
        <v>60791.15</v>
      </c>
      <c r="K24" s="7">
        <v>135900</v>
      </c>
      <c r="L24" s="7">
        <v>141000</v>
      </c>
      <c r="M24" s="7">
        <v>207891</v>
      </c>
      <c r="N24" s="7">
        <f t="shared" si="0"/>
        <v>121217.25</v>
      </c>
      <c r="O24" s="15">
        <f>Tabela1[[#This Row],[conversão de lead]]-20</f>
        <v>58</v>
      </c>
      <c r="P24" s="19">
        <f>Tabela1[[#This Row],[conversão de lead]]-Tabela1[[#This Row],[Clientes Premium]]</f>
        <v>20</v>
      </c>
    </row>
    <row r="25" spans="1:16" x14ac:dyDescent="0.3">
      <c r="A25" s="4">
        <v>24</v>
      </c>
      <c r="B25" s="5" t="s">
        <v>47</v>
      </c>
      <c r="C25" s="5" t="s">
        <v>88</v>
      </c>
      <c r="D25" s="5">
        <v>6</v>
      </c>
      <c r="E25" s="5" t="s">
        <v>113</v>
      </c>
      <c r="F25" s="6">
        <v>45219</v>
      </c>
      <c r="G25" s="5">
        <v>295</v>
      </c>
      <c r="H25" s="5">
        <f>Tabela1[[#This Row],[Leads Recebidos]]-Tabela1[[#This Row],[conversão de lead]]</f>
        <v>216</v>
      </c>
      <c r="I25" s="5">
        <v>79</v>
      </c>
      <c r="J25" s="7">
        <v>61425.04</v>
      </c>
      <c r="K25" s="7">
        <v>136850</v>
      </c>
      <c r="L25" s="7" t="s">
        <v>95</v>
      </c>
      <c r="M25" s="7">
        <v>208902</v>
      </c>
      <c r="N25" s="7" t="e">
        <f t="shared" si="0"/>
        <v>#VALUE!</v>
      </c>
      <c r="O25" s="15">
        <f>Tabela1[[#This Row],[conversão de lead]]-20</f>
        <v>59</v>
      </c>
      <c r="P25" s="19">
        <f>Tabela1[[#This Row],[conversão de lead]]-Tabela1[[#This Row],[Clientes Premium]]</f>
        <v>20</v>
      </c>
    </row>
    <row r="26" spans="1:16" x14ac:dyDescent="0.3">
      <c r="A26" s="4">
        <v>25</v>
      </c>
      <c r="B26" s="5" t="s">
        <v>29</v>
      </c>
      <c r="C26" s="5" t="s">
        <v>68</v>
      </c>
      <c r="D26" s="5">
        <v>21</v>
      </c>
      <c r="E26" s="5" t="s">
        <v>112</v>
      </c>
      <c r="F26" s="6">
        <v>44934</v>
      </c>
      <c r="G26" s="5">
        <v>296</v>
      </c>
      <c r="H26" s="5" t="e">
        <f>Tabela1[[#This Row],[Leads Recebidos]]-Tabela1[[#This Row],[conversão de lead]]</f>
        <v>#VALUE!</v>
      </c>
      <c r="I26" s="5" t="s">
        <v>102</v>
      </c>
      <c r="J26" s="7">
        <v>62058.93</v>
      </c>
      <c r="K26" s="7">
        <v>137800</v>
      </c>
      <c r="L26" s="7">
        <v>147000</v>
      </c>
      <c r="M26" s="7">
        <v>209013</v>
      </c>
      <c r="N26" s="7" t="e">
        <f t="shared" si="0"/>
        <v>#VALUE!</v>
      </c>
      <c r="O26" s="15" t="e">
        <f>Tabela1[[#This Row],[conversão de lead]]-20</f>
        <v>#VALUE!</v>
      </c>
      <c r="P26" s="19" t="e">
        <f>Tabela1[[#This Row],[conversão de lead]]-Tabela1[[#This Row],[Clientes Premium]]</f>
        <v>#VALUE!</v>
      </c>
    </row>
    <row r="27" spans="1:16" x14ac:dyDescent="0.3">
      <c r="A27" s="4">
        <v>26</v>
      </c>
      <c r="B27" s="5" t="s">
        <v>30</v>
      </c>
      <c r="C27" s="5" t="s">
        <v>69</v>
      </c>
      <c r="D27" s="5">
        <v>44</v>
      </c>
      <c r="E27" s="5" t="s">
        <v>110</v>
      </c>
      <c r="F27" s="6">
        <v>44971</v>
      </c>
      <c r="G27" s="5">
        <v>297</v>
      </c>
      <c r="H27" s="5">
        <f>Tabela1[[#This Row],[Leads Recebidos]]-Tabela1[[#This Row],[conversão de lead]]</f>
        <v>216</v>
      </c>
      <c r="I27" s="5">
        <v>81</v>
      </c>
      <c r="J27" s="7">
        <v>62692.82</v>
      </c>
      <c r="K27" s="7">
        <v>138750</v>
      </c>
      <c r="L27" s="7">
        <v>150000</v>
      </c>
      <c r="M27" s="7">
        <v>210124</v>
      </c>
      <c r="N27" s="7">
        <f t="shared" si="0"/>
        <v>124738.75</v>
      </c>
      <c r="O27" s="15">
        <f>Tabela1[[#This Row],[conversão de lead]]-19</f>
        <v>62</v>
      </c>
      <c r="P27" s="19">
        <f>Tabela1[[#This Row],[conversão de lead]]-Tabela1[[#This Row],[Clientes Premium]]</f>
        <v>19</v>
      </c>
    </row>
    <row r="28" spans="1:16" x14ac:dyDescent="0.3">
      <c r="A28" s="4">
        <v>27</v>
      </c>
      <c r="B28" s="5" t="s">
        <v>31</v>
      </c>
      <c r="C28" s="5" t="s">
        <v>70</v>
      </c>
      <c r="D28" s="5">
        <v>22</v>
      </c>
      <c r="E28" s="5" t="s">
        <v>110</v>
      </c>
      <c r="F28" s="6">
        <v>45012</v>
      </c>
      <c r="G28" s="5">
        <v>298</v>
      </c>
      <c r="H28" s="5">
        <f>Tabela1[[#This Row],[Leads Recebidos]]-Tabela1[[#This Row],[conversão de lead]]</f>
        <v>216</v>
      </c>
      <c r="I28" s="5">
        <v>82</v>
      </c>
      <c r="J28" s="7">
        <v>63326.71</v>
      </c>
      <c r="K28" s="7">
        <v>139700</v>
      </c>
      <c r="L28" s="7">
        <v>153000</v>
      </c>
      <c r="M28" s="7">
        <v>211235</v>
      </c>
      <c r="N28" s="7">
        <f t="shared" si="0"/>
        <v>126004.25</v>
      </c>
      <c r="O28" s="15">
        <f>Tabela1[[#This Row],[conversão de lead]]-19</f>
        <v>63</v>
      </c>
      <c r="P28" s="19">
        <f>Tabela1[[#This Row],[conversão de lead]]-Tabela1[[#This Row],[Clientes Premium]]</f>
        <v>19</v>
      </c>
    </row>
    <row r="29" spans="1:16" x14ac:dyDescent="0.3">
      <c r="A29" s="4">
        <v>28</v>
      </c>
      <c r="B29" s="5" t="s">
        <v>32</v>
      </c>
      <c r="C29" s="5" t="s">
        <v>71</v>
      </c>
      <c r="D29" s="5">
        <v>26</v>
      </c>
      <c r="E29" s="5" t="s">
        <v>110</v>
      </c>
      <c r="F29" s="6">
        <v>45035</v>
      </c>
      <c r="G29" s="5">
        <v>299</v>
      </c>
      <c r="H29" s="5">
        <f>Tabela1[[#This Row],[Leads Recebidos]]-Tabela1[[#This Row],[conversão de lead]]</f>
        <v>216</v>
      </c>
      <c r="I29" s="5">
        <v>83</v>
      </c>
      <c r="J29" s="7">
        <v>63960</v>
      </c>
      <c r="K29" s="7">
        <v>140650</v>
      </c>
      <c r="L29" s="7">
        <v>156000</v>
      </c>
      <c r="M29" s="7">
        <v>212345</v>
      </c>
      <c r="N29" s="7">
        <f t="shared" si="0"/>
        <v>127269.5</v>
      </c>
      <c r="O29" s="15">
        <f>Tabela1[[#This Row],[conversão de lead]]-19</f>
        <v>64</v>
      </c>
      <c r="P29" s="19">
        <f>Tabela1[[#This Row],[conversão de lead]]-Tabela1[[#This Row],[Clientes Premium]]</f>
        <v>19</v>
      </c>
    </row>
    <row r="30" spans="1:16" x14ac:dyDescent="0.3">
      <c r="A30" s="4">
        <v>29</v>
      </c>
      <c r="B30" s="5" t="s">
        <v>33</v>
      </c>
      <c r="C30" s="5" t="s">
        <v>72</v>
      </c>
      <c r="D30" s="5">
        <v>36</v>
      </c>
      <c r="E30" s="5" t="s">
        <v>110</v>
      </c>
      <c r="F30" s="6">
        <v>45069</v>
      </c>
      <c r="G30" s="5">
        <v>300</v>
      </c>
      <c r="H30" s="5">
        <f>Tabela1[[#This Row],[Leads Recebidos]]-Tabela1[[#This Row],[conversão de lead]]</f>
        <v>216</v>
      </c>
      <c r="I30" s="5">
        <v>84</v>
      </c>
      <c r="J30" s="7">
        <v>65887</v>
      </c>
      <c r="K30" s="7">
        <v>141600</v>
      </c>
      <c r="L30" s="7">
        <v>159000</v>
      </c>
      <c r="M30" s="7">
        <v>213457</v>
      </c>
      <c r="N30" s="7">
        <f t="shared" si="0"/>
        <v>128535.25</v>
      </c>
      <c r="O30" s="15">
        <f>Tabela1[[#This Row],[conversão de lead]]-19</f>
        <v>65</v>
      </c>
      <c r="P30" s="19">
        <f>Tabela1[[#This Row],[conversão de lead]]-Tabela1[[#This Row],[Clientes Premium]]</f>
        <v>19</v>
      </c>
    </row>
    <row r="31" spans="1:16" x14ac:dyDescent="0.3">
      <c r="A31" s="4">
        <v>30</v>
      </c>
      <c r="B31" s="5" t="s">
        <v>93</v>
      </c>
      <c r="C31" s="5" t="s">
        <v>73</v>
      </c>
      <c r="D31" s="5">
        <v>29</v>
      </c>
      <c r="E31" s="5" t="s">
        <v>110</v>
      </c>
      <c r="F31" s="6">
        <v>45079</v>
      </c>
      <c r="G31" s="5">
        <v>276</v>
      </c>
      <c r="H31" s="5">
        <f>Tabela1[[#This Row],[Leads Recebidos]]-Tabela1[[#This Row],[conversão de lead]]</f>
        <v>191</v>
      </c>
      <c r="I31" s="5">
        <v>85</v>
      </c>
      <c r="J31" s="7">
        <v>68947</v>
      </c>
      <c r="K31" s="7" t="s">
        <v>101</v>
      </c>
      <c r="L31" s="7">
        <v>162000</v>
      </c>
      <c r="M31" s="7">
        <v>214568</v>
      </c>
      <c r="N31" s="7" t="e">
        <f t="shared" si="0"/>
        <v>#VALUE!</v>
      </c>
      <c r="O31" s="15">
        <f>Tabela1[[#This Row],[conversão de lead]]-19</f>
        <v>66</v>
      </c>
      <c r="P31" s="19">
        <f>Tabela1[[#This Row],[conversão de lead]]-Tabela1[[#This Row],[Clientes Premium]]</f>
        <v>19</v>
      </c>
    </row>
    <row r="32" spans="1:16" x14ac:dyDescent="0.3">
      <c r="A32" s="4">
        <v>31</v>
      </c>
      <c r="B32" s="5" t="s">
        <v>97</v>
      </c>
      <c r="C32" s="5" t="s">
        <v>74</v>
      </c>
      <c r="D32" s="5">
        <v>46</v>
      </c>
      <c r="E32" s="5" t="s">
        <v>110</v>
      </c>
      <c r="F32" s="6">
        <v>45122</v>
      </c>
      <c r="G32" s="5">
        <v>278</v>
      </c>
      <c r="H32" s="5">
        <f>Tabela1[[#This Row],[Leads Recebidos]]-Tabela1[[#This Row],[conversão de lead]]</f>
        <v>222</v>
      </c>
      <c r="I32" s="5">
        <v>56</v>
      </c>
      <c r="J32" s="7">
        <v>63587</v>
      </c>
      <c r="K32" s="7">
        <v>143500</v>
      </c>
      <c r="L32" s="7">
        <v>165000</v>
      </c>
      <c r="M32" s="7">
        <v>215679</v>
      </c>
      <c r="N32" s="7">
        <f t="shared" si="0"/>
        <v>131058.75</v>
      </c>
      <c r="O32" s="15">
        <f>Tabela1[[#This Row],[conversão de lead]]-32</f>
        <v>24</v>
      </c>
      <c r="P32" s="19">
        <f>Tabela1[[#This Row],[conversão de lead]]-Tabela1[[#This Row],[Clientes Premium]]</f>
        <v>32</v>
      </c>
    </row>
    <row r="33" spans="1:16" x14ac:dyDescent="0.3">
      <c r="A33" s="4">
        <v>32</v>
      </c>
      <c r="B33" s="5" t="s">
        <v>34</v>
      </c>
      <c r="C33" s="5" t="s">
        <v>75</v>
      </c>
      <c r="D33" s="5"/>
      <c r="E33" s="5" t="s">
        <v>110</v>
      </c>
      <c r="F33" s="6">
        <v>45166</v>
      </c>
      <c r="G33" s="5">
        <v>279</v>
      </c>
      <c r="H33" s="5">
        <f>Tabela1[[#This Row],[Leads Recebidos]]-Tabela1[[#This Row],[conversão de lead]]</f>
        <v>221</v>
      </c>
      <c r="I33" s="5">
        <v>58</v>
      </c>
      <c r="J33" s="7">
        <v>56157</v>
      </c>
      <c r="K33" s="7">
        <v>144450</v>
      </c>
      <c r="L33" s="7">
        <v>168000</v>
      </c>
      <c r="M33" s="7">
        <v>216790</v>
      </c>
      <c r="N33" s="7">
        <f t="shared" si="0"/>
        <v>132324.5</v>
      </c>
      <c r="O33" s="15">
        <f>Tabela1[[#This Row],[conversão de lead]]-32</f>
        <v>26</v>
      </c>
      <c r="P33" s="19">
        <f>Tabela1[[#This Row],[conversão de lead]]-Tabela1[[#This Row],[Clientes Premium]]</f>
        <v>32</v>
      </c>
    </row>
    <row r="34" spans="1:16" x14ac:dyDescent="0.3">
      <c r="A34" s="4">
        <v>33</v>
      </c>
      <c r="B34" s="5" t="s">
        <v>35</v>
      </c>
      <c r="C34" s="5" t="s">
        <v>76</v>
      </c>
      <c r="D34" s="5">
        <v>48</v>
      </c>
      <c r="E34" s="5" t="s">
        <v>111</v>
      </c>
      <c r="F34" s="6">
        <v>45182</v>
      </c>
      <c r="G34" s="5">
        <v>280</v>
      </c>
      <c r="H34" s="5">
        <f>Tabela1[[#This Row],[Leads Recebidos]]-Tabela1[[#This Row],[conversão de lead]]</f>
        <v>220</v>
      </c>
      <c r="I34" s="5">
        <v>60</v>
      </c>
      <c r="J34" s="7" t="s">
        <v>95</v>
      </c>
      <c r="K34" s="7">
        <v>145400</v>
      </c>
      <c r="L34" s="7">
        <v>171000</v>
      </c>
      <c r="M34" s="7">
        <v>217891</v>
      </c>
      <c r="N34" s="7">
        <f t="shared" si="0"/>
        <v>133587.75</v>
      </c>
      <c r="O34" s="15">
        <f>Tabela1[[#This Row],[conversão de lead]]-32</f>
        <v>28</v>
      </c>
      <c r="P34" s="19">
        <f>Tabela1[[#This Row],[conversão de lead]]-Tabela1[[#This Row],[Clientes Premium]]</f>
        <v>32</v>
      </c>
    </row>
    <row r="35" spans="1:16" x14ac:dyDescent="0.3">
      <c r="A35" s="4">
        <v>34</v>
      </c>
      <c r="B35" s="5" t="s">
        <v>36</v>
      </c>
      <c r="C35" s="5" t="s">
        <v>77</v>
      </c>
      <c r="D35" s="5">
        <v>49</v>
      </c>
      <c r="E35" s="5" t="s">
        <v>113</v>
      </c>
      <c r="F35" s="6">
        <v>45205</v>
      </c>
      <c r="G35" s="5">
        <v>281</v>
      </c>
      <c r="H35" s="5">
        <f>Tabela1[[#This Row],[Leads Recebidos]]-Tabela1[[#This Row],[conversão de lead]]</f>
        <v>219</v>
      </c>
      <c r="I35" s="5">
        <v>62</v>
      </c>
      <c r="J35" s="7">
        <v>70933.39</v>
      </c>
      <c r="K35" s="7">
        <v>146350</v>
      </c>
      <c r="L35" s="7">
        <v>174000</v>
      </c>
      <c r="M35" s="7">
        <v>218902</v>
      </c>
      <c r="N35" s="7">
        <f t="shared" si="0"/>
        <v>134828.5</v>
      </c>
      <c r="O35" s="15">
        <f>Tabela1[[#This Row],[conversão de lead]]-32</f>
        <v>30</v>
      </c>
      <c r="P35" s="19">
        <f>Tabela1[[#This Row],[conversão de lead]]-Tabela1[[#This Row],[Clientes Premium]]</f>
        <v>32</v>
      </c>
    </row>
    <row r="36" spans="1:16" x14ac:dyDescent="0.3">
      <c r="A36" s="4">
        <v>35</v>
      </c>
      <c r="B36" s="5" t="s">
        <v>37</v>
      </c>
      <c r="C36" s="5" t="s">
        <v>78</v>
      </c>
      <c r="D36" s="5">
        <v>50</v>
      </c>
      <c r="E36" s="5" t="s">
        <v>112</v>
      </c>
      <c r="F36" s="6">
        <v>45247</v>
      </c>
      <c r="G36" s="5">
        <v>283</v>
      </c>
      <c r="H36" s="5">
        <f>Tabela1[[#This Row],[Leads Recebidos]]-Tabela1[[#This Row],[conversão de lead]]</f>
        <v>219</v>
      </c>
      <c r="I36" s="5">
        <v>64</v>
      </c>
      <c r="J36" s="7">
        <v>71567.28</v>
      </c>
      <c r="K36" s="7">
        <v>147300</v>
      </c>
      <c r="L36" s="7">
        <v>177000</v>
      </c>
      <c r="M36" s="7">
        <v>219013</v>
      </c>
      <c r="N36" s="7">
        <f t="shared" si="0"/>
        <v>135844.25</v>
      </c>
      <c r="O36" s="15">
        <f>Tabela1[[#This Row],[conversão de lead]]-32</f>
        <v>32</v>
      </c>
      <c r="P36" s="19">
        <f>Tabela1[[#This Row],[conversão de lead]]-Tabela1[[#This Row],[Clientes Premium]]</f>
        <v>32</v>
      </c>
    </row>
    <row r="37" spans="1:16" x14ac:dyDescent="0.3">
      <c r="A37" s="4">
        <v>36</v>
      </c>
      <c r="B37" s="5" t="s">
        <v>38</v>
      </c>
      <c r="C37" s="5" t="s">
        <v>79</v>
      </c>
      <c r="D37" s="5">
        <v>16</v>
      </c>
      <c r="E37" s="5" t="s">
        <v>110</v>
      </c>
      <c r="F37" s="6">
        <v>45264</v>
      </c>
      <c r="G37" s="5">
        <v>284</v>
      </c>
      <c r="H37" s="5">
        <f>Tabela1[[#This Row],[Leads Recebidos]]-Tabela1[[#This Row],[conversão de lead]]</f>
        <v>218</v>
      </c>
      <c r="I37" s="5">
        <v>66</v>
      </c>
      <c r="J37" s="7">
        <v>72201.17</v>
      </c>
      <c r="K37" s="7">
        <v>148250</v>
      </c>
      <c r="L37" s="7">
        <v>180000</v>
      </c>
      <c r="M37" s="7">
        <v>220000</v>
      </c>
      <c r="N37" s="7">
        <f t="shared" si="0"/>
        <v>137079</v>
      </c>
      <c r="O37" s="15">
        <f>Tabela1[[#This Row],[conversão de lead]]-20</f>
        <v>46</v>
      </c>
      <c r="P37" s="19">
        <f>Tabela1[[#This Row],[conversão de lead]]-Tabela1[[#This Row],[Clientes Premium]]</f>
        <v>20</v>
      </c>
    </row>
    <row r="38" spans="1:16" x14ac:dyDescent="0.3">
      <c r="A38" s="4">
        <v>37</v>
      </c>
      <c r="B38" s="5" t="s">
        <v>39</v>
      </c>
      <c r="C38" s="5"/>
      <c r="D38" s="5">
        <v>15</v>
      </c>
      <c r="E38" s="5" t="s">
        <v>110</v>
      </c>
      <c r="F38" s="6">
        <v>44958</v>
      </c>
      <c r="G38" s="5">
        <v>285</v>
      </c>
      <c r="H38" s="5">
        <f>Tabela1[[#This Row],[Leads Recebidos]]-Tabela1[[#This Row],[conversão de lead]]</f>
        <v>217</v>
      </c>
      <c r="I38" s="5">
        <v>68</v>
      </c>
      <c r="J38" s="7">
        <v>72835.06</v>
      </c>
      <c r="K38" s="7">
        <v>149200</v>
      </c>
      <c r="L38" s="7">
        <v>183000</v>
      </c>
      <c r="M38" s="7">
        <v>181235</v>
      </c>
      <c r="N38" s="7">
        <f t="shared" si="0"/>
        <v>128375.75</v>
      </c>
      <c r="O38" s="15">
        <f>Tabela1[[#This Row],[conversão de lead]]-20</f>
        <v>48</v>
      </c>
      <c r="P38" s="19">
        <f>Tabela1[[#This Row],[conversão de lead]]-Tabela1[[#This Row],[Clientes Premium]]</f>
        <v>20</v>
      </c>
    </row>
    <row r="39" spans="1:16" x14ac:dyDescent="0.3">
      <c r="A39" s="4">
        <v>38</v>
      </c>
      <c r="B39" s="5" t="s">
        <v>40</v>
      </c>
      <c r="C39" s="5" t="s">
        <v>80</v>
      </c>
      <c r="D39" s="5">
        <v>14</v>
      </c>
      <c r="E39" s="5" t="s">
        <v>111</v>
      </c>
      <c r="F39" s="6">
        <v>44995</v>
      </c>
      <c r="G39" s="5">
        <v>286</v>
      </c>
      <c r="H39" s="5">
        <f>Tabela1[[#This Row],[Leads Recebidos]]-Tabela1[[#This Row],[conversão de lead]]</f>
        <v>216</v>
      </c>
      <c r="I39" s="5">
        <v>70</v>
      </c>
      <c r="J39" s="7">
        <v>73468.95</v>
      </c>
      <c r="K39" s="7">
        <v>150150</v>
      </c>
      <c r="L39" s="7">
        <v>186000</v>
      </c>
      <c r="M39" s="7">
        <v>183457</v>
      </c>
      <c r="N39" s="7">
        <f t="shared" si="0"/>
        <v>129919.25</v>
      </c>
      <c r="O39" s="15">
        <f>Tabela1[[#This Row],[conversão de lead]]-20</f>
        <v>50</v>
      </c>
      <c r="P39" s="19">
        <f>Tabela1[[#This Row],[conversão de lead]]-Tabela1[[#This Row],[Clientes Premium]]</f>
        <v>20</v>
      </c>
    </row>
    <row r="40" spans="1:16" x14ac:dyDescent="0.3">
      <c r="A40" s="4">
        <v>39</v>
      </c>
      <c r="B40" s="5" t="s">
        <v>41</v>
      </c>
      <c r="C40" s="5" t="s">
        <v>81</v>
      </c>
      <c r="D40" s="5">
        <v>13</v>
      </c>
      <c r="E40" s="5" t="s">
        <v>111</v>
      </c>
      <c r="F40" s="6">
        <v>45051</v>
      </c>
      <c r="G40" s="5">
        <v>287</v>
      </c>
      <c r="H40" s="5">
        <f>Tabela1[[#This Row],[Leads Recebidos]]-Tabela1[[#This Row],[conversão de lead]]</f>
        <v>215</v>
      </c>
      <c r="I40" s="5">
        <v>72</v>
      </c>
      <c r="J40" s="7">
        <v>74102.84</v>
      </c>
      <c r="K40" s="7">
        <v>151100</v>
      </c>
      <c r="L40" s="7">
        <v>189000</v>
      </c>
      <c r="M40" s="7">
        <v>185679</v>
      </c>
      <c r="N40" s="7">
        <f t="shared" si="0"/>
        <v>131462.75</v>
      </c>
      <c r="O40" s="15">
        <f>Tabela1[[#This Row],[conversão de lead]]-20</f>
        <v>52</v>
      </c>
      <c r="P40" s="19">
        <f>Tabela1[[#This Row],[conversão de lead]]-Tabela1[[#This Row],[Clientes Premium]]</f>
        <v>20</v>
      </c>
    </row>
    <row r="41" spans="1:16" x14ac:dyDescent="0.3">
      <c r="A41" s="4">
        <v>40</v>
      </c>
      <c r="B41" s="5" t="s">
        <v>42</v>
      </c>
      <c r="C41" s="5" t="s">
        <v>82</v>
      </c>
      <c r="D41" s="5">
        <v>12</v>
      </c>
      <c r="E41" s="5" t="s">
        <v>114</v>
      </c>
      <c r="F41" s="6">
        <v>45129</v>
      </c>
      <c r="G41" s="5">
        <v>288</v>
      </c>
      <c r="H41" s="5">
        <f>Tabela1[[#This Row],[Leads Recebidos]]-Tabela1[[#This Row],[conversão de lead]]</f>
        <v>214</v>
      </c>
      <c r="I41" s="5">
        <v>74</v>
      </c>
      <c r="J41" s="7">
        <v>74736.73</v>
      </c>
      <c r="K41" s="7">
        <v>152050</v>
      </c>
      <c r="L41" s="7">
        <v>192000</v>
      </c>
      <c r="M41" s="7">
        <v>187890</v>
      </c>
      <c r="N41" s="7">
        <f t="shared" si="0"/>
        <v>133003.5</v>
      </c>
      <c r="O41" s="15">
        <f>Tabela1[[#This Row],[conversão de lead]]-33</f>
        <v>41</v>
      </c>
      <c r="P41" s="19">
        <f>Tabela1[[#This Row],[conversão de lead]]-Tabela1[[#This Row],[Clientes Premium]]</f>
        <v>33</v>
      </c>
    </row>
    <row r="42" spans="1:16" x14ac:dyDescent="0.3">
      <c r="A42" s="4">
        <v>41</v>
      </c>
      <c r="B42" s="5" t="s">
        <v>43</v>
      </c>
      <c r="C42" s="5" t="s">
        <v>83</v>
      </c>
      <c r="D42" s="5">
        <v>11</v>
      </c>
      <c r="E42" s="5" t="s">
        <v>110</v>
      </c>
      <c r="F42" s="6">
        <v>45199</v>
      </c>
      <c r="G42" s="5">
        <v>312</v>
      </c>
      <c r="H42" s="5">
        <f>Tabela1[[#This Row],[Leads Recebidos]]-Tabela1[[#This Row],[conversão de lead]]</f>
        <v>236</v>
      </c>
      <c r="I42" s="5">
        <v>76</v>
      </c>
      <c r="J42" s="7">
        <v>75370.62</v>
      </c>
      <c r="K42" s="7">
        <v>153000</v>
      </c>
      <c r="L42" s="7">
        <v>195000</v>
      </c>
      <c r="M42" s="7">
        <v>189012</v>
      </c>
      <c r="N42" s="7">
        <f t="shared" si="0"/>
        <v>134272</v>
      </c>
      <c r="O42" s="15">
        <f>Tabela1[[#This Row],[conversão de lead]]-33</f>
        <v>43</v>
      </c>
      <c r="P42" s="19">
        <f>Tabela1[[#This Row],[conversão de lead]]-Tabela1[[#This Row],[Clientes Premium]]</f>
        <v>33</v>
      </c>
    </row>
    <row r="43" spans="1:16" x14ac:dyDescent="0.3">
      <c r="A43" s="4">
        <v>42</v>
      </c>
      <c r="B43" s="5" t="s">
        <v>44</v>
      </c>
      <c r="C43" s="5" t="s">
        <v>84</v>
      </c>
      <c r="D43" s="5">
        <v>10</v>
      </c>
      <c r="E43" s="5" t="s">
        <v>110</v>
      </c>
      <c r="F43" s="6">
        <v>45231</v>
      </c>
      <c r="G43" s="5">
        <v>313</v>
      </c>
      <c r="H43" s="5">
        <f>Tabela1[[#This Row],[Leads Recebidos]]-Tabela1[[#This Row],[conversão de lead]]</f>
        <v>235</v>
      </c>
      <c r="I43" s="5">
        <v>78</v>
      </c>
      <c r="J43" s="7">
        <v>76004.509999999995</v>
      </c>
      <c r="K43" s="7">
        <v>154950</v>
      </c>
      <c r="L43" s="7">
        <v>198000</v>
      </c>
      <c r="M43" s="7">
        <v>191235</v>
      </c>
      <c r="N43" s="7">
        <f t="shared" si="0"/>
        <v>136065.75</v>
      </c>
      <c r="O43" s="15">
        <f>Tabela1[[#This Row],[conversão de lead]]-33</f>
        <v>45</v>
      </c>
      <c r="P43" s="19">
        <f>Tabela1[[#This Row],[conversão de lead]]-Tabela1[[#This Row],[Clientes Premium]]</f>
        <v>33</v>
      </c>
    </row>
    <row r="44" spans="1:16" x14ac:dyDescent="0.3">
      <c r="A44" s="4">
        <v>43</v>
      </c>
      <c r="B44" s="5" t="s">
        <v>45</v>
      </c>
      <c r="C44" s="5" t="s">
        <v>85</v>
      </c>
      <c r="D44" s="5">
        <v>22</v>
      </c>
      <c r="E44" s="5" t="s">
        <v>114</v>
      </c>
      <c r="F44" s="6">
        <v>45028</v>
      </c>
      <c r="G44" s="5">
        <v>210</v>
      </c>
      <c r="H44" s="5">
        <f>Tabela1[[#This Row],[Leads Recebidos]]-Tabela1[[#This Row],[conversão de lead]]</f>
        <v>130</v>
      </c>
      <c r="I44" s="5">
        <v>80</v>
      </c>
      <c r="J44" s="7">
        <v>76638.399999999994</v>
      </c>
      <c r="K44" s="7">
        <v>155900</v>
      </c>
      <c r="L44" s="7">
        <v>200000</v>
      </c>
      <c r="M44" s="7">
        <v>193457</v>
      </c>
      <c r="N44" s="7">
        <f t="shared" si="0"/>
        <v>137359.25</v>
      </c>
      <c r="O44" s="15">
        <f>Tabela1[[#This Row],[conversão de lead]]-33</f>
        <v>47</v>
      </c>
      <c r="P44" s="19">
        <f>Tabela1[[#This Row],[conversão de lead]]-Tabela1[[#This Row],[Clientes Premium]]</f>
        <v>33</v>
      </c>
    </row>
    <row r="45" spans="1:16" x14ac:dyDescent="0.3">
      <c r="A45" s="4">
        <v>44</v>
      </c>
      <c r="B45" s="5"/>
      <c r="C45" s="5" t="s">
        <v>86</v>
      </c>
      <c r="D45" s="5">
        <v>29</v>
      </c>
      <c r="E45" s="5" t="s">
        <v>114</v>
      </c>
      <c r="F45" s="6">
        <v>45095</v>
      </c>
      <c r="G45" s="5">
        <v>315</v>
      </c>
      <c r="H45" s="5">
        <f>Tabela1[[#This Row],[Leads Recebidos]]-Tabela1[[#This Row],[conversão de lead]]</f>
        <v>233</v>
      </c>
      <c r="I45" s="5">
        <v>82</v>
      </c>
      <c r="J45" s="7">
        <v>68005</v>
      </c>
      <c r="K45" s="7">
        <v>156850</v>
      </c>
      <c r="L45" s="7">
        <v>76000</v>
      </c>
      <c r="M45" s="7">
        <v>195679</v>
      </c>
      <c r="N45" s="7">
        <f t="shared" si="0"/>
        <v>107152.75</v>
      </c>
      <c r="O45" s="15">
        <f>Tabela1[[#This Row],[conversão de lead]]-33</f>
        <v>49</v>
      </c>
      <c r="P45" s="19">
        <f>Tabela1[[#This Row],[conversão de lead]]-Tabela1[[#This Row],[Clientes Premium]]</f>
        <v>33</v>
      </c>
    </row>
    <row r="46" spans="1:16" x14ac:dyDescent="0.3">
      <c r="A46" s="4">
        <v>45</v>
      </c>
      <c r="B46" s="5" t="s">
        <v>46</v>
      </c>
      <c r="C46" s="5" t="s">
        <v>87</v>
      </c>
      <c r="D46" s="5">
        <v>7</v>
      </c>
      <c r="E46" s="5" t="s">
        <v>112</v>
      </c>
      <c r="F46" s="6">
        <v>45145</v>
      </c>
      <c r="G46" s="5">
        <v>266</v>
      </c>
      <c r="H46" s="5" t="e">
        <f>Tabela1[[#This Row],[Leads Recebidos]]-Tabela1[[#This Row],[conversão de lead]]</f>
        <v>#VALUE!</v>
      </c>
      <c r="I46" s="5" t="s">
        <v>104</v>
      </c>
      <c r="J46" s="7">
        <v>66078</v>
      </c>
      <c r="K46" s="7">
        <v>157800</v>
      </c>
      <c r="L46" s="7">
        <v>95000</v>
      </c>
      <c r="M46" s="7">
        <v>197890</v>
      </c>
      <c r="N46" s="7" t="e">
        <f t="shared" si="0"/>
        <v>#VALUE!</v>
      </c>
      <c r="O46" s="15" t="e">
        <f>Tabela1[[#This Row],[conversão de lead]]-33</f>
        <v>#VALUE!</v>
      </c>
      <c r="P46" s="19" t="e">
        <f>Tabela1[[#This Row],[conversão de lead]]-Tabela1[[#This Row],[Clientes Premium]]</f>
        <v>#VALUE!</v>
      </c>
    </row>
    <row r="47" spans="1:16" x14ac:dyDescent="0.3">
      <c r="A47" s="10"/>
      <c r="B47" s="11"/>
      <c r="C47" s="11"/>
      <c r="D47" s="11"/>
      <c r="E47" s="11"/>
      <c r="F47" s="12"/>
      <c r="G47" s="11"/>
      <c r="H47" s="11"/>
      <c r="I47" s="11"/>
      <c r="J47" s="13"/>
      <c r="K47" s="13"/>
      <c r="L47" s="13"/>
      <c r="M47" s="13"/>
      <c r="N47" s="13"/>
      <c r="O47" s="16"/>
      <c r="P47" s="20"/>
    </row>
  </sheetData>
  <hyperlinks>
    <hyperlink ref="C8" r:id="rId1" xr:uid="{D1924F18-0B57-4656-8EA1-EFB72E0DD249}"/>
    <hyperlink ref="C4" r:id="rId2" xr:uid="{32BD2762-E82B-4C05-9306-18C1EEC0127C}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Unity Log</dc:creator>
  <cp:lastModifiedBy>Lucas Santos</cp:lastModifiedBy>
  <dcterms:created xsi:type="dcterms:W3CDTF">2025-06-17T15:31:11Z</dcterms:created>
  <dcterms:modified xsi:type="dcterms:W3CDTF">2025-06-23T13:57:18Z</dcterms:modified>
</cp:coreProperties>
</file>