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Linearity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Sheet1!$A$2:$B$2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Sheet1!$B$2</definedName>
    <definedName name="solver_lhs2" localSheetId="1" hidden="1">Sheet1!$Q$55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Sheet1!$Q$55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Sheet1!$A$2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N55" i="1" l="1"/>
  <c r="M54" i="1" l="1"/>
  <c r="E5" i="1"/>
  <c r="F5" i="1" s="1"/>
  <c r="G5" i="1" l="1"/>
  <c r="E6" i="1" s="1"/>
  <c r="O5" i="1"/>
  <c r="J5" i="1"/>
  <c r="C5" i="1"/>
  <c r="L5" i="1" s="1"/>
  <c r="F6" i="1" l="1"/>
  <c r="J6" i="1" s="1"/>
  <c r="O6" i="1"/>
  <c r="P6" i="1" s="1"/>
  <c r="D5" i="1"/>
  <c r="H6" i="1" l="1"/>
  <c r="C6" i="1"/>
  <c r="K5" i="1"/>
  <c r="L6" i="1" l="1"/>
  <c r="D6" i="1"/>
  <c r="C7" i="1" s="1"/>
  <c r="L7" i="1" s="1"/>
  <c r="K6" i="1"/>
  <c r="P5" i="1"/>
  <c r="Q5" i="1" l="1"/>
  <c r="G6" i="1" l="1"/>
  <c r="E7" i="1" s="1"/>
  <c r="F7" i="1" l="1"/>
  <c r="O7" i="1"/>
  <c r="P7" i="1" s="1"/>
  <c r="M6" i="1"/>
  <c r="Q6" i="1" s="1"/>
  <c r="I6" i="1"/>
  <c r="D7" i="1" l="1"/>
  <c r="J7" i="1"/>
  <c r="G7" i="1"/>
  <c r="C8" i="1" l="1"/>
  <c r="D8" i="1" s="1"/>
  <c r="K7" i="1"/>
  <c r="Q7" i="1" s="1"/>
  <c r="E8" i="1"/>
  <c r="F8" i="1" l="1"/>
  <c r="J8" i="1" s="1"/>
  <c r="O8" i="1"/>
  <c r="P8" i="1" s="1"/>
  <c r="L8" i="1"/>
  <c r="C9" i="1"/>
  <c r="L9" i="1" s="1"/>
  <c r="K8" i="1" l="1"/>
  <c r="H8" i="1"/>
  <c r="G8" i="1" s="1"/>
  <c r="E9" i="1" l="1"/>
  <c r="M8" i="1"/>
  <c r="Q8" i="1" s="1"/>
  <c r="I8" i="1"/>
  <c r="F9" i="1" l="1"/>
  <c r="O9" i="1"/>
  <c r="P9" i="1" s="1"/>
  <c r="D9" i="1"/>
  <c r="J9" i="1" l="1"/>
  <c r="G9" i="1"/>
  <c r="E10" i="1" s="1"/>
  <c r="C10" i="1"/>
  <c r="D10" i="1" s="1"/>
  <c r="F10" i="1" l="1"/>
  <c r="H10" i="1" s="1"/>
  <c r="O10" i="1"/>
  <c r="P10" i="1" s="1"/>
  <c r="L10" i="1"/>
  <c r="K9" i="1"/>
  <c r="Q9" i="1" s="1"/>
  <c r="G10" i="1" l="1"/>
  <c r="J10" i="1"/>
  <c r="C11" i="1"/>
  <c r="L11" i="1" s="1"/>
  <c r="K10" i="1" l="1"/>
  <c r="M10" i="1"/>
  <c r="Q10" i="1" l="1"/>
  <c r="I10" i="1"/>
  <c r="D11" i="1" l="1"/>
  <c r="E11" i="1"/>
  <c r="F11" i="1" l="1"/>
  <c r="G11" i="1" s="1"/>
  <c r="E12" i="1" s="1"/>
  <c r="O11" i="1"/>
  <c r="P11" i="1" s="1"/>
  <c r="C12" i="1"/>
  <c r="F12" i="1" l="1"/>
  <c r="L12" i="1"/>
  <c r="D12" i="1"/>
  <c r="J11" i="1"/>
  <c r="O12" i="1" s="1"/>
  <c r="K11" i="1" l="1"/>
  <c r="Q11" i="1" s="1"/>
  <c r="P12" i="1" l="1"/>
  <c r="C13" i="1"/>
  <c r="H12" i="1"/>
  <c r="G12" i="1" s="1"/>
  <c r="E13" i="1" s="1"/>
  <c r="L13" i="1" l="1"/>
  <c r="F13" i="1"/>
  <c r="J12" i="1"/>
  <c r="K12" i="1" s="1"/>
  <c r="M12" i="1"/>
  <c r="I12" i="1"/>
  <c r="O13" i="1" l="1"/>
  <c r="P13" i="1" s="1"/>
  <c r="D13" i="1"/>
  <c r="G13" i="1"/>
  <c r="E14" i="1" s="1"/>
  <c r="Q12" i="1"/>
  <c r="F14" i="1" l="1"/>
  <c r="C14" i="1"/>
  <c r="J13" i="1"/>
  <c r="O14" i="1" s="1"/>
  <c r="L14" i="1" l="1"/>
  <c r="D14" i="1"/>
  <c r="K13" i="1"/>
  <c r="Q13" i="1" s="1"/>
  <c r="P14" i="1"/>
  <c r="H14" i="1"/>
  <c r="I14" i="1" s="1"/>
  <c r="C15" i="1" l="1"/>
  <c r="L15" i="1" s="1"/>
  <c r="J14" i="1"/>
  <c r="M14" i="1"/>
  <c r="G14" i="1"/>
  <c r="E15" i="1" s="1"/>
  <c r="F15" i="1" l="1"/>
  <c r="O15" i="1"/>
  <c r="P15" i="1" s="1"/>
  <c r="D15" i="1"/>
  <c r="C16" i="1" s="1"/>
  <c r="D16" i="1" s="1"/>
  <c r="K14" i="1"/>
  <c r="Q14" i="1" s="1"/>
  <c r="L16" i="1" l="1"/>
  <c r="J15" i="1"/>
  <c r="G15" i="1"/>
  <c r="E16" i="1" s="1"/>
  <c r="F16" i="1" l="1"/>
  <c r="O16" i="1"/>
  <c r="P16" i="1" s="1"/>
  <c r="K15" i="1"/>
  <c r="Q15" i="1" s="1"/>
  <c r="C17" i="1"/>
  <c r="L17" i="1" s="1"/>
  <c r="H16" i="1" l="1"/>
  <c r="G16" i="1" s="1"/>
  <c r="J16" i="1"/>
  <c r="K16" i="1" l="1"/>
  <c r="M16" i="1"/>
  <c r="I16" i="1"/>
  <c r="E17" i="1"/>
  <c r="F17" i="1" l="1"/>
  <c r="G17" i="1" s="1"/>
  <c r="E18" i="1" s="1"/>
  <c r="O17" i="1"/>
  <c r="P17" i="1" s="1"/>
  <c r="D17" i="1"/>
  <c r="Q16" i="1"/>
  <c r="F18" i="1" l="1"/>
  <c r="C18" i="1"/>
  <c r="D18" i="1" s="1"/>
  <c r="J17" i="1"/>
  <c r="O18" i="1" s="1"/>
  <c r="L18" i="1" l="1"/>
  <c r="P18" i="1"/>
  <c r="K17" i="1"/>
  <c r="Q17" i="1" s="1"/>
  <c r="C19" i="1"/>
  <c r="L19" i="1" s="1"/>
  <c r="J18" i="1" l="1"/>
  <c r="H18" i="1"/>
  <c r="G18" i="1" s="1"/>
  <c r="K18" i="1" l="1"/>
  <c r="I18" i="1"/>
  <c r="M18" i="1"/>
  <c r="E19" i="1"/>
  <c r="F19" i="1" l="1"/>
  <c r="O19" i="1"/>
  <c r="P19" i="1" s="1"/>
  <c r="D19" i="1"/>
  <c r="Q18" i="1"/>
  <c r="C20" i="1" l="1"/>
  <c r="J19" i="1"/>
  <c r="G19" i="1"/>
  <c r="E20" i="1" s="1"/>
  <c r="F20" i="1" l="1"/>
  <c r="O20" i="1"/>
  <c r="P20" i="1" s="1"/>
  <c r="L20" i="1"/>
  <c r="D20" i="1"/>
  <c r="K19" i="1"/>
  <c r="Q19" i="1" s="1"/>
  <c r="C21" i="1" l="1"/>
  <c r="L21" i="1" s="1"/>
  <c r="H20" i="1" l="1"/>
  <c r="J20" i="1"/>
  <c r="I20" i="1" l="1"/>
  <c r="M20" i="1"/>
  <c r="K20" i="1"/>
  <c r="G20" i="1"/>
  <c r="E21" i="1" s="1"/>
  <c r="F21" i="1" l="1"/>
  <c r="O21" i="1"/>
  <c r="P21" i="1" s="1"/>
  <c r="D21" i="1"/>
  <c r="Q20" i="1"/>
  <c r="C22" i="1" l="1"/>
  <c r="J21" i="1"/>
  <c r="G21" i="1"/>
  <c r="E22" i="1" s="1"/>
  <c r="F22" i="1" l="1"/>
  <c r="O22" i="1"/>
  <c r="P22" i="1" s="1"/>
  <c r="L22" i="1"/>
  <c r="D22" i="1"/>
  <c r="K21" i="1"/>
  <c r="Q21" i="1" s="1"/>
  <c r="C23" i="1" l="1"/>
  <c r="L23" i="1" s="1"/>
  <c r="H22" i="1"/>
  <c r="J22" i="1"/>
  <c r="I22" i="1" l="1"/>
  <c r="M22" i="1"/>
  <c r="K22" i="1"/>
  <c r="G22" i="1"/>
  <c r="E23" i="1" s="1"/>
  <c r="F23" i="1" l="1"/>
  <c r="O23" i="1"/>
  <c r="P23" i="1" s="1"/>
  <c r="D23" i="1"/>
  <c r="Q22" i="1"/>
  <c r="C24" i="1" l="1"/>
  <c r="J23" i="1"/>
  <c r="G23" i="1"/>
  <c r="E24" i="1" s="1"/>
  <c r="F24" i="1" l="1"/>
  <c r="O24" i="1"/>
  <c r="L24" i="1"/>
  <c r="D24" i="1"/>
  <c r="K23" i="1"/>
  <c r="Q23" i="1" s="1"/>
  <c r="H24" i="1" l="1"/>
  <c r="G24" i="1" s="1"/>
  <c r="E25" i="1" s="1"/>
  <c r="J24" i="1"/>
  <c r="P24" i="1"/>
  <c r="C25" i="1"/>
  <c r="L25" i="1" s="1"/>
  <c r="F25" i="1" l="1"/>
  <c r="O25" i="1"/>
  <c r="K24" i="1"/>
  <c r="M24" i="1"/>
  <c r="I24" i="1"/>
  <c r="D25" i="1" l="1"/>
  <c r="P25" i="1"/>
  <c r="Q24" i="1"/>
  <c r="J25" i="1"/>
  <c r="G25" i="1"/>
  <c r="E26" i="1" l="1"/>
  <c r="C26" i="1"/>
  <c r="D26" i="1" s="1"/>
  <c r="K25" i="1"/>
  <c r="Q25" i="1" s="1"/>
  <c r="F26" i="1" l="1"/>
  <c r="O26" i="1"/>
  <c r="P26" i="1" s="1"/>
  <c r="L26" i="1"/>
  <c r="C27" i="1" l="1"/>
  <c r="L27" i="1" s="1"/>
  <c r="H26" i="1"/>
  <c r="G26" i="1" s="1"/>
  <c r="E27" i="1" s="1"/>
  <c r="J26" i="1"/>
  <c r="F27" i="1" l="1"/>
  <c r="O27" i="1"/>
  <c r="P27" i="1" s="1"/>
  <c r="K26" i="1"/>
  <c r="M26" i="1"/>
  <c r="I26" i="1"/>
  <c r="D27" i="1" l="1"/>
  <c r="J27" i="1"/>
  <c r="Q26" i="1"/>
  <c r="C28" i="1" l="1"/>
  <c r="G27" i="1"/>
  <c r="E28" i="1" s="1"/>
  <c r="K27" i="1"/>
  <c r="Q27" i="1" s="1"/>
  <c r="F28" i="1" l="1"/>
  <c r="J28" i="1" s="1"/>
  <c r="O28" i="1"/>
  <c r="P28" i="1" s="1"/>
  <c r="L28" i="1"/>
  <c r="D28" i="1"/>
  <c r="C29" i="1" l="1"/>
  <c r="L29" i="1" s="1"/>
  <c r="H28" i="1"/>
  <c r="G28" i="1" s="1"/>
  <c r="E29" i="1" s="1"/>
  <c r="K28" i="1"/>
  <c r="F29" i="1" l="1"/>
  <c r="G29" i="1" s="1"/>
  <c r="E30" i="1" s="1"/>
  <c r="O29" i="1"/>
  <c r="P29" i="1" s="1"/>
  <c r="I28" i="1"/>
  <c r="M28" i="1"/>
  <c r="Q28" i="1" s="1"/>
  <c r="J29" i="1" l="1"/>
  <c r="O30" i="1" s="1"/>
  <c r="P30" i="1" s="1"/>
  <c r="F30" i="1"/>
  <c r="D29" i="1"/>
  <c r="K29" i="1" l="1"/>
  <c r="Q29" i="1" s="1"/>
  <c r="C30" i="1"/>
  <c r="H30" i="1"/>
  <c r="J30" i="1"/>
  <c r="L30" i="1" l="1"/>
  <c r="D30" i="1"/>
  <c r="I30" i="1"/>
  <c r="M30" i="1"/>
  <c r="K30" i="1"/>
  <c r="G30" i="1"/>
  <c r="E31" i="1" s="1"/>
  <c r="F31" i="1" l="1"/>
  <c r="O31" i="1"/>
  <c r="P31" i="1" s="1"/>
  <c r="C31" i="1"/>
  <c r="L31" i="1" s="1"/>
  <c r="Q30" i="1"/>
  <c r="D31" i="1" l="1"/>
  <c r="C32" i="1" s="1"/>
  <c r="J31" i="1"/>
  <c r="G31" i="1"/>
  <c r="E32" i="1" s="1"/>
  <c r="F32" i="1" l="1"/>
  <c r="O32" i="1"/>
  <c r="P32" i="1" s="1"/>
  <c r="L32" i="1"/>
  <c r="D32" i="1"/>
  <c r="B55" i="1"/>
  <c r="K31" i="1"/>
  <c r="Q31" i="1" s="1"/>
  <c r="C33" i="1" l="1"/>
  <c r="L33" i="1" s="1"/>
  <c r="H32" i="1"/>
  <c r="J32" i="1"/>
  <c r="M32" i="1" l="1"/>
  <c r="I32" i="1"/>
  <c r="G32" i="1"/>
  <c r="E33" i="1" s="1"/>
  <c r="K32" i="1"/>
  <c r="F33" i="1" l="1"/>
  <c r="O33" i="1"/>
  <c r="P33" i="1" s="1"/>
  <c r="D33" i="1"/>
  <c r="Q32" i="1"/>
  <c r="C34" i="1" l="1"/>
  <c r="J33" i="1"/>
  <c r="G33" i="1"/>
  <c r="E34" i="1" s="1"/>
  <c r="F34" i="1" l="1"/>
  <c r="O34" i="1"/>
  <c r="P34" i="1" s="1"/>
  <c r="L34" i="1"/>
  <c r="D34" i="1"/>
  <c r="K33" i="1"/>
  <c r="Q33" i="1" s="1"/>
  <c r="C35" i="1" l="1"/>
  <c r="L35" i="1" s="1"/>
  <c r="H34" i="1"/>
  <c r="J34" i="1" l="1"/>
  <c r="K34" i="1" s="1"/>
  <c r="M34" i="1"/>
  <c r="I34" i="1"/>
  <c r="G34" i="1"/>
  <c r="E35" i="1" s="1"/>
  <c r="F35" i="1" l="1"/>
  <c r="O35" i="1"/>
  <c r="P35" i="1" s="1"/>
  <c r="D35" i="1"/>
  <c r="Q34" i="1"/>
  <c r="C36" i="1" l="1"/>
  <c r="J35" i="1"/>
  <c r="L36" i="1" l="1"/>
  <c r="D36" i="1"/>
  <c r="G35" i="1"/>
  <c r="E36" i="1" s="1"/>
  <c r="K35" i="1"/>
  <c r="Q35" i="1" s="1"/>
  <c r="F36" i="1" l="1"/>
  <c r="O36" i="1"/>
  <c r="P36" i="1" s="1"/>
  <c r="C37" i="1"/>
  <c r="L37" i="1" s="1"/>
  <c r="H36" i="1" l="1"/>
  <c r="J36" i="1"/>
  <c r="M36" i="1" l="1"/>
  <c r="I36" i="1"/>
  <c r="K36" i="1"/>
  <c r="G36" i="1"/>
  <c r="E37" i="1" s="1"/>
  <c r="F37" i="1" l="1"/>
  <c r="O37" i="1"/>
  <c r="P37" i="1" s="1"/>
  <c r="D37" i="1"/>
  <c r="Q36" i="1"/>
  <c r="C38" i="1" l="1"/>
  <c r="J37" i="1"/>
  <c r="G37" i="1"/>
  <c r="E38" i="1" s="1"/>
  <c r="F38" i="1" l="1"/>
  <c r="O38" i="1"/>
  <c r="P38" i="1" s="1"/>
  <c r="L38" i="1"/>
  <c r="D38" i="1"/>
  <c r="K37" i="1"/>
  <c r="Q37" i="1" s="1"/>
  <c r="C39" i="1" l="1"/>
  <c r="L39" i="1" s="1"/>
  <c r="H38" i="1" l="1"/>
  <c r="G38" i="1" s="1"/>
  <c r="E39" i="1" s="1"/>
  <c r="J38" i="1"/>
  <c r="F39" i="1" l="1"/>
  <c r="O39" i="1"/>
  <c r="P39" i="1" s="1"/>
  <c r="K38" i="1"/>
  <c r="M38" i="1"/>
  <c r="I38" i="1"/>
  <c r="D39" i="1" l="1"/>
  <c r="Q38" i="1"/>
  <c r="J39" i="1"/>
  <c r="C40" i="1" l="1"/>
  <c r="D40" i="1" s="1"/>
  <c r="G39" i="1"/>
  <c r="E40" i="1" s="1"/>
  <c r="K39" i="1"/>
  <c r="Q39" i="1" s="1"/>
  <c r="F40" i="1" l="1"/>
  <c r="O40" i="1"/>
  <c r="P40" i="1" s="1"/>
  <c r="L40" i="1"/>
  <c r="C41" i="1"/>
  <c r="L41" i="1" s="1"/>
  <c r="H40" i="1" l="1"/>
  <c r="J40" i="1"/>
  <c r="M40" i="1" l="1"/>
  <c r="I40" i="1"/>
  <c r="K40" i="1"/>
  <c r="G40" i="1"/>
  <c r="E41" i="1" s="1"/>
  <c r="F41" i="1" l="1"/>
  <c r="O41" i="1"/>
  <c r="P41" i="1" s="1"/>
  <c r="D41" i="1"/>
  <c r="Q40" i="1"/>
  <c r="C42" i="1" l="1"/>
  <c r="D42" i="1" s="1"/>
  <c r="J41" i="1"/>
  <c r="G41" i="1"/>
  <c r="E42" i="1" s="1"/>
  <c r="F42" i="1" l="1"/>
  <c r="O42" i="1"/>
  <c r="L42" i="1"/>
  <c r="C43" i="1"/>
  <c r="L43" i="1" s="1"/>
  <c r="K41" i="1"/>
  <c r="Q41" i="1" s="1"/>
  <c r="P42" i="1" l="1"/>
  <c r="H42" i="1" l="1"/>
  <c r="J42" i="1"/>
  <c r="M42" i="1" l="1"/>
  <c r="I42" i="1"/>
  <c r="K42" i="1"/>
  <c r="G42" i="1"/>
  <c r="E43" i="1" s="1"/>
  <c r="F43" i="1" l="1"/>
  <c r="O43" i="1"/>
  <c r="P43" i="1" s="1"/>
  <c r="D43" i="1"/>
  <c r="Q42" i="1"/>
  <c r="C44" i="1" l="1"/>
  <c r="J43" i="1"/>
  <c r="G43" i="1"/>
  <c r="E44" i="1" s="1"/>
  <c r="F44" i="1" l="1"/>
  <c r="O44" i="1"/>
  <c r="P44" i="1" s="1"/>
  <c r="L44" i="1"/>
  <c r="D44" i="1"/>
  <c r="K43" i="1"/>
  <c r="Q43" i="1" s="1"/>
  <c r="C45" i="1" l="1"/>
  <c r="L45" i="1" s="1"/>
  <c r="J44" i="1" l="1"/>
  <c r="H44" i="1"/>
  <c r="G44" i="1" s="1"/>
  <c r="E45" i="1" s="1"/>
  <c r="F45" i="1" l="1"/>
  <c r="O45" i="1"/>
  <c r="P45" i="1" s="1"/>
  <c r="I44" i="1"/>
  <c r="M44" i="1"/>
  <c r="K44" i="1"/>
  <c r="D45" i="1" l="1"/>
  <c r="Q44" i="1"/>
  <c r="C46" i="1" l="1"/>
  <c r="J45" i="1"/>
  <c r="G45" i="1"/>
  <c r="E46" i="1" s="1"/>
  <c r="F46" i="1" l="1"/>
  <c r="O46" i="1"/>
  <c r="P46" i="1" s="1"/>
  <c r="L46" i="1"/>
  <c r="D46" i="1"/>
  <c r="K45" i="1"/>
  <c r="Q45" i="1" s="1"/>
  <c r="C47" i="1" l="1"/>
  <c r="L47" i="1" s="1"/>
  <c r="H46" i="1"/>
  <c r="G46" i="1" s="1"/>
  <c r="E47" i="1" s="1"/>
  <c r="J46" i="1"/>
  <c r="F47" i="1" l="1"/>
  <c r="O47" i="1"/>
  <c r="M46" i="1"/>
  <c r="I46" i="1"/>
  <c r="K46" i="1"/>
  <c r="D47" i="1" l="1"/>
  <c r="G47" i="1"/>
  <c r="E48" i="1" s="1"/>
  <c r="J47" i="1"/>
  <c r="P47" i="1"/>
  <c r="Q46" i="1"/>
  <c r="F48" i="1" l="1"/>
  <c r="O48" i="1"/>
  <c r="C48" i="1"/>
  <c r="K47" i="1"/>
  <c r="Q47" i="1" s="1"/>
  <c r="L48" i="1" l="1"/>
  <c r="D48" i="1"/>
  <c r="P48" i="1"/>
  <c r="J48" i="1"/>
  <c r="H48" i="1"/>
  <c r="C49" i="1" l="1"/>
  <c r="L49" i="1" s="1"/>
  <c r="M48" i="1"/>
  <c r="I48" i="1"/>
  <c r="K48" i="1"/>
  <c r="G48" i="1"/>
  <c r="E49" i="1" s="1"/>
  <c r="F49" i="1" l="1"/>
  <c r="O49" i="1"/>
  <c r="D49" i="1"/>
  <c r="Q48" i="1"/>
  <c r="C50" i="1" l="1"/>
  <c r="G49" i="1"/>
  <c r="E50" i="1" s="1"/>
  <c r="J49" i="1"/>
  <c r="P49" i="1"/>
  <c r="F50" i="1" l="1"/>
  <c r="O50" i="1"/>
  <c r="L50" i="1"/>
  <c r="D50" i="1"/>
  <c r="K49" i="1"/>
  <c r="C51" i="1" l="1"/>
  <c r="L51" i="1" s="1"/>
  <c r="P50" i="1"/>
  <c r="Q49" i="1"/>
  <c r="H50" i="1" l="1"/>
  <c r="G50" i="1" s="1"/>
  <c r="E51" i="1" s="1"/>
  <c r="J50" i="1"/>
  <c r="F51" i="1" l="1"/>
  <c r="O51" i="1"/>
  <c r="K50" i="1"/>
  <c r="M50" i="1"/>
  <c r="I50" i="1"/>
  <c r="D51" i="1" l="1"/>
  <c r="J51" i="1"/>
  <c r="P51" i="1"/>
  <c r="Q50" i="1"/>
  <c r="C52" i="1" l="1"/>
  <c r="G51" i="1"/>
  <c r="E52" i="1" s="1"/>
  <c r="K51" i="1"/>
  <c r="F52" i="1" l="1"/>
  <c r="O52" i="1"/>
  <c r="P52" i="1" s="1"/>
  <c r="L52" i="1"/>
  <c r="D52" i="1"/>
  <c r="C53" i="1" s="1"/>
  <c r="L53" i="1" s="1"/>
  <c r="Q51" i="1"/>
  <c r="H52" i="1" l="1"/>
  <c r="J52" i="1"/>
  <c r="K52" i="1" l="1"/>
  <c r="M52" i="1"/>
  <c r="I52" i="1"/>
  <c r="H55" i="1"/>
  <c r="G52" i="1"/>
  <c r="E53" i="1" s="1"/>
  <c r="F53" i="1" l="1"/>
  <c r="J53" i="1" s="1"/>
  <c r="O53" i="1"/>
  <c r="D53" i="1"/>
  <c r="M55" i="1"/>
  <c r="Q52" i="1"/>
  <c r="C54" i="1" l="1"/>
  <c r="G53" i="1"/>
  <c r="E54" i="1" s="1"/>
  <c r="K53" i="1"/>
  <c r="P53" i="1"/>
  <c r="D54" i="1" l="1"/>
  <c r="C55" i="1"/>
  <c r="F54" i="1"/>
  <c r="G54" i="1" s="1"/>
  <c r="O54" i="1"/>
  <c r="L54" i="1"/>
  <c r="Q53" i="1"/>
  <c r="L55" i="1" l="1"/>
  <c r="J54" i="1"/>
  <c r="J55" i="1" s="1"/>
  <c r="P54" i="1"/>
  <c r="O55" i="1"/>
  <c r="P55" i="1" l="1"/>
  <c r="K54" i="1"/>
  <c r="Q54" i="1" s="1"/>
  <c r="Q55" i="1" s="1"/>
  <c r="K55" i="1" l="1"/>
  <c r="K56" i="1" s="1"/>
  <c r="D1" i="1"/>
</calcChain>
</file>

<file path=xl/sharedStrings.xml><?xml version="1.0" encoding="utf-8"?>
<sst xmlns="http://schemas.openxmlformats.org/spreadsheetml/2006/main" count="106" uniqueCount="93">
  <si>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</si>
  <si>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</si>
  <si>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</si>
  <si>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</si>
  <si>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</si>
  <si>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</si>
  <si>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</si>
  <si>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</si>
  <si>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</si>
  <si>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</si>
  <si>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</si>
  <si>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</si>
  <si>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</si>
  <si>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</si>
  <si>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</si>
  <si>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</si>
  <si>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</si>
  <si>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</si>
  <si>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</si>
  <si>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</si>
  <si>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</si>
  <si>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</si>
  <si>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</si>
  <si>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</si>
  <si>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</si>
  <si>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</si>
  <si>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</si>
  <si>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</si>
  <si>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</si>
  <si>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</si>
  <si>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</si>
  <si>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</si>
  <si>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</si>
  <si>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</si>
  <si>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</si>
  <si>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</si>
  <si>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</si>
  <si>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</si>
  <si>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</si>
  <si>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</si>
  <si>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</si>
  <si>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</si>
  <si>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</si>
  <si>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</si>
  <si>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</si>
  <si>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</si>
  <si>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</si>
  <si>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</si>
  <si>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</si>
  <si>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</si>
  <si>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</t>
  </si>
  <si>
    <t>s</t>
  </si>
  <si>
    <t>Balanço</t>
  </si>
  <si>
    <t>Total</t>
  </si>
  <si>
    <t>balanço:</t>
  </si>
  <si>
    <t>Microsoft Excel 14.0 Linearity Report</t>
  </si>
  <si>
    <t>Worksheet: [MEIO - primeira abordagem a funcionar(acho).xlsx]Sheet1</t>
  </si>
  <si>
    <t>Report Created: 4/14/2019 5:57:41 PM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</si>
  <si>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</si>
  <si>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</si>
  <si>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</si>
  <si>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</si>
  <si>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</si>
  <si>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</si>
  <si>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</si>
  <si>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</si>
  <si>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</si>
  <si>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</si>
  <si>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</si>
  <si>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$P$55</t>
  </si>
  <si>
    <t>Total Balanço</t>
  </si>
  <si>
    <t>No</t>
  </si>
  <si>
    <t>$A$2</t>
  </si>
  <si>
    <t>$B$2</t>
  </si>
  <si>
    <t>$B$2&lt;=$A$2</t>
  </si>
  <si>
    <t>Yes</t>
  </si>
  <si>
    <t>Volume 
de 
encomenda</t>
  </si>
  <si>
    <t>Prazo 
de 
entrega</t>
  </si>
  <si>
    <t>Artigos 
em 
quebra</t>
  </si>
  <si>
    <t>Custo 
de 
quebra</t>
  </si>
  <si>
    <t>Custo 
de 
existência 
de stock</t>
  </si>
  <si>
    <t>Custo de encomenda 
+ 
Custo de Aquisição</t>
  </si>
  <si>
    <t>Número 
de 
artigos 
vendidos</t>
  </si>
  <si>
    <t>Valor 
de vendas</t>
  </si>
  <si>
    <t>Stock em mão no momento de revisão</t>
  </si>
  <si>
    <t>Existências físicas no final da semana</t>
  </si>
  <si>
    <t>Existências físicas no início da semana</t>
  </si>
  <si>
    <t>Stock em mão no final da semana</t>
  </si>
  <si>
    <t>Stock em mão no início da semana</t>
  </si>
  <si>
    <t xml:space="preserve">Procura
</t>
  </si>
  <si>
    <t>Semana</t>
  </si>
  <si>
    <t>Custo de Aquisição inicial</t>
  </si>
  <si>
    <t>C1+C2+C3+C'S'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</si>
</sst>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2" fillId="0" borderId="3" xfId="0" applyFont="1" applyFill="1" applyBorder="1" applyAlignment="1"/>
    <xf numFmtId="0" fontId="0" fillId="0" borderId="4" xfId="0" applyNumberFormat="1" applyFill="1" applyBorder="1" applyAlignment="1"/>
    <xf numFmtId="0" fontId="2" fillId="0" borderId="4" xfId="0" applyFont="1" applyFill="1" applyBorder="1" applyAlignment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top"/>
    </xf>
    <xf numFmtId="0" fontId="0" fillId="0" borderId="7" xfId="0" applyBorder="1"/>
    <xf numFmtId="0" fontId="0" fillId="0" borderId="11" xfId="0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0" fillId="4" borderId="5" xfId="0" applyFill="1" applyBorder="1"/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2.7109375" bestFit="1" customWidth="1"/>
    <col min="4" max="4" width="13.7109375" bestFit="1" customWidth="1"/>
    <col min="5" max="5" width="12" bestFit="1" customWidth="1"/>
    <col min="6" max="6" width="14.7109375" customWidth="1"/>
  </cols>
  <sheetData>
    <row r="1" spans="1:6" x14ac:dyDescent="0.25">
      <c r="A1" s="3" t="s">
        <v>55</v>
      </c>
    </row>
    <row r="2" spans="1:6" x14ac:dyDescent="0.25">
      <c r="A2" s="3" t="s">
        <v>56</v>
      </c>
    </row>
    <row r="3" spans="1:6" x14ac:dyDescent="0.25">
      <c r="A3" s="3" t="s">
        <v>57</v>
      </c>
    </row>
    <row r="6" spans="1:6" ht="15.75" thickBot="1" x14ac:dyDescent="0.3">
      <c r="A6" t="s">
        <v>58</v>
      </c>
    </row>
    <row r="7" spans="1:6" ht="15.75" thickBot="1" x14ac:dyDescent="0.3">
      <c r="B7" s="5" t="s">
        <v>59</v>
      </c>
      <c r="C7" s="5" t="s">
        <v>60</v>
      </c>
      <c r="D7" s="5" t="s">
        <v>61</v>
      </c>
      <c r="E7" s="5" t="s">
        <v>62</v>
      </c>
      <c r="F7" s="5" t="s">
        <v>63</v>
      </c>
    </row>
    <row r="8" spans="1:6" ht="15.75" thickBot="1" x14ac:dyDescent="0.3">
      <c r="B8" s="4" t="s">
        <v>69</v>
      </c>
      <c r="C8" s="4" t="s">
        <v>70</v>
      </c>
      <c r="D8" s="7">
        <v>257690.46791109457</v>
      </c>
      <c r="E8" s="7">
        <v>270602.36229389725</v>
      </c>
      <c r="F8" s="8" t="s">
        <v>71</v>
      </c>
    </row>
    <row r="11" spans="1:6" ht="15.75" thickBot="1" x14ac:dyDescent="0.3">
      <c r="A11" t="s">
        <v>64</v>
      </c>
    </row>
    <row r="12" spans="1:6" ht="15.75" thickBot="1" x14ac:dyDescent="0.3">
      <c r="B12" s="5" t="s">
        <v>59</v>
      </c>
      <c r="C12" s="5" t="s">
        <v>60</v>
      </c>
      <c r="D12" s="5" t="s">
        <v>61</v>
      </c>
      <c r="E12" s="5" t="s">
        <v>62</v>
      </c>
      <c r="F12" s="5" t="s">
        <v>65</v>
      </c>
    </row>
    <row r="13" spans="1:6" x14ac:dyDescent="0.25">
      <c r="B13" s="6" t="s">
        <v>72</v>
      </c>
      <c r="C13" s="6" t="s">
        <v>50</v>
      </c>
      <c r="D13" s="9">
        <v>825.85512238208639</v>
      </c>
      <c r="E13" s="9">
        <v>825.85512238208639</v>
      </c>
      <c r="F13" s="10" t="s">
        <v>71</v>
      </c>
    </row>
    <row r="14" spans="1:6" ht="15.75" thickBot="1" x14ac:dyDescent="0.3">
      <c r="B14" s="4" t="s">
        <v>73</v>
      </c>
      <c r="C14" s="4" t="s">
        <v>51</v>
      </c>
      <c r="D14" s="7">
        <v>729.76023148636898</v>
      </c>
      <c r="E14" s="7">
        <v>729.76023148636898</v>
      </c>
      <c r="F14" s="8" t="s">
        <v>71</v>
      </c>
    </row>
    <row r="17" spans="1:6" ht="15.75" thickBot="1" x14ac:dyDescent="0.3">
      <c r="A17" t="s">
        <v>66</v>
      </c>
    </row>
    <row r="18" spans="1:6" ht="15.75" thickBot="1" x14ac:dyDescent="0.3">
      <c r="B18" s="5" t="s">
        <v>59</v>
      </c>
      <c r="C18" s="5" t="s">
        <v>60</v>
      </c>
      <c r="D18" s="5" t="s">
        <v>67</v>
      </c>
      <c r="E18" s="5" t="s">
        <v>68</v>
      </c>
      <c r="F18" s="5" t="s">
        <v>63</v>
      </c>
    </row>
    <row r="19" spans="1:6" ht="15.75" thickBot="1" x14ac:dyDescent="0.3">
      <c r="B19" s="4" t="s">
        <v>73</v>
      </c>
      <c r="C19" s="4" t="s">
        <v>51</v>
      </c>
      <c r="D19" s="7">
        <v>729.76023148636898</v>
      </c>
      <c r="E19" s="4" t="s">
        <v>74</v>
      </c>
      <c r="F19" s="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="80" zoomScaleNormal="80" workbookViewId="0">
      <selection activeCell="J65" sqref="J65"/>
    </sheetView>
  </sheetViews>
  <sheetFormatPr defaultRowHeight="15" x14ac:dyDescent="0.25"/>
  <cols>
    <col min="1" max="1" width="13.42578125" customWidth="1"/>
    <col min="2" max="2" width="10.28515625" customWidth="1"/>
    <col min="3" max="3" width="14.140625" customWidth="1"/>
    <col min="4" max="4" width="15" customWidth="1"/>
    <col min="5" max="5" width="14" customWidth="1"/>
    <col min="6" max="6" width="12.42578125" customWidth="1"/>
    <col min="7" max="7" width="14" customWidth="1"/>
    <col min="8" max="8" width="15" customWidth="1"/>
    <col min="9" max="9" width="14.42578125" customWidth="1"/>
    <col min="10" max="10" width="10.85546875" customWidth="1"/>
    <col min="11" max="11" width="11" customWidth="1"/>
    <col min="12" max="12" width="12.85546875" customWidth="1"/>
    <col min="13" max="14" width="14.7109375" customWidth="1"/>
    <col min="15" max="15" width="16.42578125" customWidth="1"/>
    <col min="16" max="16" width="15.5703125" customWidth="1"/>
    <col min="17" max="17" width="13.5703125" customWidth="1"/>
    <col min="18" max="18" width="11.85546875" customWidth="1"/>
    <col min="19" max="19" width="7.28515625" customWidth="1"/>
  </cols>
  <sheetData>
    <row r="1" spans="1:17" x14ac:dyDescent="0.25">
      <c r="A1" s="1" t="s">
        <v>50</v>
      </c>
      <c r="B1" s="1" t="s">
        <v>51</v>
      </c>
      <c r="C1" s="2" t="s">
        <v>54</v>
      </c>
      <c r="D1" s="2">
        <f ca="1">Q55</f>
        <v>429198.08688000008</v>
      </c>
    </row>
    <row r="2" spans="1:17" x14ac:dyDescent="0.25">
      <c r="A2" s="1">
        <v>1100</v>
      </c>
      <c r="B2" s="1">
        <v>700</v>
      </c>
    </row>
    <row r="4" spans="1:17" ht="76.5" customHeight="1" x14ac:dyDescent="0.25">
      <c r="A4" s="17" t="s">
        <v>90</v>
      </c>
      <c r="B4" s="20" t="s">
        <v>89</v>
      </c>
      <c r="C4" s="20" t="s">
        <v>86</v>
      </c>
      <c r="D4" s="20" t="s">
        <v>85</v>
      </c>
      <c r="E4" s="20" t="s">
        <v>88</v>
      </c>
      <c r="F4" s="20" t="s">
        <v>84</v>
      </c>
      <c r="G4" s="20" t="s">
        <v>87</v>
      </c>
      <c r="H4" s="20" t="s">
        <v>76</v>
      </c>
      <c r="I4" s="20" t="s">
        <v>77</v>
      </c>
      <c r="J4" s="20" t="s">
        <v>78</v>
      </c>
      <c r="K4" s="20" t="s">
        <v>79</v>
      </c>
      <c r="L4" s="20" t="s">
        <v>80</v>
      </c>
      <c r="M4" s="20" t="s">
        <v>81</v>
      </c>
      <c r="N4" s="24" t="s">
        <v>91</v>
      </c>
      <c r="O4" s="20" t="s">
        <v>82</v>
      </c>
      <c r="P4" s="20" t="s">
        <v>83</v>
      </c>
      <c r="Q4" s="21" t="s">
        <v>52</v>
      </c>
    </row>
    <row r="5" spans="1:17" x14ac:dyDescent="0.25">
      <c r="A5" s="18" t="s">
        <v>0</v>
      </c>
      <c r="B5" s="19">
        <v>435</v>
      </c>
      <c r="C5" s="19">
        <f>$A$2</f>
        <v>1100</v>
      </c>
      <c r="D5" s="19">
        <f>C5-B5</f>
        <v>665</v>
      </c>
      <c r="E5" s="19">
        <f>$A$2</f>
        <v>1100</v>
      </c>
      <c r="F5" s="19">
        <f t="shared" ref="F5:F54" si="0">E5-B5</f>
        <v>665</v>
      </c>
      <c r="G5" s="19">
        <f>F5</f>
        <v>665</v>
      </c>
      <c r="H5" s="19"/>
      <c r="I5" s="19"/>
      <c r="J5" s="19">
        <f>IF(F5&lt;0,F5*(-1),0)</f>
        <v>0</v>
      </c>
      <c r="K5" s="19">
        <f>32*J5</f>
        <v>0</v>
      </c>
      <c r="L5" s="19">
        <f>IF(C5&lt;0,0,((0.18/50)*96.5)*C5)</f>
        <v>382.14</v>
      </c>
      <c r="M5" s="19"/>
      <c r="N5" s="19"/>
      <c r="O5" s="19">
        <f>IF(B5&lt;=E5,B5,E5)</f>
        <v>435</v>
      </c>
      <c r="P5" s="19">
        <f>120*O5</f>
        <v>52200</v>
      </c>
      <c r="Q5" s="19">
        <f>P5-L5-K5-M5</f>
        <v>51817.86</v>
      </c>
    </row>
    <row r="6" spans="1:17" x14ac:dyDescent="0.25">
      <c r="A6" s="18" t="s">
        <v>1</v>
      </c>
      <c r="B6" s="19">
        <v>435</v>
      </c>
      <c r="C6" s="19">
        <f>D5</f>
        <v>665</v>
      </c>
      <c r="D6" s="19">
        <f>C6-B6</f>
        <v>230</v>
      </c>
      <c r="E6" s="19">
        <f>G5</f>
        <v>665</v>
      </c>
      <c r="F6" s="19">
        <f t="shared" si="0"/>
        <v>230</v>
      </c>
      <c r="G6" s="19">
        <f>F6+H6</f>
        <v>1100</v>
      </c>
      <c r="H6" s="19">
        <f>IF(F6&lt;$B$2,IF(F6&lt;0,F6*(-1)+$A$2,$A$2-F6),0)</f>
        <v>870</v>
      </c>
      <c r="I6" s="19">
        <f t="shared" ref="I6:I52" ca="1" si="1">IF(H6&gt;0,IF(RAND()*(10-1)+1&gt;6,2,1),0)</f>
        <v>2</v>
      </c>
      <c r="J6" s="19">
        <f t="shared" ref="J6:J54" si="2">IF(F6&lt;0,F6*(-1),0)</f>
        <v>0</v>
      </c>
      <c r="K6" s="19">
        <f t="shared" ref="K6:K7" si="3">32*J6</f>
        <v>0</v>
      </c>
      <c r="L6" s="19">
        <f t="shared" ref="L6:L54" si="4">IF(C6&lt;0,0,((0.18/50)*96.5)*C6)</f>
        <v>231.02099999999999</v>
      </c>
      <c r="M6" s="19">
        <f t="shared" ref="M6" si="5">IF(H6=0,0,900+(96.5*H6))</f>
        <v>84855</v>
      </c>
      <c r="N6" s="19"/>
      <c r="O6" s="19">
        <f>IF(E6&lt;=0,0,IF(B6&lt;=E6,B6+J5,E6+J5))</f>
        <v>435</v>
      </c>
      <c r="P6" s="19">
        <f t="shared" ref="P6:P54" si="6">120*O6</f>
        <v>52200</v>
      </c>
      <c r="Q6" s="19">
        <f t="shared" ref="Q6:Q7" si="7">P6-L6-K6-M6</f>
        <v>-32886.021000000001</v>
      </c>
    </row>
    <row r="7" spans="1:17" x14ac:dyDescent="0.25">
      <c r="A7" s="18" t="s">
        <v>2</v>
      </c>
      <c r="B7" s="19">
        <v>435</v>
      </c>
      <c r="C7" s="19">
        <f t="shared" ref="C7:C54" si="8">D6</f>
        <v>230</v>
      </c>
      <c r="D7" s="19">
        <f ca="1">IF(H6=0,C7-B7,IF(I6=1,C7-B7+H6,C7-B7))</f>
        <v>-205</v>
      </c>
      <c r="E7" s="19">
        <f t="shared" ref="E7:E54" si="9">G6</f>
        <v>1100</v>
      </c>
      <c r="F7" s="19">
        <f t="shared" si="0"/>
        <v>665</v>
      </c>
      <c r="G7" s="19">
        <f>F7</f>
        <v>665</v>
      </c>
      <c r="H7" s="19"/>
      <c r="I7" s="19"/>
      <c r="J7" s="19">
        <f t="shared" si="2"/>
        <v>0</v>
      </c>
      <c r="K7" s="19">
        <f t="shared" si="3"/>
        <v>0</v>
      </c>
      <c r="L7" s="19">
        <f t="shared" si="4"/>
        <v>79.902000000000001</v>
      </c>
      <c r="M7" s="19"/>
      <c r="N7" s="19"/>
      <c r="O7" s="19">
        <f t="shared" ref="O7:O54" si="10">IF(E7&lt;=0,0,IF(B7&lt;=E7,B7+J6,E7+J6))</f>
        <v>435</v>
      </c>
      <c r="P7" s="19">
        <f t="shared" si="6"/>
        <v>52200</v>
      </c>
      <c r="Q7" s="19">
        <f t="shared" si="7"/>
        <v>52120.097999999998</v>
      </c>
    </row>
    <row r="8" spans="1:17" x14ac:dyDescent="0.25">
      <c r="A8" s="18" t="s">
        <v>3</v>
      </c>
      <c r="B8" s="19">
        <v>435</v>
      </c>
      <c r="C8" s="19">
        <f t="shared" ca="1" si="8"/>
        <v>-205</v>
      </c>
      <c r="D8" s="19">
        <f ca="1">IF(H6=0,C8-B8,IF(I6=2,C8-B8+H6,C8-B8))</f>
        <v>230</v>
      </c>
      <c r="E8" s="19">
        <f t="shared" si="9"/>
        <v>665</v>
      </c>
      <c r="F8" s="19">
        <f t="shared" si="0"/>
        <v>230</v>
      </c>
      <c r="G8" s="19">
        <f t="shared" ref="G8" si="11">F8+H8</f>
        <v>1100</v>
      </c>
      <c r="H8" s="19">
        <f>IF(F8&lt;$B$2,IF(F8&lt;0,F8*(-1)+$A$2,$A$2-F8),0)</f>
        <v>870</v>
      </c>
      <c r="I8" s="19">
        <f t="shared" ca="1" si="1"/>
        <v>2</v>
      </c>
      <c r="J8" s="19">
        <f t="shared" si="2"/>
        <v>0</v>
      </c>
      <c r="K8" s="19">
        <f t="shared" ref="K8:K54" si="12">32*J8</f>
        <v>0</v>
      </c>
      <c r="L8" s="19">
        <f t="shared" ca="1" si="4"/>
        <v>0</v>
      </c>
      <c r="M8" s="19">
        <f t="shared" ref="M8" si="13">IF(H8=0,0,900+(96.5*H8))</f>
        <v>84855</v>
      </c>
      <c r="N8" s="19"/>
      <c r="O8" s="19">
        <f t="shared" si="10"/>
        <v>435</v>
      </c>
      <c r="P8" s="19">
        <f t="shared" si="6"/>
        <v>52200</v>
      </c>
      <c r="Q8" s="19">
        <f t="shared" ref="Q8:Q54" ca="1" si="14">P8-L8-K8-M8</f>
        <v>-32655</v>
      </c>
    </row>
    <row r="9" spans="1:17" x14ac:dyDescent="0.25">
      <c r="A9" s="18" t="s">
        <v>4</v>
      </c>
      <c r="B9" s="19">
        <v>435</v>
      </c>
      <c r="C9" s="19">
        <f t="shared" ca="1" si="8"/>
        <v>230</v>
      </c>
      <c r="D9" s="19">
        <f t="shared" ref="D9" ca="1" si="15">IF(H8=0,C9-B9,IF(I8=1,C9-B9+H8,C9-B9))</f>
        <v>-205</v>
      </c>
      <c r="E9" s="19">
        <f t="shared" si="9"/>
        <v>1100</v>
      </c>
      <c r="F9" s="19">
        <f t="shared" si="0"/>
        <v>665</v>
      </c>
      <c r="G9" s="19">
        <f t="shared" ref="G9" si="16">F9</f>
        <v>665</v>
      </c>
      <c r="H9" s="19"/>
      <c r="I9" s="19"/>
      <c r="J9" s="19">
        <f t="shared" si="2"/>
        <v>0</v>
      </c>
      <c r="K9" s="19">
        <f t="shared" si="12"/>
        <v>0</v>
      </c>
      <c r="L9" s="19">
        <f t="shared" ca="1" si="4"/>
        <v>79.902000000000001</v>
      </c>
      <c r="M9" s="19"/>
      <c r="N9" s="19"/>
      <c r="O9" s="19">
        <f t="shared" si="10"/>
        <v>435</v>
      </c>
      <c r="P9" s="19">
        <f t="shared" si="6"/>
        <v>52200</v>
      </c>
      <c r="Q9" s="19">
        <f t="shared" ca="1" si="14"/>
        <v>52120.097999999998</v>
      </c>
    </row>
    <row r="10" spans="1:17" x14ac:dyDescent="0.25">
      <c r="A10" s="18" t="s">
        <v>5</v>
      </c>
      <c r="B10" s="19">
        <v>435</v>
      </c>
      <c r="C10" s="19">
        <f t="shared" ca="1" si="8"/>
        <v>-205</v>
      </c>
      <c r="D10" s="19">
        <f t="shared" ref="D10" ca="1" si="17">IF(H8=0,C10-B10,IF(I8=2,C10-B10+H8,C10-B10))</f>
        <v>230</v>
      </c>
      <c r="E10" s="19">
        <f t="shared" si="9"/>
        <v>665</v>
      </c>
      <c r="F10" s="19">
        <f t="shared" si="0"/>
        <v>230</v>
      </c>
      <c r="G10" s="19">
        <f t="shared" ref="G10" si="18">F10+H10</f>
        <v>1100</v>
      </c>
      <c r="H10" s="19">
        <f>IF(F10&lt;$B$2,IF(F10&lt;0,F10*(-1)+$A$2,$A$2-F10),0)</f>
        <v>870</v>
      </c>
      <c r="I10" s="19">
        <f t="shared" ca="1" si="1"/>
        <v>2</v>
      </c>
      <c r="J10" s="19">
        <f t="shared" si="2"/>
        <v>0</v>
      </c>
      <c r="K10" s="19">
        <f t="shared" si="12"/>
        <v>0</v>
      </c>
      <c r="L10" s="19">
        <f t="shared" ca="1" si="4"/>
        <v>0</v>
      </c>
      <c r="M10" s="19">
        <f t="shared" ref="M10" si="19">IF(H10=0,0,900+(96.5*H10))</f>
        <v>84855</v>
      </c>
      <c r="N10" s="19"/>
      <c r="O10" s="19">
        <f t="shared" si="10"/>
        <v>435</v>
      </c>
      <c r="P10" s="19">
        <f t="shared" si="6"/>
        <v>52200</v>
      </c>
      <c r="Q10" s="19">
        <f t="shared" ca="1" si="14"/>
        <v>-32655</v>
      </c>
    </row>
    <row r="11" spans="1:17" x14ac:dyDescent="0.25">
      <c r="A11" s="18" t="s">
        <v>6</v>
      </c>
      <c r="B11" s="19">
        <v>435</v>
      </c>
      <c r="C11" s="19">
        <f t="shared" ca="1" si="8"/>
        <v>230</v>
      </c>
      <c r="D11" s="19">
        <f t="shared" ref="D11" ca="1" si="20">IF(H10=0,C11-B11,IF(I10=1,C11-B11+H10,C11-B11))</f>
        <v>-205</v>
      </c>
      <c r="E11" s="19">
        <f t="shared" si="9"/>
        <v>1100</v>
      </c>
      <c r="F11" s="19">
        <f t="shared" si="0"/>
        <v>665</v>
      </c>
      <c r="G11" s="19">
        <f t="shared" ref="G11" si="21">F11</f>
        <v>665</v>
      </c>
      <c r="H11" s="19"/>
      <c r="I11" s="19"/>
      <c r="J11" s="19">
        <f t="shared" si="2"/>
        <v>0</v>
      </c>
      <c r="K11" s="19">
        <f t="shared" si="12"/>
        <v>0</v>
      </c>
      <c r="L11" s="19">
        <f t="shared" ca="1" si="4"/>
        <v>79.902000000000001</v>
      </c>
      <c r="M11" s="19"/>
      <c r="N11" s="19"/>
      <c r="O11" s="19">
        <f t="shared" si="10"/>
        <v>435</v>
      </c>
      <c r="P11" s="19">
        <f t="shared" si="6"/>
        <v>52200</v>
      </c>
      <c r="Q11" s="19">
        <f t="shared" ca="1" si="14"/>
        <v>52120.097999999998</v>
      </c>
    </row>
    <row r="12" spans="1:17" x14ac:dyDescent="0.25">
      <c r="A12" s="18" t="s">
        <v>7</v>
      </c>
      <c r="B12" s="19">
        <v>435</v>
      </c>
      <c r="C12" s="19">
        <f t="shared" ca="1" si="8"/>
        <v>-205</v>
      </c>
      <c r="D12" s="19">
        <f t="shared" ref="D12" ca="1" si="22">IF(H10=0,C12-B12,IF(I10=2,C12-B12+H10,C12-B12))</f>
        <v>230</v>
      </c>
      <c r="E12" s="19">
        <f t="shared" si="9"/>
        <v>665</v>
      </c>
      <c r="F12" s="19">
        <f t="shared" si="0"/>
        <v>230</v>
      </c>
      <c r="G12" s="19">
        <f t="shared" ref="G12" si="23">F12+H12</f>
        <v>1100</v>
      </c>
      <c r="H12" s="19">
        <f>IF(F12&lt;$B$2,IF(F12&lt;0,F12*(-1)+$A$2,$A$2-F12),0)</f>
        <v>870</v>
      </c>
      <c r="I12" s="19">
        <f t="shared" ca="1" si="1"/>
        <v>2</v>
      </c>
      <c r="J12" s="19">
        <f t="shared" si="2"/>
        <v>0</v>
      </c>
      <c r="K12" s="19">
        <f t="shared" si="12"/>
        <v>0</v>
      </c>
      <c r="L12" s="19">
        <f t="shared" ca="1" si="4"/>
        <v>0</v>
      </c>
      <c r="M12" s="19">
        <f t="shared" ref="M12" si="24">IF(H12=0,0,900+(96.5*H12))</f>
        <v>84855</v>
      </c>
      <c r="N12" s="19"/>
      <c r="O12" s="19">
        <f t="shared" si="10"/>
        <v>435</v>
      </c>
      <c r="P12" s="19">
        <f t="shared" si="6"/>
        <v>52200</v>
      </c>
      <c r="Q12" s="19">
        <f t="shared" ca="1" si="14"/>
        <v>-32655</v>
      </c>
    </row>
    <row r="13" spans="1:17" x14ac:dyDescent="0.25">
      <c r="A13" s="18" t="s">
        <v>8</v>
      </c>
      <c r="B13" s="19">
        <v>435</v>
      </c>
      <c r="C13" s="19">
        <f t="shared" ca="1" si="8"/>
        <v>230</v>
      </c>
      <c r="D13" s="19">
        <f t="shared" ref="D13" ca="1" si="25">IF(H12=0,C13-B13,IF(I12=1,C13-B13+H12,C13-B13))</f>
        <v>-205</v>
      </c>
      <c r="E13" s="19">
        <f t="shared" si="9"/>
        <v>1100</v>
      </c>
      <c r="F13" s="19">
        <f t="shared" si="0"/>
        <v>665</v>
      </c>
      <c r="G13" s="19">
        <f t="shared" ref="G13" si="26">F13</f>
        <v>665</v>
      </c>
      <c r="H13" s="19"/>
      <c r="I13" s="19"/>
      <c r="J13" s="19">
        <f t="shared" si="2"/>
        <v>0</v>
      </c>
      <c r="K13" s="19">
        <f t="shared" si="12"/>
        <v>0</v>
      </c>
      <c r="L13" s="19">
        <f t="shared" ca="1" si="4"/>
        <v>79.902000000000001</v>
      </c>
      <c r="M13" s="19"/>
      <c r="N13" s="19"/>
      <c r="O13" s="19">
        <f t="shared" si="10"/>
        <v>435</v>
      </c>
      <c r="P13" s="19">
        <f t="shared" si="6"/>
        <v>52200</v>
      </c>
      <c r="Q13" s="19">
        <f t="shared" ca="1" si="14"/>
        <v>52120.097999999998</v>
      </c>
    </row>
    <row r="14" spans="1:17" x14ac:dyDescent="0.25">
      <c r="A14" s="18" t="s">
        <v>9</v>
      </c>
      <c r="B14" s="19">
        <v>435</v>
      </c>
      <c r="C14" s="19">
        <f t="shared" ca="1" si="8"/>
        <v>-205</v>
      </c>
      <c r="D14" s="19">
        <f t="shared" ref="D14" ca="1" si="27">IF(H12=0,C14-B14,IF(I12=2,C14-B14+H12,C14-B14))</f>
        <v>230</v>
      </c>
      <c r="E14" s="19">
        <f t="shared" si="9"/>
        <v>665</v>
      </c>
      <c r="F14" s="19">
        <f t="shared" si="0"/>
        <v>230</v>
      </c>
      <c r="G14" s="19">
        <f t="shared" ref="G14" si="28">F14+H14</f>
        <v>1100</v>
      </c>
      <c r="H14" s="19">
        <f>IF(F14&lt;$B$2,IF(F14&lt;0,F14*(-1)+$A$2,$A$2-F14),0)</f>
        <v>870</v>
      </c>
      <c r="I14" s="19">
        <f t="shared" ca="1" si="1"/>
        <v>2</v>
      </c>
      <c r="J14" s="19">
        <f t="shared" si="2"/>
        <v>0</v>
      </c>
      <c r="K14" s="19">
        <f t="shared" si="12"/>
        <v>0</v>
      </c>
      <c r="L14" s="19">
        <f t="shared" ca="1" si="4"/>
        <v>0</v>
      </c>
      <c r="M14" s="19">
        <f t="shared" ref="M14" si="29">IF(H14=0,0,900+(96.5*H14))</f>
        <v>84855</v>
      </c>
      <c r="N14" s="19"/>
      <c r="O14" s="19">
        <f t="shared" si="10"/>
        <v>435</v>
      </c>
      <c r="P14" s="19">
        <f t="shared" si="6"/>
        <v>52200</v>
      </c>
      <c r="Q14" s="19">
        <f t="shared" ca="1" si="14"/>
        <v>-32655</v>
      </c>
    </row>
    <row r="15" spans="1:17" x14ac:dyDescent="0.25">
      <c r="A15" s="18" t="s">
        <v>10</v>
      </c>
      <c r="B15" s="19">
        <v>435</v>
      </c>
      <c r="C15" s="19">
        <f t="shared" ca="1" si="8"/>
        <v>230</v>
      </c>
      <c r="D15" s="19">
        <f t="shared" ref="D15" ca="1" si="30">IF(H14=0,C15-B15,IF(I14=1,C15-B15+H14,C15-B15))</f>
        <v>-205</v>
      </c>
      <c r="E15" s="19">
        <f t="shared" si="9"/>
        <v>1100</v>
      </c>
      <c r="F15" s="19">
        <f t="shared" si="0"/>
        <v>665</v>
      </c>
      <c r="G15" s="19">
        <f t="shared" ref="G15" si="31">F15</f>
        <v>665</v>
      </c>
      <c r="H15" s="19"/>
      <c r="I15" s="19"/>
      <c r="J15" s="19">
        <f t="shared" si="2"/>
        <v>0</v>
      </c>
      <c r="K15" s="19">
        <f t="shared" si="12"/>
        <v>0</v>
      </c>
      <c r="L15" s="19">
        <f t="shared" ca="1" si="4"/>
        <v>79.902000000000001</v>
      </c>
      <c r="M15" s="19"/>
      <c r="N15" s="19"/>
      <c r="O15" s="19">
        <f t="shared" si="10"/>
        <v>435</v>
      </c>
      <c r="P15" s="19">
        <f t="shared" si="6"/>
        <v>52200</v>
      </c>
      <c r="Q15" s="19">
        <f t="shared" ca="1" si="14"/>
        <v>52120.097999999998</v>
      </c>
    </row>
    <row r="16" spans="1:17" x14ac:dyDescent="0.25">
      <c r="A16" s="18" t="s">
        <v>11</v>
      </c>
      <c r="B16" s="19">
        <v>435</v>
      </c>
      <c r="C16" s="19">
        <f t="shared" ca="1" si="8"/>
        <v>-205</v>
      </c>
      <c r="D16" s="19">
        <f t="shared" ref="D16" ca="1" si="32">IF(H14=0,C16-B16,IF(I14=2,C16-B16+H14,C16-B16))</f>
        <v>230</v>
      </c>
      <c r="E16" s="19">
        <f t="shared" si="9"/>
        <v>665</v>
      </c>
      <c r="F16" s="19">
        <f t="shared" si="0"/>
        <v>230</v>
      </c>
      <c r="G16" s="19">
        <f t="shared" ref="G16" si="33">F16+H16</f>
        <v>1100</v>
      </c>
      <c r="H16" s="19">
        <f>IF(F16&lt;$B$2,IF(F16&lt;0,F16*(-1)+$A$2,$A$2-F16),0)</f>
        <v>870</v>
      </c>
      <c r="I16" s="19">
        <f t="shared" ca="1" si="1"/>
        <v>1</v>
      </c>
      <c r="J16" s="19">
        <f t="shared" si="2"/>
        <v>0</v>
      </c>
      <c r="K16" s="19">
        <f t="shared" si="12"/>
        <v>0</v>
      </c>
      <c r="L16" s="19">
        <f t="shared" ca="1" si="4"/>
        <v>0</v>
      </c>
      <c r="M16" s="19">
        <f t="shared" ref="M16" si="34">IF(H16=0,0,900+(96.5*H16))</f>
        <v>84855</v>
      </c>
      <c r="N16" s="19"/>
      <c r="O16" s="19">
        <f t="shared" si="10"/>
        <v>435</v>
      </c>
      <c r="P16" s="19">
        <f t="shared" si="6"/>
        <v>52200</v>
      </c>
      <c r="Q16" s="19">
        <f t="shared" ca="1" si="14"/>
        <v>-32655</v>
      </c>
    </row>
    <row r="17" spans="1:17" x14ac:dyDescent="0.25">
      <c r="A17" s="18" t="s">
        <v>12</v>
      </c>
      <c r="B17" s="19">
        <v>435</v>
      </c>
      <c r="C17" s="19">
        <f t="shared" ca="1" si="8"/>
        <v>230</v>
      </c>
      <c r="D17" s="19">
        <f t="shared" ref="D17" ca="1" si="35">IF(H16=0,C17-B17,IF(I16=1,C17-B17+H16,C17-B17))</f>
        <v>665</v>
      </c>
      <c r="E17" s="19">
        <f t="shared" si="9"/>
        <v>1100</v>
      </c>
      <c r="F17" s="19">
        <f t="shared" si="0"/>
        <v>665</v>
      </c>
      <c r="G17" s="19">
        <f t="shared" ref="G17" si="36">F17</f>
        <v>665</v>
      </c>
      <c r="H17" s="19"/>
      <c r="I17" s="19"/>
      <c r="J17" s="19">
        <f t="shared" si="2"/>
        <v>0</v>
      </c>
      <c r="K17" s="19">
        <f t="shared" si="12"/>
        <v>0</v>
      </c>
      <c r="L17" s="19">
        <f t="shared" ca="1" si="4"/>
        <v>79.902000000000001</v>
      </c>
      <c r="M17" s="19"/>
      <c r="N17" s="19"/>
      <c r="O17" s="19">
        <f t="shared" si="10"/>
        <v>435</v>
      </c>
      <c r="P17" s="19">
        <f t="shared" si="6"/>
        <v>52200</v>
      </c>
      <c r="Q17" s="19">
        <f t="shared" ca="1" si="14"/>
        <v>52120.097999999998</v>
      </c>
    </row>
    <row r="18" spans="1:17" x14ac:dyDescent="0.25">
      <c r="A18" s="18" t="s">
        <v>13</v>
      </c>
      <c r="B18" s="19">
        <v>435</v>
      </c>
      <c r="C18" s="19">
        <f t="shared" ca="1" si="8"/>
        <v>665</v>
      </c>
      <c r="D18" s="19">
        <f t="shared" ref="D18" ca="1" si="37">IF(H16=0,C18-B18,IF(I16=2,C18-B18+H16,C18-B18))</f>
        <v>230</v>
      </c>
      <c r="E18" s="19">
        <f t="shared" si="9"/>
        <v>665</v>
      </c>
      <c r="F18" s="19">
        <f t="shared" si="0"/>
        <v>230</v>
      </c>
      <c r="G18" s="19">
        <f t="shared" ref="G18" si="38">F18+H18</f>
        <v>1100</v>
      </c>
      <c r="H18" s="19">
        <f>IF(F18&lt;$B$2,IF(F18&lt;0,F18*(-1)+$A$2,$A$2-F18),0)</f>
        <v>870</v>
      </c>
      <c r="I18" s="19">
        <f t="shared" ca="1" si="1"/>
        <v>2</v>
      </c>
      <c r="J18" s="19">
        <f t="shared" si="2"/>
        <v>0</v>
      </c>
      <c r="K18" s="19">
        <f t="shared" si="12"/>
        <v>0</v>
      </c>
      <c r="L18" s="19">
        <f t="shared" ca="1" si="4"/>
        <v>231.02099999999999</v>
      </c>
      <c r="M18" s="19">
        <f t="shared" ref="M18" si="39">IF(H18=0,0,900+(96.5*H18))</f>
        <v>84855</v>
      </c>
      <c r="N18" s="19"/>
      <c r="O18" s="19">
        <f t="shared" si="10"/>
        <v>435</v>
      </c>
      <c r="P18" s="19">
        <f t="shared" si="6"/>
        <v>52200</v>
      </c>
      <c r="Q18" s="19">
        <f t="shared" ca="1" si="14"/>
        <v>-32886.021000000001</v>
      </c>
    </row>
    <row r="19" spans="1:17" x14ac:dyDescent="0.25">
      <c r="A19" s="18" t="s">
        <v>14</v>
      </c>
      <c r="B19" s="19">
        <v>435</v>
      </c>
      <c r="C19" s="19">
        <f t="shared" ca="1" si="8"/>
        <v>230</v>
      </c>
      <c r="D19" s="19">
        <f t="shared" ref="D19" ca="1" si="40">IF(H18=0,C19-B19,IF(I18=1,C19-B19+H18,C19-B19))</f>
        <v>-205</v>
      </c>
      <c r="E19" s="19">
        <f t="shared" si="9"/>
        <v>1100</v>
      </c>
      <c r="F19" s="19">
        <f t="shared" si="0"/>
        <v>665</v>
      </c>
      <c r="G19" s="19">
        <f t="shared" ref="G19" si="41">F19</f>
        <v>665</v>
      </c>
      <c r="H19" s="19"/>
      <c r="I19" s="19"/>
      <c r="J19" s="19">
        <f t="shared" si="2"/>
        <v>0</v>
      </c>
      <c r="K19" s="19">
        <f t="shared" si="12"/>
        <v>0</v>
      </c>
      <c r="L19" s="19">
        <f t="shared" ca="1" si="4"/>
        <v>79.902000000000001</v>
      </c>
      <c r="M19" s="19"/>
      <c r="N19" s="19"/>
      <c r="O19" s="19">
        <f t="shared" si="10"/>
        <v>435</v>
      </c>
      <c r="P19" s="19">
        <f t="shared" si="6"/>
        <v>52200</v>
      </c>
      <c r="Q19" s="19">
        <f t="shared" ca="1" si="14"/>
        <v>52120.097999999998</v>
      </c>
    </row>
    <row r="20" spans="1:17" x14ac:dyDescent="0.25">
      <c r="A20" s="18" t="s">
        <v>15</v>
      </c>
      <c r="B20" s="19">
        <v>435</v>
      </c>
      <c r="C20" s="19">
        <f t="shared" ca="1" si="8"/>
        <v>-205</v>
      </c>
      <c r="D20" s="19">
        <f t="shared" ref="D20" ca="1" si="42">IF(H18=0,C20-B20,IF(I18=2,C20-B20+H18,C20-B20))</f>
        <v>230</v>
      </c>
      <c r="E20" s="19">
        <f t="shared" si="9"/>
        <v>665</v>
      </c>
      <c r="F20" s="19">
        <f t="shared" si="0"/>
        <v>230</v>
      </c>
      <c r="G20" s="19">
        <f t="shared" ref="G20" si="43">F20+H20</f>
        <v>1100</v>
      </c>
      <c r="H20" s="19">
        <f>IF(F20&lt;$B$2,IF(F20&lt;0,F20*(-1)+$A$2,$A$2-F20),0)</f>
        <v>870</v>
      </c>
      <c r="I20" s="19">
        <f t="shared" ca="1" si="1"/>
        <v>1</v>
      </c>
      <c r="J20" s="19">
        <f t="shared" si="2"/>
        <v>0</v>
      </c>
      <c r="K20" s="19">
        <f t="shared" si="12"/>
        <v>0</v>
      </c>
      <c r="L20" s="19">
        <f t="shared" ca="1" si="4"/>
        <v>0</v>
      </c>
      <c r="M20" s="19">
        <f t="shared" ref="M20" si="44">IF(H20=0,0,900+(96.5*H20))</f>
        <v>84855</v>
      </c>
      <c r="N20" s="19"/>
      <c r="O20" s="19">
        <f t="shared" si="10"/>
        <v>435</v>
      </c>
      <c r="P20" s="19">
        <f t="shared" si="6"/>
        <v>52200</v>
      </c>
      <c r="Q20" s="19">
        <f t="shared" ca="1" si="14"/>
        <v>-32655</v>
      </c>
    </row>
    <row r="21" spans="1:17" x14ac:dyDescent="0.25">
      <c r="A21" s="18" t="s">
        <v>16</v>
      </c>
      <c r="B21" s="19">
        <v>575.29999999999995</v>
      </c>
      <c r="C21" s="19">
        <f t="shared" ca="1" si="8"/>
        <v>230</v>
      </c>
      <c r="D21" s="19">
        <f t="shared" ref="D21" ca="1" si="45">IF(H20=0,C21-B21,IF(I20=1,C21-B21+H20,C21-B21))</f>
        <v>524.70000000000005</v>
      </c>
      <c r="E21" s="19">
        <f t="shared" si="9"/>
        <v>1100</v>
      </c>
      <c r="F21" s="19">
        <f t="shared" si="0"/>
        <v>524.70000000000005</v>
      </c>
      <c r="G21" s="19">
        <f t="shared" ref="G21" si="46">F21</f>
        <v>524.70000000000005</v>
      </c>
      <c r="H21" s="19"/>
      <c r="I21" s="19"/>
      <c r="J21" s="19">
        <f t="shared" si="2"/>
        <v>0</v>
      </c>
      <c r="K21" s="19">
        <f t="shared" si="12"/>
        <v>0</v>
      </c>
      <c r="L21" s="19">
        <f t="shared" ca="1" si="4"/>
        <v>79.902000000000001</v>
      </c>
      <c r="M21" s="19"/>
      <c r="N21" s="19"/>
      <c r="O21" s="19">
        <f t="shared" si="10"/>
        <v>575.29999999999995</v>
      </c>
      <c r="P21" s="19">
        <f t="shared" si="6"/>
        <v>69036</v>
      </c>
      <c r="Q21" s="19">
        <f t="shared" ca="1" si="14"/>
        <v>68956.097999999998</v>
      </c>
    </row>
    <row r="22" spans="1:17" x14ac:dyDescent="0.25">
      <c r="A22" s="18" t="s">
        <v>17</v>
      </c>
      <c r="B22" s="19">
        <v>575.29999999999995</v>
      </c>
      <c r="C22" s="19">
        <f t="shared" ca="1" si="8"/>
        <v>524.70000000000005</v>
      </c>
      <c r="D22" s="19">
        <f t="shared" ref="D22" ca="1" si="47">IF(H20=0,C22-B22,IF(I20=2,C22-B22+H20,C22-B22))</f>
        <v>-50.599999999999909</v>
      </c>
      <c r="E22" s="19">
        <f t="shared" si="9"/>
        <v>524.70000000000005</v>
      </c>
      <c r="F22" s="19">
        <f t="shared" si="0"/>
        <v>-50.599999999999909</v>
      </c>
      <c r="G22" s="19">
        <f t="shared" ref="G22" si="48">F22+H22</f>
        <v>1100</v>
      </c>
      <c r="H22" s="19">
        <f>IF(F22&lt;$B$2,IF(F22&lt;0,F22*(-1)+$A$2,$A$2-F22),0)</f>
        <v>1150.5999999999999</v>
      </c>
      <c r="I22" s="19">
        <f t="shared" ca="1" si="1"/>
        <v>1</v>
      </c>
      <c r="J22" s="19">
        <f t="shared" si="2"/>
        <v>50.599999999999909</v>
      </c>
      <c r="K22" s="19">
        <f t="shared" si="12"/>
        <v>1619.1999999999971</v>
      </c>
      <c r="L22" s="19">
        <f t="shared" ca="1" si="4"/>
        <v>182.28078000000002</v>
      </c>
      <c r="M22" s="19">
        <f t="shared" ref="M22" si="49">IF(H22=0,0,900+(96.5*H22))</f>
        <v>111932.9</v>
      </c>
      <c r="N22" s="19"/>
      <c r="O22" s="19">
        <f t="shared" si="10"/>
        <v>524.70000000000005</v>
      </c>
      <c r="P22" s="19">
        <f t="shared" si="6"/>
        <v>62964.000000000007</v>
      </c>
      <c r="Q22" s="19">
        <f t="shared" ca="1" si="14"/>
        <v>-50770.380779999985</v>
      </c>
    </row>
    <row r="23" spans="1:17" x14ac:dyDescent="0.25">
      <c r="A23" s="18" t="s">
        <v>18</v>
      </c>
      <c r="B23" s="19">
        <v>575.29999999999995</v>
      </c>
      <c r="C23" s="19">
        <f t="shared" ca="1" si="8"/>
        <v>-50.599999999999909</v>
      </c>
      <c r="D23" s="19">
        <f t="shared" ref="D23" ca="1" si="50">IF(H22=0,C23-B23,IF(I22=1,C23-B23+H22,C23-B23))</f>
        <v>524.70000000000005</v>
      </c>
      <c r="E23" s="19">
        <f t="shared" si="9"/>
        <v>1100</v>
      </c>
      <c r="F23" s="19">
        <f t="shared" si="0"/>
        <v>524.70000000000005</v>
      </c>
      <c r="G23" s="19">
        <f t="shared" ref="G23" si="51">F23</f>
        <v>524.70000000000005</v>
      </c>
      <c r="H23" s="19"/>
      <c r="I23" s="19"/>
      <c r="J23" s="19">
        <f t="shared" si="2"/>
        <v>0</v>
      </c>
      <c r="K23" s="19">
        <f t="shared" si="12"/>
        <v>0</v>
      </c>
      <c r="L23" s="19">
        <f t="shared" ca="1" si="4"/>
        <v>0</v>
      </c>
      <c r="M23" s="19"/>
      <c r="N23" s="19"/>
      <c r="O23" s="19">
        <f t="shared" si="10"/>
        <v>625.89999999999986</v>
      </c>
      <c r="P23" s="19">
        <f t="shared" si="6"/>
        <v>75107.999999999985</v>
      </c>
      <c r="Q23" s="19">
        <f t="shared" ca="1" si="14"/>
        <v>75107.999999999985</v>
      </c>
    </row>
    <row r="24" spans="1:17" x14ac:dyDescent="0.25">
      <c r="A24" s="18" t="s">
        <v>19</v>
      </c>
      <c r="B24" s="19">
        <v>575.29999999999995</v>
      </c>
      <c r="C24" s="19">
        <f t="shared" ca="1" si="8"/>
        <v>524.70000000000005</v>
      </c>
      <c r="D24" s="19">
        <f t="shared" ref="D24" ca="1" si="52">IF(H22=0,C24-B24,IF(I22=2,C24-B24+H22,C24-B24))</f>
        <v>-50.599999999999909</v>
      </c>
      <c r="E24" s="19">
        <f t="shared" si="9"/>
        <v>524.70000000000005</v>
      </c>
      <c r="F24" s="19">
        <f t="shared" si="0"/>
        <v>-50.599999999999909</v>
      </c>
      <c r="G24" s="19">
        <f t="shared" ref="G24" si="53">F24+H24</f>
        <v>1100</v>
      </c>
      <c r="H24" s="19">
        <f>IF(F24&lt;$B$2,IF(F24&lt;0,F24*(-1)+$A$2,$A$2-F24),0)</f>
        <v>1150.5999999999999</v>
      </c>
      <c r="I24" s="19">
        <f t="shared" ca="1" si="1"/>
        <v>1</v>
      </c>
      <c r="J24" s="19">
        <f t="shared" si="2"/>
        <v>50.599999999999909</v>
      </c>
      <c r="K24" s="19">
        <f t="shared" si="12"/>
        <v>1619.1999999999971</v>
      </c>
      <c r="L24" s="19">
        <f t="shared" ca="1" si="4"/>
        <v>182.28078000000002</v>
      </c>
      <c r="M24" s="19">
        <f t="shared" ref="M24" si="54">IF(H24=0,0,900+(96.5*H24))</f>
        <v>111932.9</v>
      </c>
      <c r="N24" s="19"/>
      <c r="O24" s="19">
        <f t="shared" si="10"/>
        <v>524.70000000000005</v>
      </c>
      <c r="P24" s="19">
        <f t="shared" si="6"/>
        <v>62964.000000000007</v>
      </c>
      <c r="Q24" s="19">
        <f t="shared" ca="1" si="14"/>
        <v>-50770.380779999985</v>
      </c>
    </row>
    <row r="25" spans="1:17" x14ac:dyDescent="0.25">
      <c r="A25" s="18" t="s">
        <v>20</v>
      </c>
      <c r="B25" s="19">
        <v>575.29999999999995</v>
      </c>
      <c r="C25" s="19">
        <f t="shared" ca="1" si="8"/>
        <v>-50.599999999999909</v>
      </c>
      <c r="D25" s="19">
        <f t="shared" ref="D25" ca="1" si="55">IF(H24=0,C25-B25,IF(I24=1,C25-B25+H24,C25-B25))</f>
        <v>524.70000000000005</v>
      </c>
      <c r="E25" s="19">
        <f t="shared" si="9"/>
        <v>1100</v>
      </c>
      <c r="F25" s="19">
        <f t="shared" si="0"/>
        <v>524.70000000000005</v>
      </c>
      <c r="G25" s="19">
        <f t="shared" ref="G25" si="56">F25</f>
        <v>524.70000000000005</v>
      </c>
      <c r="H25" s="19"/>
      <c r="I25" s="19"/>
      <c r="J25" s="19">
        <f t="shared" si="2"/>
        <v>0</v>
      </c>
      <c r="K25" s="19">
        <f t="shared" si="12"/>
        <v>0</v>
      </c>
      <c r="L25" s="19">
        <f t="shared" ca="1" si="4"/>
        <v>0</v>
      </c>
      <c r="M25" s="19"/>
      <c r="N25" s="19"/>
      <c r="O25" s="19">
        <f t="shared" si="10"/>
        <v>625.89999999999986</v>
      </c>
      <c r="P25" s="19">
        <f t="shared" si="6"/>
        <v>75107.999999999985</v>
      </c>
      <c r="Q25" s="19">
        <f t="shared" ca="1" si="14"/>
        <v>75107.999999999985</v>
      </c>
    </row>
    <row r="26" spans="1:17" x14ac:dyDescent="0.25">
      <c r="A26" s="18" t="s">
        <v>21</v>
      </c>
      <c r="B26" s="19">
        <v>575.29999999999995</v>
      </c>
      <c r="C26" s="19">
        <f t="shared" ca="1" si="8"/>
        <v>524.70000000000005</v>
      </c>
      <c r="D26" s="19">
        <f t="shared" ref="D26" ca="1" si="57">IF(H24=0,C26-B26,IF(I24=2,C26-B26+H24,C26-B26))</f>
        <v>-50.599999999999909</v>
      </c>
      <c r="E26" s="19">
        <f t="shared" si="9"/>
        <v>524.70000000000005</v>
      </c>
      <c r="F26" s="19">
        <f t="shared" si="0"/>
        <v>-50.599999999999909</v>
      </c>
      <c r="G26" s="19">
        <f t="shared" ref="G26" si="58">F26+H26</f>
        <v>1100</v>
      </c>
      <c r="H26" s="19">
        <f>IF(F26&lt;$B$2,IF(F26&lt;0,F26*(-1)+$A$2,$A$2-F26),0)</f>
        <v>1150.5999999999999</v>
      </c>
      <c r="I26" s="19">
        <f t="shared" ca="1" si="1"/>
        <v>2</v>
      </c>
      <c r="J26" s="19">
        <f t="shared" si="2"/>
        <v>50.599999999999909</v>
      </c>
      <c r="K26" s="19">
        <f t="shared" si="12"/>
        <v>1619.1999999999971</v>
      </c>
      <c r="L26" s="19">
        <f t="shared" ca="1" si="4"/>
        <v>182.28078000000002</v>
      </c>
      <c r="M26" s="19">
        <f t="shared" ref="M26" si="59">IF(H26=0,0,900+(96.5*H26))</f>
        <v>111932.9</v>
      </c>
      <c r="N26" s="19"/>
      <c r="O26" s="19">
        <f t="shared" si="10"/>
        <v>524.70000000000005</v>
      </c>
      <c r="P26" s="19">
        <f t="shared" si="6"/>
        <v>62964.000000000007</v>
      </c>
      <c r="Q26" s="19">
        <f t="shared" ca="1" si="14"/>
        <v>-50770.380779999985</v>
      </c>
    </row>
    <row r="27" spans="1:17" x14ac:dyDescent="0.25">
      <c r="A27" s="18" t="s">
        <v>22</v>
      </c>
      <c r="B27" s="19">
        <v>575.29999999999995</v>
      </c>
      <c r="C27" s="19">
        <f t="shared" ca="1" si="8"/>
        <v>-50.599999999999909</v>
      </c>
      <c r="D27" s="19">
        <f t="shared" ref="D27" ca="1" si="60">IF(H26=0,C27-B27,IF(I26=1,C27-B27+H26,C27-B27))</f>
        <v>-625.89999999999986</v>
      </c>
      <c r="E27" s="19">
        <f t="shared" si="9"/>
        <v>1100</v>
      </c>
      <c r="F27" s="19">
        <f t="shared" si="0"/>
        <v>524.70000000000005</v>
      </c>
      <c r="G27" s="19">
        <f t="shared" ref="G27" si="61">F27</f>
        <v>524.70000000000005</v>
      </c>
      <c r="H27" s="19"/>
      <c r="I27" s="19"/>
      <c r="J27" s="19">
        <f t="shared" si="2"/>
        <v>0</v>
      </c>
      <c r="K27" s="19">
        <f t="shared" si="12"/>
        <v>0</v>
      </c>
      <c r="L27" s="19">
        <f t="shared" ca="1" si="4"/>
        <v>0</v>
      </c>
      <c r="M27" s="19"/>
      <c r="N27" s="19"/>
      <c r="O27" s="19">
        <f t="shared" si="10"/>
        <v>625.89999999999986</v>
      </c>
      <c r="P27" s="19">
        <f t="shared" si="6"/>
        <v>75107.999999999985</v>
      </c>
      <c r="Q27" s="19">
        <f t="shared" ca="1" si="14"/>
        <v>75107.999999999985</v>
      </c>
    </row>
    <row r="28" spans="1:17" x14ac:dyDescent="0.25">
      <c r="A28" s="18" t="s">
        <v>23</v>
      </c>
      <c r="B28" s="19">
        <v>575.29999999999995</v>
      </c>
      <c r="C28" s="19">
        <f t="shared" ca="1" si="8"/>
        <v>-625.89999999999986</v>
      </c>
      <c r="D28" s="19">
        <f t="shared" ref="D28" ca="1" si="62">IF(H26=0,C28-B28,IF(I26=2,C28-B28+H26,C28-B28))</f>
        <v>-50.599999999999909</v>
      </c>
      <c r="E28" s="19">
        <f t="shared" si="9"/>
        <v>524.70000000000005</v>
      </c>
      <c r="F28" s="19">
        <f t="shared" si="0"/>
        <v>-50.599999999999909</v>
      </c>
      <c r="G28" s="19">
        <f t="shared" ref="G28" si="63">F28+H28</f>
        <v>1100</v>
      </c>
      <c r="H28" s="19">
        <f>IF(F28&lt;$B$2,IF(F28&lt;0,F28*(-1)+$A$2,$A$2-F28),0)</f>
        <v>1150.5999999999999</v>
      </c>
      <c r="I28" s="19">
        <f t="shared" ca="1" si="1"/>
        <v>1</v>
      </c>
      <c r="J28" s="19">
        <f t="shared" si="2"/>
        <v>50.599999999999909</v>
      </c>
      <c r="K28" s="19">
        <f t="shared" si="12"/>
        <v>1619.1999999999971</v>
      </c>
      <c r="L28" s="19">
        <f t="shared" ca="1" si="4"/>
        <v>0</v>
      </c>
      <c r="M28" s="19">
        <f t="shared" ref="M28" si="64">IF(H28=0,0,900+(96.5*H28))</f>
        <v>111932.9</v>
      </c>
      <c r="N28" s="19"/>
      <c r="O28" s="19">
        <f t="shared" si="10"/>
        <v>524.70000000000005</v>
      </c>
      <c r="P28" s="19">
        <f t="shared" si="6"/>
        <v>62964.000000000007</v>
      </c>
      <c r="Q28" s="19">
        <f t="shared" ca="1" si="14"/>
        <v>-50588.099999999984</v>
      </c>
    </row>
    <row r="29" spans="1:17" x14ac:dyDescent="0.25">
      <c r="A29" s="18" t="s">
        <v>24</v>
      </c>
      <c r="B29" s="19">
        <v>575.29999999999995</v>
      </c>
      <c r="C29" s="19">
        <f t="shared" ca="1" si="8"/>
        <v>-50.599999999999909</v>
      </c>
      <c r="D29" s="19">
        <f t="shared" ref="D29" ca="1" si="65">IF(H28=0,C29-B29,IF(I28=1,C29-B29+H28,C29-B29))</f>
        <v>524.70000000000005</v>
      </c>
      <c r="E29" s="19">
        <f t="shared" si="9"/>
        <v>1100</v>
      </c>
      <c r="F29" s="19">
        <f t="shared" si="0"/>
        <v>524.70000000000005</v>
      </c>
      <c r="G29" s="19">
        <f t="shared" ref="G29" si="66">F29</f>
        <v>524.70000000000005</v>
      </c>
      <c r="H29" s="19"/>
      <c r="I29" s="19"/>
      <c r="J29" s="19">
        <f t="shared" si="2"/>
        <v>0</v>
      </c>
      <c r="K29" s="19">
        <f t="shared" si="12"/>
        <v>0</v>
      </c>
      <c r="L29" s="19">
        <f t="shared" ca="1" si="4"/>
        <v>0</v>
      </c>
      <c r="M29" s="19"/>
      <c r="N29" s="19"/>
      <c r="O29" s="19">
        <f t="shared" si="10"/>
        <v>625.89999999999986</v>
      </c>
      <c r="P29" s="19">
        <f t="shared" si="6"/>
        <v>75107.999999999985</v>
      </c>
      <c r="Q29" s="19">
        <f t="shared" ca="1" si="14"/>
        <v>75107.999999999985</v>
      </c>
    </row>
    <row r="30" spans="1:17" x14ac:dyDescent="0.25">
      <c r="A30" s="18" t="s">
        <v>25</v>
      </c>
      <c r="B30" s="19">
        <v>575.29999999999995</v>
      </c>
      <c r="C30" s="19">
        <f t="shared" ca="1" si="8"/>
        <v>524.70000000000005</v>
      </c>
      <c r="D30" s="19">
        <f t="shared" ref="D30" ca="1" si="67">IF(H28=0,C30-B30,IF(I28=2,C30-B30+H28,C30-B30))</f>
        <v>-50.599999999999909</v>
      </c>
      <c r="E30" s="19">
        <f t="shared" si="9"/>
        <v>524.70000000000005</v>
      </c>
      <c r="F30" s="19">
        <f t="shared" si="0"/>
        <v>-50.599999999999909</v>
      </c>
      <c r="G30" s="19">
        <f t="shared" ref="G30" si="68">F30+H30</f>
        <v>1100</v>
      </c>
      <c r="H30" s="19">
        <f>IF(F30&lt;$B$2,IF(F30&lt;0,F30*(-1)+$A$2,$A$2-F30),0)</f>
        <v>1150.5999999999999</v>
      </c>
      <c r="I30" s="19">
        <f t="shared" ca="1" si="1"/>
        <v>1</v>
      </c>
      <c r="J30" s="19">
        <f t="shared" si="2"/>
        <v>50.599999999999909</v>
      </c>
      <c r="K30" s="19">
        <f t="shared" si="12"/>
        <v>1619.1999999999971</v>
      </c>
      <c r="L30" s="19">
        <f t="shared" ca="1" si="4"/>
        <v>182.28078000000002</v>
      </c>
      <c r="M30" s="19">
        <f t="shared" ref="M30" si="69">IF(H30=0,0,900+(96.5*H30))</f>
        <v>111932.9</v>
      </c>
      <c r="N30" s="19"/>
      <c r="O30" s="19">
        <f t="shared" si="10"/>
        <v>524.70000000000005</v>
      </c>
      <c r="P30" s="19">
        <f t="shared" si="6"/>
        <v>62964.000000000007</v>
      </c>
      <c r="Q30" s="19">
        <f t="shared" ca="1" si="14"/>
        <v>-50770.380779999985</v>
      </c>
    </row>
    <row r="31" spans="1:17" x14ac:dyDescent="0.25">
      <c r="A31" s="18" t="s">
        <v>26</v>
      </c>
      <c r="B31" s="19">
        <v>575.29999999999995</v>
      </c>
      <c r="C31" s="19">
        <f t="shared" ca="1" si="8"/>
        <v>-50.599999999999909</v>
      </c>
      <c r="D31" s="19">
        <f t="shared" ref="D31" ca="1" si="70">IF(H30=0,C31-B31,IF(I30=1,C31-B31+H30,C31-B31))</f>
        <v>524.70000000000005</v>
      </c>
      <c r="E31" s="19">
        <f t="shared" si="9"/>
        <v>1100</v>
      </c>
      <c r="F31" s="19">
        <f t="shared" si="0"/>
        <v>524.70000000000005</v>
      </c>
      <c r="G31" s="19">
        <f t="shared" ref="G31" si="71">F31</f>
        <v>524.70000000000005</v>
      </c>
      <c r="H31" s="19"/>
      <c r="I31" s="19"/>
      <c r="J31" s="19">
        <f t="shared" si="2"/>
        <v>0</v>
      </c>
      <c r="K31" s="19">
        <f t="shared" si="12"/>
        <v>0</v>
      </c>
      <c r="L31" s="19">
        <f t="shared" ca="1" si="4"/>
        <v>0</v>
      </c>
      <c r="M31" s="19"/>
      <c r="N31" s="19"/>
      <c r="O31" s="19">
        <f t="shared" si="10"/>
        <v>625.89999999999986</v>
      </c>
      <c r="P31" s="19">
        <f t="shared" si="6"/>
        <v>75107.999999999985</v>
      </c>
      <c r="Q31" s="19">
        <f t="shared" ca="1" si="14"/>
        <v>75107.999999999985</v>
      </c>
    </row>
    <row r="32" spans="1:17" x14ac:dyDescent="0.25">
      <c r="A32" s="18" t="s">
        <v>27</v>
      </c>
      <c r="B32" s="19">
        <v>575.29999999999995</v>
      </c>
      <c r="C32" s="19">
        <f t="shared" ca="1" si="8"/>
        <v>524.70000000000005</v>
      </c>
      <c r="D32" s="19">
        <f t="shared" ref="D32" ca="1" si="72">IF(H30=0,C32-B32,IF(I30=2,C32-B32+H30,C32-B32))</f>
        <v>-50.599999999999909</v>
      </c>
      <c r="E32" s="19">
        <f t="shared" si="9"/>
        <v>524.70000000000005</v>
      </c>
      <c r="F32" s="19">
        <f t="shared" si="0"/>
        <v>-50.599999999999909</v>
      </c>
      <c r="G32" s="19">
        <f t="shared" ref="G32" si="73">F32+H32</f>
        <v>1100</v>
      </c>
      <c r="H32" s="19">
        <f>IF(F32&lt;$B$2,IF(F32&lt;0,F32*(-1)+$A$2,$A$2-F32),0)</f>
        <v>1150.5999999999999</v>
      </c>
      <c r="I32" s="19">
        <f t="shared" ca="1" si="1"/>
        <v>1</v>
      </c>
      <c r="J32" s="19">
        <f t="shared" si="2"/>
        <v>50.599999999999909</v>
      </c>
      <c r="K32" s="19">
        <f t="shared" si="12"/>
        <v>1619.1999999999971</v>
      </c>
      <c r="L32" s="19">
        <f t="shared" ca="1" si="4"/>
        <v>182.28078000000002</v>
      </c>
      <c r="M32" s="19">
        <f t="shared" ref="M32" si="74">IF(H32=0,0,900+(96.5*H32))</f>
        <v>111932.9</v>
      </c>
      <c r="N32" s="19"/>
      <c r="O32" s="19">
        <f t="shared" si="10"/>
        <v>524.70000000000005</v>
      </c>
      <c r="P32" s="19">
        <f t="shared" si="6"/>
        <v>62964.000000000007</v>
      </c>
      <c r="Q32" s="19">
        <f t="shared" ca="1" si="14"/>
        <v>-50770.380779999985</v>
      </c>
    </row>
    <row r="33" spans="1:17" x14ac:dyDescent="0.25">
      <c r="A33" s="18" t="s">
        <v>28</v>
      </c>
      <c r="B33" s="19">
        <v>347.3</v>
      </c>
      <c r="C33" s="19">
        <f t="shared" ca="1" si="8"/>
        <v>-50.599999999999909</v>
      </c>
      <c r="D33" s="19">
        <f t="shared" ref="D33" ca="1" si="75">IF(H32=0,C33-B33,IF(I32=1,C33-B33+H32,C33-B33))</f>
        <v>752.7</v>
      </c>
      <c r="E33" s="19">
        <f t="shared" si="9"/>
        <v>1100</v>
      </c>
      <c r="F33" s="19">
        <f t="shared" si="0"/>
        <v>752.7</v>
      </c>
      <c r="G33" s="19">
        <f t="shared" ref="G33" si="76">F33</f>
        <v>752.7</v>
      </c>
      <c r="H33" s="19"/>
      <c r="I33" s="19"/>
      <c r="J33" s="19">
        <f t="shared" si="2"/>
        <v>0</v>
      </c>
      <c r="K33" s="19">
        <f t="shared" si="12"/>
        <v>0</v>
      </c>
      <c r="L33" s="19">
        <f t="shared" ca="1" si="4"/>
        <v>0</v>
      </c>
      <c r="M33" s="19"/>
      <c r="N33" s="19"/>
      <c r="O33" s="19">
        <f t="shared" si="10"/>
        <v>397.89999999999992</v>
      </c>
      <c r="P33" s="19">
        <f t="shared" si="6"/>
        <v>47747.999999999993</v>
      </c>
      <c r="Q33" s="19">
        <f t="shared" ca="1" si="14"/>
        <v>47747.999999999993</v>
      </c>
    </row>
    <row r="34" spans="1:17" x14ac:dyDescent="0.25">
      <c r="A34" s="18" t="s">
        <v>29</v>
      </c>
      <c r="B34" s="19">
        <v>347.3</v>
      </c>
      <c r="C34" s="19">
        <f t="shared" ca="1" si="8"/>
        <v>752.7</v>
      </c>
      <c r="D34" s="19">
        <f t="shared" ref="D34" ca="1" si="77">IF(H32=0,C34-B34,IF(I32=2,C34-B34+H32,C34-B34))</f>
        <v>405.40000000000003</v>
      </c>
      <c r="E34" s="19">
        <f t="shared" si="9"/>
        <v>752.7</v>
      </c>
      <c r="F34" s="19">
        <f t="shared" si="0"/>
        <v>405.40000000000003</v>
      </c>
      <c r="G34" s="19">
        <f t="shared" ref="G34" si="78">F34+H34</f>
        <v>1100</v>
      </c>
      <c r="H34" s="19">
        <f>IF(F34&lt;$B$2,IF(F34&lt;0,F34*(-1)+$A$2,$A$2-F34),0)</f>
        <v>694.59999999999991</v>
      </c>
      <c r="I34" s="19">
        <f t="shared" ca="1" si="1"/>
        <v>2</v>
      </c>
      <c r="J34" s="19">
        <f t="shared" si="2"/>
        <v>0</v>
      </c>
      <c r="K34" s="19">
        <f t="shared" si="12"/>
        <v>0</v>
      </c>
      <c r="L34" s="19">
        <f t="shared" ca="1" si="4"/>
        <v>261.48797999999999</v>
      </c>
      <c r="M34" s="19">
        <f t="shared" ref="M34" si="79">IF(H34=0,0,900+(96.5*H34))</f>
        <v>67928.899999999994</v>
      </c>
      <c r="N34" s="19"/>
      <c r="O34" s="19">
        <f t="shared" si="10"/>
        <v>347.3</v>
      </c>
      <c r="P34" s="19">
        <f t="shared" si="6"/>
        <v>41676</v>
      </c>
      <c r="Q34" s="19">
        <f t="shared" ca="1" si="14"/>
        <v>-26514.387979999992</v>
      </c>
    </row>
    <row r="35" spans="1:17" x14ac:dyDescent="0.25">
      <c r="A35" s="18" t="s">
        <v>30</v>
      </c>
      <c r="B35" s="19">
        <v>347.3</v>
      </c>
      <c r="C35" s="19">
        <f t="shared" ca="1" si="8"/>
        <v>405.40000000000003</v>
      </c>
      <c r="D35" s="19">
        <f t="shared" ref="D35" ca="1" si="80">IF(H34=0,C35-B35,IF(I34=1,C35-B35+H34,C35-B35))</f>
        <v>58.100000000000023</v>
      </c>
      <c r="E35" s="19">
        <f t="shared" si="9"/>
        <v>1100</v>
      </c>
      <c r="F35" s="19">
        <f t="shared" si="0"/>
        <v>752.7</v>
      </c>
      <c r="G35" s="19">
        <f t="shared" ref="G35" si="81">F35</f>
        <v>752.7</v>
      </c>
      <c r="H35" s="19"/>
      <c r="I35" s="19"/>
      <c r="J35" s="19">
        <f t="shared" si="2"/>
        <v>0</v>
      </c>
      <c r="K35" s="19">
        <f t="shared" si="12"/>
        <v>0</v>
      </c>
      <c r="L35" s="19">
        <f t="shared" ca="1" si="4"/>
        <v>140.83596</v>
      </c>
      <c r="M35" s="19"/>
      <c r="N35" s="19"/>
      <c r="O35" s="19">
        <f t="shared" si="10"/>
        <v>347.3</v>
      </c>
      <c r="P35" s="19">
        <f t="shared" si="6"/>
        <v>41676</v>
      </c>
      <c r="Q35" s="19">
        <f t="shared" ca="1" si="14"/>
        <v>41535.164040000003</v>
      </c>
    </row>
    <row r="36" spans="1:17" x14ac:dyDescent="0.25">
      <c r="A36" s="18" t="s">
        <v>31</v>
      </c>
      <c r="B36" s="19">
        <v>347.3</v>
      </c>
      <c r="C36" s="19">
        <f t="shared" ca="1" si="8"/>
        <v>58.100000000000023</v>
      </c>
      <c r="D36" s="19">
        <f t="shared" ref="D36" ca="1" si="82">IF(H34=0,C36-B36,IF(I34=2,C36-B36+H34,C36-B36))</f>
        <v>405.39999999999992</v>
      </c>
      <c r="E36" s="19">
        <f t="shared" si="9"/>
        <v>752.7</v>
      </c>
      <c r="F36" s="19">
        <f t="shared" si="0"/>
        <v>405.40000000000003</v>
      </c>
      <c r="G36" s="19">
        <f t="shared" ref="G36" si="83">F36+H36</f>
        <v>1100</v>
      </c>
      <c r="H36" s="19">
        <f>IF(F36&lt;$B$2,IF(F36&lt;0,F36*(-1)+$A$2,$A$2-F36),0)</f>
        <v>694.59999999999991</v>
      </c>
      <c r="I36" s="19">
        <f t="shared" ca="1" si="1"/>
        <v>1</v>
      </c>
      <c r="J36" s="19">
        <f t="shared" si="2"/>
        <v>0</v>
      </c>
      <c r="K36" s="19">
        <f t="shared" si="12"/>
        <v>0</v>
      </c>
      <c r="L36" s="19">
        <f t="shared" ca="1" si="4"/>
        <v>20.183940000000007</v>
      </c>
      <c r="M36" s="19">
        <f t="shared" ref="M36" si="84">IF(H36=0,0,900+(96.5*H36))</f>
        <v>67928.899999999994</v>
      </c>
      <c r="N36" s="19"/>
      <c r="O36" s="19">
        <f t="shared" si="10"/>
        <v>347.3</v>
      </c>
      <c r="P36" s="19">
        <f t="shared" si="6"/>
        <v>41676</v>
      </c>
      <c r="Q36" s="19">
        <f t="shared" ca="1" si="14"/>
        <v>-26273.083939999997</v>
      </c>
    </row>
    <row r="37" spans="1:17" x14ac:dyDescent="0.25">
      <c r="A37" s="18" t="s">
        <v>32</v>
      </c>
      <c r="B37" s="19">
        <v>347.3</v>
      </c>
      <c r="C37" s="19">
        <f t="shared" ca="1" si="8"/>
        <v>405.39999999999992</v>
      </c>
      <c r="D37" s="19">
        <f t="shared" ref="D37" ca="1" si="85">IF(H36=0,C37-B37,IF(I36=1,C37-B37+H36,C37-B37))</f>
        <v>752.69999999999982</v>
      </c>
      <c r="E37" s="19">
        <f t="shared" si="9"/>
        <v>1100</v>
      </c>
      <c r="F37" s="19">
        <f t="shared" si="0"/>
        <v>752.7</v>
      </c>
      <c r="G37" s="19">
        <f t="shared" ref="G37" si="86">F37</f>
        <v>752.7</v>
      </c>
      <c r="H37" s="19"/>
      <c r="I37" s="19"/>
      <c r="J37" s="19">
        <f t="shared" si="2"/>
        <v>0</v>
      </c>
      <c r="K37" s="19">
        <f t="shared" si="12"/>
        <v>0</v>
      </c>
      <c r="L37" s="19">
        <f t="shared" ca="1" si="4"/>
        <v>140.83595999999997</v>
      </c>
      <c r="M37" s="19"/>
      <c r="N37" s="19"/>
      <c r="O37" s="19">
        <f t="shared" si="10"/>
        <v>347.3</v>
      </c>
      <c r="P37" s="19">
        <f t="shared" si="6"/>
        <v>41676</v>
      </c>
      <c r="Q37" s="19">
        <f t="shared" ca="1" si="14"/>
        <v>41535.164040000003</v>
      </c>
    </row>
    <row r="38" spans="1:17" x14ac:dyDescent="0.25">
      <c r="A38" s="18" t="s">
        <v>33</v>
      </c>
      <c r="B38" s="19">
        <v>347.3</v>
      </c>
      <c r="C38" s="19">
        <f t="shared" ca="1" si="8"/>
        <v>752.69999999999982</v>
      </c>
      <c r="D38" s="19">
        <f t="shared" ref="D38" ca="1" si="87">IF(H36=0,C38-B38,IF(I36=2,C38-B38+H36,C38-B38))</f>
        <v>405.39999999999981</v>
      </c>
      <c r="E38" s="19">
        <f t="shared" si="9"/>
        <v>752.7</v>
      </c>
      <c r="F38" s="19">
        <f t="shared" si="0"/>
        <v>405.40000000000003</v>
      </c>
      <c r="G38" s="19">
        <f t="shared" ref="G38" si="88">F38+H38</f>
        <v>1100</v>
      </c>
      <c r="H38" s="19">
        <f>IF(F38&lt;$B$2,IF(F38&lt;0,F38*(-1)+$A$2,$A$2-F38),0)</f>
        <v>694.59999999999991</v>
      </c>
      <c r="I38" s="19">
        <f t="shared" ca="1" si="1"/>
        <v>1</v>
      </c>
      <c r="J38" s="19">
        <f t="shared" si="2"/>
        <v>0</v>
      </c>
      <c r="K38" s="19">
        <f t="shared" si="12"/>
        <v>0</v>
      </c>
      <c r="L38" s="19">
        <f t="shared" ca="1" si="4"/>
        <v>261.48797999999994</v>
      </c>
      <c r="M38" s="19">
        <f t="shared" ref="M38" si="89">IF(H38=0,0,900+(96.5*H38))</f>
        <v>67928.899999999994</v>
      </c>
      <c r="N38" s="19"/>
      <c r="O38" s="19">
        <f t="shared" si="10"/>
        <v>347.3</v>
      </c>
      <c r="P38" s="19">
        <f t="shared" si="6"/>
        <v>41676</v>
      </c>
      <c r="Q38" s="19">
        <f t="shared" ca="1" si="14"/>
        <v>-26514.387979999992</v>
      </c>
    </row>
    <row r="39" spans="1:17" x14ac:dyDescent="0.25">
      <c r="A39" s="18" t="s">
        <v>34</v>
      </c>
      <c r="B39" s="19">
        <v>347.3</v>
      </c>
      <c r="C39" s="19">
        <f t="shared" ca="1" si="8"/>
        <v>405.39999999999981</v>
      </c>
      <c r="D39" s="19">
        <f t="shared" ref="D39" ca="1" si="90">IF(H38=0,C39-B39,IF(I38=1,C39-B39+H38,C39-B39))</f>
        <v>752.6999999999997</v>
      </c>
      <c r="E39" s="19">
        <f t="shared" si="9"/>
        <v>1100</v>
      </c>
      <c r="F39" s="19">
        <f t="shared" si="0"/>
        <v>752.7</v>
      </c>
      <c r="G39" s="19">
        <f t="shared" ref="G39" si="91">F39</f>
        <v>752.7</v>
      </c>
      <c r="H39" s="19"/>
      <c r="I39" s="19"/>
      <c r="J39" s="19">
        <f t="shared" si="2"/>
        <v>0</v>
      </c>
      <c r="K39" s="19">
        <f t="shared" si="12"/>
        <v>0</v>
      </c>
      <c r="L39" s="19">
        <f t="shared" ca="1" si="4"/>
        <v>140.83595999999991</v>
      </c>
      <c r="M39" s="19"/>
      <c r="N39" s="19"/>
      <c r="O39" s="19">
        <f t="shared" si="10"/>
        <v>347.3</v>
      </c>
      <c r="P39" s="19">
        <f t="shared" si="6"/>
        <v>41676</v>
      </c>
      <c r="Q39" s="19">
        <f t="shared" ca="1" si="14"/>
        <v>41535.164040000003</v>
      </c>
    </row>
    <row r="40" spans="1:17" x14ac:dyDescent="0.25">
      <c r="A40" s="18" t="s">
        <v>35</v>
      </c>
      <c r="B40" s="19">
        <v>347.3</v>
      </c>
      <c r="C40" s="19">
        <f t="shared" ca="1" si="8"/>
        <v>752.6999999999997</v>
      </c>
      <c r="D40" s="19">
        <f t="shared" ref="D40" ca="1" si="92">IF(H38=0,C40-B40,IF(I38=2,C40-B40+H38,C40-B40))</f>
        <v>405.39999999999969</v>
      </c>
      <c r="E40" s="19">
        <f t="shared" si="9"/>
        <v>752.7</v>
      </c>
      <c r="F40" s="19">
        <f t="shared" si="0"/>
        <v>405.40000000000003</v>
      </c>
      <c r="G40" s="19">
        <f t="shared" ref="G40" si="93">F40+H40</f>
        <v>1100</v>
      </c>
      <c r="H40" s="19">
        <f>IF(F40&lt;$B$2,IF(F40&lt;0,F40*(-1)+$A$2,$A$2-F40),0)</f>
        <v>694.59999999999991</v>
      </c>
      <c r="I40" s="19">
        <f t="shared" ca="1" si="1"/>
        <v>1</v>
      </c>
      <c r="J40" s="19">
        <f t="shared" si="2"/>
        <v>0</v>
      </c>
      <c r="K40" s="19">
        <f t="shared" si="12"/>
        <v>0</v>
      </c>
      <c r="L40" s="19">
        <f t="shared" ca="1" si="4"/>
        <v>261.48797999999988</v>
      </c>
      <c r="M40" s="19">
        <f t="shared" ref="M40" si="94">IF(H40=0,0,900+(96.5*H40))</f>
        <v>67928.899999999994</v>
      </c>
      <c r="N40" s="19"/>
      <c r="O40" s="19">
        <f t="shared" si="10"/>
        <v>347.3</v>
      </c>
      <c r="P40" s="19">
        <f t="shared" si="6"/>
        <v>41676</v>
      </c>
      <c r="Q40" s="19">
        <f t="shared" ca="1" si="14"/>
        <v>-26514.387979999992</v>
      </c>
    </row>
    <row r="41" spans="1:17" x14ac:dyDescent="0.25">
      <c r="A41" s="18" t="s">
        <v>36</v>
      </c>
      <c r="B41" s="19">
        <v>347.3</v>
      </c>
      <c r="C41" s="19">
        <f t="shared" ca="1" si="8"/>
        <v>405.39999999999969</v>
      </c>
      <c r="D41" s="19">
        <f t="shared" ref="D41" ca="1" si="95">IF(H40=0,C41-B41,IF(I40=1,C41-B41+H40,C41-B41))</f>
        <v>752.69999999999959</v>
      </c>
      <c r="E41" s="19">
        <f t="shared" si="9"/>
        <v>1100</v>
      </c>
      <c r="F41" s="19">
        <f t="shared" si="0"/>
        <v>752.7</v>
      </c>
      <c r="G41" s="19">
        <f t="shared" ref="G41" si="96">F41</f>
        <v>752.7</v>
      </c>
      <c r="H41" s="19"/>
      <c r="I41" s="19"/>
      <c r="J41" s="19">
        <f t="shared" si="2"/>
        <v>0</v>
      </c>
      <c r="K41" s="19">
        <f t="shared" si="12"/>
        <v>0</v>
      </c>
      <c r="L41" s="19">
        <f t="shared" ca="1" si="4"/>
        <v>140.83595999999989</v>
      </c>
      <c r="M41" s="19"/>
      <c r="N41" s="19"/>
      <c r="O41" s="19">
        <f t="shared" si="10"/>
        <v>347.3</v>
      </c>
      <c r="P41" s="19">
        <f t="shared" si="6"/>
        <v>41676</v>
      </c>
      <c r="Q41" s="19">
        <f t="shared" ca="1" si="14"/>
        <v>41535.164040000003</v>
      </c>
    </row>
    <row r="42" spans="1:17" x14ac:dyDescent="0.25">
      <c r="A42" s="18" t="s">
        <v>37</v>
      </c>
      <c r="B42" s="19">
        <v>347.3</v>
      </c>
      <c r="C42" s="19">
        <f t="shared" ca="1" si="8"/>
        <v>752.69999999999959</v>
      </c>
      <c r="D42" s="19">
        <f t="shared" ref="D42" ca="1" si="97">IF(H40=0,C42-B42,IF(I40=2,C42-B42+H40,C42-B42))</f>
        <v>405.39999999999958</v>
      </c>
      <c r="E42" s="19">
        <f t="shared" si="9"/>
        <v>752.7</v>
      </c>
      <c r="F42" s="19">
        <f t="shared" si="0"/>
        <v>405.40000000000003</v>
      </c>
      <c r="G42" s="19">
        <f t="shared" ref="G42" si="98">F42+H42</f>
        <v>1100</v>
      </c>
      <c r="H42" s="19">
        <f>IF(F42&lt;$B$2,IF(F42&lt;0,F42*(-1)+$A$2,$A$2-F42),0)</f>
        <v>694.59999999999991</v>
      </c>
      <c r="I42" s="19">
        <f t="shared" ca="1" si="1"/>
        <v>1</v>
      </c>
      <c r="J42" s="19">
        <f t="shared" si="2"/>
        <v>0</v>
      </c>
      <c r="K42" s="19">
        <f t="shared" si="12"/>
        <v>0</v>
      </c>
      <c r="L42" s="19">
        <f t="shared" ca="1" si="4"/>
        <v>261.48797999999982</v>
      </c>
      <c r="M42" s="19">
        <f t="shared" ref="M42" si="99">IF(H42=0,0,900+(96.5*H42))</f>
        <v>67928.899999999994</v>
      </c>
      <c r="N42" s="19"/>
      <c r="O42" s="19">
        <f t="shared" si="10"/>
        <v>347.3</v>
      </c>
      <c r="P42" s="19">
        <f t="shared" si="6"/>
        <v>41676</v>
      </c>
      <c r="Q42" s="19">
        <f t="shared" ca="1" si="14"/>
        <v>-26514.387979999992</v>
      </c>
    </row>
    <row r="43" spans="1:17" x14ac:dyDescent="0.25">
      <c r="A43" s="18" t="s">
        <v>38</v>
      </c>
      <c r="B43" s="19">
        <v>347.3</v>
      </c>
      <c r="C43" s="19">
        <f t="shared" ca="1" si="8"/>
        <v>405.39999999999958</v>
      </c>
      <c r="D43" s="19">
        <f t="shared" ref="D43" ca="1" si="100">IF(H42=0,C43-B43,IF(I42=1,C43-B43+H42,C43-B43))</f>
        <v>752.69999999999948</v>
      </c>
      <c r="E43" s="19">
        <f t="shared" si="9"/>
        <v>1100</v>
      </c>
      <c r="F43" s="19">
        <f t="shared" si="0"/>
        <v>752.7</v>
      </c>
      <c r="G43" s="19">
        <f t="shared" ref="G43" si="101">F43</f>
        <v>752.7</v>
      </c>
      <c r="H43" s="19"/>
      <c r="I43" s="19"/>
      <c r="J43" s="19">
        <f t="shared" si="2"/>
        <v>0</v>
      </c>
      <c r="K43" s="19">
        <f t="shared" si="12"/>
        <v>0</v>
      </c>
      <c r="L43" s="19">
        <f t="shared" ca="1" si="4"/>
        <v>140.83595999999986</v>
      </c>
      <c r="M43" s="19"/>
      <c r="N43" s="19"/>
      <c r="O43" s="19">
        <f t="shared" si="10"/>
        <v>347.3</v>
      </c>
      <c r="P43" s="19">
        <f t="shared" si="6"/>
        <v>41676</v>
      </c>
      <c r="Q43" s="19">
        <f t="shared" ca="1" si="14"/>
        <v>41535.164040000003</v>
      </c>
    </row>
    <row r="44" spans="1:17" x14ac:dyDescent="0.25">
      <c r="A44" s="18" t="s">
        <v>39</v>
      </c>
      <c r="B44" s="19">
        <v>347.3</v>
      </c>
      <c r="C44" s="19">
        <f t="shared" ca="1" si="8"/>
        <v>752.69999999999948</v>
      </c>
      <c r="D44" s="19">
        <f t="shared" ref="D44" ca="1" si="102">IF(H42=0,C44-B44,IF(I42=2,C44-B44+H42,C44-B44))</f>
        <v>405.39999999999947</v>
      </c>
      <c r="E44" s="19">
        <f t="shared" si="9"/>
        <v>752.7</v>
      </c>
      <c r="F44" s="19">
        <f t="shared" si="0"/>
        <v>405.40000000000003</v>
      </c>
      <c r="G44" s="19">
        <f t="shared" ref="G44" si="103">F44+H44</f>
        <v>1100</v>
      </c>
      <c r="H44" s="19">
        <f>IF(F44&lt;$B$2,IF(F44&lt;0,F44*(-1)+$A$2,$A$2-F44),0)</f>
        <v>694.59999999999991</v>
      </c>
      <c r="I44" s="19">
        <f t="shared" ca="1" si="1"/>
        <v>2</v>
      </c>
      <c r="J44" s="19">
        <f t="shared" si="2"/>
        <v>0</v>
      </c>
      <c r="K44" s="19">
        <f t="shared" si="12"/>
        <v>0</v>
      </c>
      <c r="L44" s="19">
        <f t="shared" ca="1" si="4"/>
        <v>261.48797999999982</v>
      </c>
      <c r="M44" s="19">
        <f t="shared" ref="M44" si="104">IF(H44=0,0,900+(96.5*H44))</f>
        <v>67928.899999999994</v>
      </c>
      <c r="N44" s="19"/>
      <c r="O44" s="19">
        <f t="shared" si="10"/>
        <v>347.3</v>
      </c>
      <c r="P44" s="19">
        <f t="shared" si="6"/>
        <v>41676</v>
      </c>
      <c r="Q44" s="19">
        <f t="shared" ca="1" si="14"/>
        <v>-26514.387979999992</v>
      </c>
    </row>
    <row r="45" spans="1:17" x14ac:dyDescent="0.25">
      <c r="A45" s="18" t="s">
        <v>40</v>
      </c>
      <c r="B45" s="19">
        <v>347.3</v>
      </c>
      <c r="C45" s="19">
        <f t="shared" ca="1" si="8"/>
        <v>405.39999999999947</v>
      </c>
      <c r="D45" s="19">
        <f t="shared" ref="D45" ca="1" si="105">IF(H44=0,C45-B45,IF(I44=1,C45-B45+H44,C45-B45))</f>
        <v>58.099999999999454</v>
      </c>
      <c r="E45" s="19">
        <f t="shared" si="9"/>
        <v>1100</v>
      </c>
      <c r="F45" s="19">
        <f t="shared" si="0"/>
        <v>752.7</v>
      </c>
      <c r="G45" s="19">
        <f t="shared" ref="G45" si="106">F45</f>
        <v>752.7</v>
      </c>
      <c r="H45" s="19"/>
      <c r="I45" s="19"/>
      <c r="J45" s="19">
        <f t="shared" si="2"/>
        <v>0</v>
      </c>
      <c r="K45" s="19">
        <f t="shared" si="12"/>
        <v>0</v>
      </c>
      <c r="L45" s="19">
        <f t="shared" ca="1" si="4"/>
        <v>140.8359599999998</v>
      </c>
      <c r="M45" s="19"/>
      <c r="N45" s="19"/>
      <c r="O45" s="19">
        <f t="shared" si="10"/>
        <v>347.3</v>
      </c>
      <c r="P45" s="19">
        <f t="shared" si="6"/>
        <v>41676</v>
      </c>
      <c r="Q45" s="19">
        <f t="shared" ca="1" si="14"/>
        <v>41535.164040000003</v>
      </c>
    </row>
    <row r="46" spans="1:17" x14ac:dyDescent="0.25">
      <c r="A46" s="18" t="s">
        <v>41</v>
      </c>
      <c r="B46" s="19">
        <v>347.3</v>
      </c>
      <c r="C46" s="19">
        <f t="shared" ca="1" si="8"/>
        <v>58.099999999999454</v>
      </c>
      <c r="D46" s="19">
        <f t="shared" ref="D46" ca="1" si="107">IF(H44=0,C46-B46,IF(I44=2,C46-B46+H44,C46-B46))</f>
        <v>405.39999999999935</v>
      </c>
      <c r="E46" s="19">
        <f t="shared" si="9"/>
        <v>752.7</v>
      </c>
      <c r="F46" s="19">
        <f t="shared" si="0"/>
        <v>405.40000000000003</v>
      </c>
      <c r="G46" s="19">
        <f t="shared" ref="G46" si="108">F46+H46</f>
        <v>1100</v>
      </c>
      <c r="H46" s="19">
        <f>IF(F46&lt;$B$2,IF(F46&lt;0,F46*(-1)+$A$2,$A$2-F46),0)</f>
        <v>694.59999999999991</v>
      </c>
      <c r="I46" s="19">
        <f t="shared" ca="1" si="1"/>
        <v>1</v>
      </c>
      <c r="J46" s="19">
        <f t="shared" si="2"/>
        <v>0</v>
      </c>
      <c r="K46" s="19">
        <f t="shared" si="12"/>
        <v>0</v>
      </c>
      <c r="L46" s="19">
        <f t="shared" ca="1" si="4"/>
        <v>20.183939999999808</v>
      </c>
      <c r="M46" s="19">
        <f t="shared" ref="M46" si="109">IF(H46=0,0,900+(96.5*H46))</f>
        <v>67928.899999999994</v>
      </c>
      <c r="N46" s="19"/>
      <c r="O46" s="19">
        <f t="shared" si="10"/>
        <v>347.3</v>
      </c>
      <c r="P46" s="19">
        <f t="shared" si="6"/>
        <v>41676</v>
      </c>
      <c r="Q46" s="19">
        <f t="shared" ca="1" si="14"/>
        <v>-26273.083939999997</v>
      </c>
    </row>
    <row r="47" spans="1:17" x14ac:dyDescent="0.25">
      <c r="A47" s="18" t="s">
        <v>42</v>
      </c>
      <c r="B47" s="19">
        <v>347.3</v>
      </c>
      <c r="C47" s="19">
        <f t="shared" ca="1" si="8"/>
        <v>405.39999999999935</v>
      </c>
      <c r="D47" s="19">
        <f t="shared" ref="D47" ca="1" si="110">IF(H46=0,C47-B47,IF(I46=1,C47-B47+H46,C47-B47))</f>
        <v>752.69999999999925</v>
      </c>
      <c r="E47" s="19">
        <f t="shared" si="9"/>
        <v>1100</v>
      </c>
      <c r="F47" s="19">
        <f t="shared" si="0"/>
        <v>752.7</v>
      </c>
      <c r="G47" s="19">
        <f t="shared" ref="G47" si="111">F47</f>
        <v>752.7</v>
      </c>
      <c r="H47" s="19"/>
      <c r="I47" s="19"/>
      <c r="J47" s="19">
        <f t="shared" si="2"/>
        <v>0</v>
      </c>
      <c r="K47" s="19">
        <f t="shared" si="12"/>
        <v>0</v>
      </c>
      <c r="L47" s="19">
        <f t="shared" ca="1" si="4"/>
        <v>140.83595999999977</v>
      </c>
      <c r="M47" s="19"/>
      <c r="N47" s="19"/>
      <c r="O47" s="19">
        <f t="shared" si="10"/>
        <v>347.3</v>
      </c>
      <c r="P47" s="19">
        <f t="shared" si="6"/>
        <v>41676</v>
      </c>
      <c r="Q47" s="19">
        <f t="shared" ca="1" si="14"/>
        <v>41535.164040000003</v>
      </c>
    </row>
    <row r="48" spans="1:17" x14ac:dyDescent="0.25">
      <c r="A48" s="18" t="s">
        <v>43</v>
      </c>
      <c r="B48" s="19">
        <v>347.3</v>
      </c>
      <c r="C48" s="19">
        <f t="shared" ca="1" si="8"/>
        <v>752.69999999999925</v>
      </c>
      <c r="D48" s="19">
        <f t="shared" ref="D48" ca="1" si="112">IF(H46=0,C48-B48,IF(I46=2,C48-B48+H46,C48-B48))</f>
        <v>405.39999999999924</v>
      </c>
      <c r="E48" s="19">
        <f t="shared" si="9"/>
        <v>752.7</v>
      </c>
      <c r="F48" s="19">
        <f t="shared" si="0"/>
        <v>405.40000000000003</v>
      </c>
      <c r="G48" s="19">
        <f t="shared" ref="G48" si="113">F48+H48</f>
        <v>1100</v>
      </c>
      <c r="H48" s="19">
        <f>IF(F48&lt;$B$2,IF(F48&lt;0,F48*(-1)+$A$2,$A$2-F48),0)</f>
        <v>694.59999999999991</v>
      </c>
      <c r="I48" s="19">
        <f t="shared" ca="1" si="1"/>
        <v>1</v>
      </c>
      <c r="J48" s="19">
        <f t="shared" si="2"/>
        <v>0</v>
      </c>
      <c r="K48" s="19">
        <f t="shared" si="12"/>
        <v>0</v>
      </c>
      <c r="L48" s="19">
        <f t="shared" ca="1" si="4"/>
        <v>261.48797999999971</v>
      </c>
      <c r="M48" s="19">
        <f t="shared" ref="M48" si="114">IF(H48=0,0,900+(96.5*H48))</f>
        <v>67928.899999999994</v>
      </c>
      <c r="N48" s="19"/>
      <c r="O48" s="19">
        <f t="shared" si="10"/>
        <v>347.3</v>
      </c>
      <c r="P48" s="19">
        <f t="shared" si="6"/>
        <v>41676</v>
      </c>
      <c r="Q48" s="19">
        <f t="shared" ca="1" si="14"/>
        <v>-26514.387979999992</v>
      </c>
    </row>
    <row r="49" spans="1:17" x14ac:dyDescent="0.25">
      <c r="A49" s="18" t="s">
        <v>44</v>
      </c>
      <c r="B49" s="19">
        <v>347.3</v>
      </c>
      <c r="C49" s="19">
        <f t="shared" ca="1" si="8"/>
        <v>405.39999999999924</v>
      </c>
      <c r="D49" s="19">
        <f t="shared" ref="D49" ca="1" si="115">IF(H48=0,C49-B49,IF(I48=1,C49-B49+H48,C49-B49))</f>
        <v>752.69999999999914</v>
      </c>
      <c r="E49" s="19">
        <f t="shared" si="9"/>
        <v>1100</v>
      </c>
      <c r="F49" s="19">
        <f t="shared" si="0"/>
        <v>752.7</v>
      </c>
      <c r="G49" s="19">
        <f t="shared" ref="G49" si="116">F49</f>
        <v>752.7</v>
      </c>
      <c r="H49" s="19"/>
      <c r="I49" s="19"/>
      <c r="J49" s="19">
        <f t="shared" si="2"/>
        <v>0</v>
      </c>
      <c r="K49" s="19">
        <f t="shared" si="12"/>
        <v>0</v>
      </c>
      <c r="L49" s="19">
        <f t="shared" ca="1" si="4"/>
        <v>140.83595999999972</v>
      </c>
      <c r="M49" s="19"/>
      <c r="N49" s="19"/>
      <c r="O49" s="19">
        <f t="shared" si="10"/>
        <v>347.3</v>
      </c>
      <c r="P49" s="19">
        <f t="shared" si="6"/>
        <v>41676</v>
      </c>
      <c r="Q49" s="19">
        <f t="shared" ca="1" si="14"/>
        <v>41535.164040000003</v>
      </c>
    </row>
    <row r="50" spans="1:17" x14ac:dyDescent="0.25">
      <c r="A50" s="18" t="s">
        <v>45</v>
      </c>
      <c r="B50" s="19">
        <v>347.3</v>
      </c>
      <c r="C50" s="19">
        <f t="shared" ca="1" si="8"/>
        <v>752.69999999999914</v>
      </c>
      <c r="D50" s="19">
        <f t="shared" ref="D50" ca="1" si="117">IF(H48=0,C50-B50,IF(I48=2,C50-B50+H48,C50-B50))</f>
        <v>405.39999999999912</v>
      </c>
      <c r="E50" s="19">
        <f t="shared" si="9"/>
        <v>752.7</v>
      </c>
      <c r="F50" s="19">
        <f t="shared" si="0"/>
        <v>405.40000000000003</v>
      </c>
      <c r="G50" s="19">
        <f t="shared" ref="G50" si="118">F50+H50</f>
        <v>1100</v>
      </c>
      <c r="H50" s="19">
        <f>IF(F50&lt;$B$2,IF(F50&lt;0,F50*(-1)+$A$2,$A$2-F50),0)</f>
        <v>694.59999999999991</v>
      </c>
      <c r="I50" s="19">
        <f t="shared" ca="1" si="1"/>
        <v>2</v>
      </c>
      <c r="J50" s="19">
        <f t="shared" si="2"/>
        <v>0</v>
      </c>
      <c r="K50" s="19">
        <f t="shared" si="12"/>
        <v>0</v>
      </c>
      <c r="L50" s="19">
        <f t="shared" ca="1" si="4"/>
        <v>261.48797999999971</v>
      </c>
      <c r="M50" s="19">
        <f t="shared" ref="M50" si="119">IF(H50=0,0,900+(96.5*H50))</f>
        <v>67928.899999999994</v>
      </c>
      <c r="N50" s="19"/>
      <c r="O50" s="19">
        <f t="shared" si="10"/>
        <v>347.3</v>
      </c>
      <c r="P50" s="19">
        <f t="shared" si="6"/>
        <v>41676</v>
      </c>
      <c r="Q50" s="19">
        <f t="shared" ca="1" si="14"/>
        <v>-26514.387979999992</v>
      </c>
    </row>
    <row r="51" spans="1:17" x14ac:dyDescent="0.25">
      <c r="A51" s="18" t="s">
        <v>46</v>
      </c>
      <c r="B51" s="19">
        <v>347.3</v>
      </c>
      <c r="C51" s="19">
        <f t="shared" ca="1" si="8"/>
        <v>405.39999999999912</v>
      </c>
      <c r="D51" s="19">
        <f t="shared" ref="D51" ca="1" si="120">IF(H50=0,C51-B51,IF(I50=1,C51-B51+H50,C51-B51))</f>
        <v>58.099999999999113</v>
      </c>
      <c r="E51" s="19">
        <f t="shared" si="9"/>
        <v>1100</v>
      </c>
      <c r="F51" s="19">
        <f t="shared" si="0"/>
        <v>752.7</v>
      </c>
      <c r="G51" s="19">
        <f t="shared" ref="G51" si="121">F51</f>
        <v>752.7</v>
      </c>
      <c r="H51" s="19"/>
      <c r="I51" s="19"/>
      <c r="J51" s="19">
        <f t="shared" si="2"/>
        <v>0</v>
      </c>
      <c r="K51" s="19">
        <f t="shared" si="12"/>
        <v>0</v>
      </c>
      <c r="L51" s="19">
        <f t="shared" ca="1" si="4"/>
        <v>140.83595999999969</v>
      </c>
      <c r="M51" s="19"/>
      <c r="N51" s="19"/>
      <c r="O51" s="19">
        <f t="shared" si="10"/>
        <v>347.3</v>
      </c>
      <c r="P51" s="19">
        <f t="shared" si="6"/>
        <v>41676</v>
      </c>
      <c r="Q51" s="19">
        <f t="shared" ca="1" si="14"/>
        <v>41535.164040000003</v>
      </c>
    </row>
    <row r="52" spans="1:17" x14ac:dyDescent="0.25">
      <c r="A52" s="18" t="s">
        <v>47</v>
      </c>
      <c r="B52" s="19">
        <v>347.3</v>
      </c>
      <c r="C52" s="19">
        <f t="shared" ca="1" si="8"/>
        <v>58.099999999999113</v>
      </c>
      <c r="D52" s="19">
        <f t="shared" ref="D52" ca="1" si="122">IF(H50=0,C52-B52,IF(I50=2,C52-B52+H50,C52-B52))</f>
        <v>405.39999999999901</v>
      </c>
      <c r="E52" s="19">
        <f t="shared" si="9"/>
        <v>752.7</v>
      </c>
      <c r="F52" s="19">
        <f t="shared" si="0"/>
        <v>405.40000000000003</v>
      </c>
      <c r="G52" s="19">
        <f t="shared" ref="G52" si="123">F52+H52</f>
        <v>1100</v>
      </c>
      <c r="H52" s="19">
        <f>IF(F52&lt;$B$2,IF(F52&lt;0,F52*(-1)+$A$2,$A$2-F52),0)</f>
        <v>694.59999999999991</v>
      </c>
      <c r="I52" s="19">
        <f t="shared" ca="1" si="1"/>
        <v>2</v>
      </c>
      <c r="J52" s="19">
        <f t="shared" si="2"/>
        <v>0</v>
      </c>
      <c r="K52" s="19">
        <f t="shared" si="12"/>
        <v>0</v>
      </c>
      <c r="L52" s="19">
        <f t="shared" ca="1" si="4"/>
        <v>20.183939999999691</v>
      </c>
      <c r="M52" s="19">
        <f t="shared" ref="M52" si="124">IF(H52=0,0,900+(96.5*H52))</f>
        <v>67928.899999999994</v>
      </c>
      <c r="N52" s="19"/>
      <c r="O52" s="19">
        <f t="shared" si="10"/>
        <v>347.3</v>
      </c>
      <c r="P52" s="19">
        <f t="shared" si="6"/>
        <v>41676</v>
      </c>
      <c r="Q52" s="19">
        <f t="shared" ca="1" si="14"/>
        <v>-26273.083939999997</v>
      </c>
    </row>
    <row r="53" spans="1:17" x14ac:dyDescent="0.25">
      <c r="A53" s="18" t="s">
        <v>48</v>
      </c>
      <c r="B53" s="19">
        <v>347.3</v>
      </c>
      <c r="C53" s="19">
        <f t="shared" ca="1" si="8"/>
        <v>405.39999999999901</v>
      </c>
      <c r="D53" s="19">
        <f t="shared" ref="D53" ca="1" si="125">IF(H52=0,C53-B53,IF(I52=1,C53-B53+H52,C53-B53))</f>
        <v>58.099999999999</v>
      </c>
      <c r="E53" s="19">
        <f t="shared" si="9"/>
        <v>1100</v>
      </c>
      <c r="F53" s="19">
        <f t="shared" si="0"/>
        <v>752.7</v>
      </c>
      <c r="G53" s="19">
        <f t="shared" ref="G53" si="126">F53</f>
        <v>752.7</v>
      </c>
      <c r="H53" s="19"/>
      <c r="I53" s="19"/>
      <c r="J53" s="19">
        <f t="shared" si="2"/>
        <v>0</v>
      </c>
      <c r="K53" s="19">
        <f t="shared" si="12"/>
        <v>0</v>
      </c>
      <c r="L53" s="19">
        <f t="shared" ca="1" si="4"/>
        <v>140.83595999999966</v>
      </c>
      <c r="M53" s="19"/>
      <c r="N53" s="19"/>
      <c r="O53" s="19">
        <f t="shared" si="10"/>
        <v>347.3</v>
      </c>
      <c r="P53" s="19">
        <f t="shared" si="6"/>
        <v>41676</v>
      </c>
      <c r="Q53" s="19">
        <f t="shared" ca="1" si="14"/>
        <v>41535.164040000003</v>
      </c>
    </row>
    <row r="54" spans="1:17" x14ac:dyDescent="0.25">
      <c r="A54" s="18" t="s">
        <v>49</v>
      </c>
      <c r="B54" s="19">
        <v>347.3</v>
      </c>
      <c r="C54" s="19">
        <f t="shared" ca="1" si="8"/>
        <v>58.099999999999</v>
      </c>
      <c r="D54" s="19">
        <f t="shared" ref="D54" ca="1" si="127">IF(H52=0,C54-B54,IF(I52=2,C54-B54+H52,C54-B54))</f>
        <v>405.3999999999989</v>
      </c>
      <c r="E54" s="19">
        <f t="shared" si="9"/>
        <v>752.7</v>
      </c>
      <c r="F54" s="19">
        <f t="shared" si="0"/>
        <v>405.40000000000003</v>
      </c>
      <c r="G54" s="19">
        <f t="shared" ref="G54" si="128">F54+H54</f>
        <v>405.40000000000003</v>
      </c>
      <c r="H54" s="19"/>
      <c r="I54" s="19"/>
      <c r="J54" s="19">
        <f t="shared" si="2"/>
        <v>0</v>
      </c>
      <c r="K54" s="19">
        <f t="shared" si="12"/>
        <v>0</v>
      </c>
      <c r="L54" s="19">
        <f t="shared" ca="1" si="4"/>
        <v>20.183939999999652</v>
      </c>
      <c r="M54" s="19">
        <f t="shared" ref="M54" si="129">IF(H54=0,0,900+(96.5*H54))</f>
        <v>0</v>
      </c>
      <c r="N54" s="19"/>
      <c r="O54" s="19">
        <f t="shared" si="10"/>
        <v>347.3</v>
      </c>
      <c r="P54" s="19">
        <f t="shared" si="6"/>
        <v>41676</v>
      </c>
      <c r="Q54" s="19">
        <f t="shared" ca="1" si="14"/>
        <v>41655.816059999997</v>
      </c>
    </row>
    <row r="55" spans="1:17" x14ac:dyDescent="0.25">
      <c r="A55" s="11" t="s">
        <v>53</v>
      </c>
      <c r="B55" s="12">
        <f>SUM(B5:B54)</f>
        <v>21504.199999999979</v>
      </c>
      <c r="C55" s="23">
        <f ca="1">SUMIF(C5:C54,"&gt;0")</f>
        <v>16448.799999999988</v>
      </c>
      <c r="D55" s="13"/>
      <c r="E55" s="13"/>
      <c r="F55" s="13"/>
      <c r="G55" s="13"/>
      <c r="H55" s="12">
        <f>SUM(H5:H54)</f>
        <v>20809.599999999995</v>
      </c>
      <c r="I55" s="13"/>
      <c r="J55" s="12">
        <f t="shared" ref="J55:O55" si="130">SUM(J5:J54)</f>
        <v>303.59999999999945</v>
      </c>
      <c r="K55" s="14">
        <f t="shared" si="130"/>
        <v>9715.1999999999825</v>
      </c>
      <c r="L55" s="14">
        <f t="shared" ca="1" si="130"/>
        <v>5714.3131199999953</v>
      </c>
      <c r="M55" s="14">
        <f>SUM(M5:M54)</f>
        <v>2029726.399999999</v>
      </c>
      <c r="N55" s="25">
        <f>96.5*A2</f>
        <v>106150</v>
      </c>
      <c r="O55" s="12">
        <f t="shared" si="130"/>
        <v>21504.199999999986</v>
      </c>
      <c r="P55" s="12">
        <f>SUM(P5:P54)</f>
        <v>2580504</v>
      </c>
      <c r="Q55" s="12">
        <f ca="1">SUM(Q5:Q54)-N55</f>
        <v>429198.08688000008</v>
      </c>
    </row>
    <row r="56" spans="1:17" x14ac:dyDescent="0.25">
      <c r="A56" s="22" t="s">
        <v>92</v>
      </c>
      <c r="B56" s="15"/>
      <c r="C56" s="15"/>
      <c r="D56" s="15"/>
      <c r="E56" s="15"/>
      <c r="F56" s="15"/>
      <c r="G56" s="15"/>
      <c r="H56" s="15"/>
      <c r="I56" s="15"/>
      <c r="J56" s="15"/>
      <c r="K56" s="26">
        <f ca="1">K55+L55+M55+N55</f>
        <v>2151305.9131199988</v>
      </c>
      <c r="L56" s="27"/>
      <c r="M56" s="27"/>
      <c r="N56" s="28"/>
      <c r="O56" s="15"/>
      <c r="P56" s="15"/>
      <c r="Q56" s="16"/>
    </row>
  </sheetData>
  <scenarios current="0">
    <scenario name="primeiraAbordagemStockNegativoAfuncionar" count="2" user="pc2" comment="Created by pc2 on 4/15/2019">
      <inputCells r="A2" val="975.038547053508"/>
      <inputCells r="B2" val="738.053853198687"/>
    </scenario>
  </scenarios>
  <mergeCells count="1">
    <mergeCell ref="K56:N5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Linearity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2019-04-09T13:32:11Z</dcterms:created>
  <dcterms:modified xsi:type="dcterms:W3CDTF">2019-04-18T19:14:56Z</dcterms:modified>
</cp:coreProperties>
</file>