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484" documentId="11_7F4755BF84DCCE43E268565A8931F45BFA75341E" xr6:coauthVersionLast="47" xr6:coauthVersionMax="47" xr10:uidLastSave="{0C68003C-C937-462D-9011-269617B88B59}"/>
  <bookViews>
    <workbookView xWindow="240" yWindow="105" windowWidth="14805" windowHeight="8010" xr2:uid="{00000000-000D-0000-FFFF-FFFF00000000}"/>
  </bookViews>
  <sheets>
    <sheet name="DIO Invest" sheetId="2" r:id="rId1"/>
    <sheet name="Tabela de apoio" sheetId="3" state="hidden" r:id="rId2"/>
  </sheets>
  <definedNames>
    <definedName name="aporte">'DIO Invest'!$D$11:$D$11</definedName>
    <definedName name="patrimonio">'DIO Invest'!$D$14:$D$14</definedName>
    <definedName name="qtd_anos">'DIO Invest'!$D$12:$D$12</definedName>
    <definedName name="rendimento_carteira">'DIO Invest'!$D$7:$D$7</definedName>
    <definedName name="salario">'DIO Invest'!$D$6:$D$6</definedName>
    <definedName name="sugestao_investimento">'DIO Invest'!$D$8:$D$8</definedName>
    <definedName name="taxa_mensal">'DIO Invest'!$D$13:$D$13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C30" i="2"/>
  <c r="C31" i="2"/>
  <c r="C32" i="2"/>
  <c r="C33" i="2"/>
  <c r="C28" i="2"/>
  <c r="A9" i="3"/>
  <c r="A10" i="3"/>
  <c r="A11" i="3"/>
  <c r="A12" i="3"/>
  <c r="A13" i="3"/>
  <c r="A14" i="3"/>
  <c r="A15" i="3"/>
  <c r="A16" i="3"/>
  <c r="A17" i="3"/>
  <c r="A18" i="3"/>
  <c r="A19" i="3"/>
  <c r="A8" i="3"/>
  <c r="A7" i="3"/>
  <c r="A3" i="3"/>
  <c r="A4" i="3"/>
  <c r="A5" i="3"/>
  <c r="A6" i="3"/>
  <c r="A2" i="3"/>
  <c r="C25" i="2" a="1"/>
  <c r="C25" i="2"/>
  <c r="D14" i="2" a="1"/>
  <c r="D14" i="2"/>
  <c r="D15" i="2" s="1" a="1"/>
  <c r="D15" i="2" s="1"/>
  <c r="D8" i="2"/>
  <c r="C19" i="2"/>
  <c r="D19" i="2" s="1" a="1"/>
  <c r="D19" i="2" s="1"/>
  <c r="C20" i="2"/>
  <c r="D20" i="2" s="1" a="1"/>
  <c r="D20" i="2" s="1"/>
  <c r="C21" i="2"/>
  <c r="D21" i="2" s="1" a="1"/>
  <c r="D21" i="2" s="1"/>
  <c r="C22" i="2"/>
  <c r="D22" i="2" s="1" a="1"/>
  <c r="D22" i="2" s="1"/>
  <c r="C18" i="2"/>
  <c r="D18" i="2" s="1" a="1"/>
  <c r="D18" i="2" s="1"/>
  <c r="D29" i="2" l="1"/>
  <c r="D30" i="2"/>
  <c r="D31" i="2"/>
  <c r="D32" i="2"/>
  <c r="D33" i="2"/>
  <c r="D28" i="2"/>
  <c r="D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<sst xmlns="http://schemas.openxmlformats.org/spreadsheetml/2006/main" count="69" uniqueCount="33">
  <si>
    <t>CONFIGURAÇÕES</t>
  </si>
  <si>
    <t>Salário</t>
  </si>
  <si>
    <t>Rendimento carteira</t>
  </si>
  <si>
    <t>Sugestão de investimento (30%)</t>
  </si>
  <si>
    <t>INVESTIMENTO MENSAL</t>
  </si>
  <si>
    <t>Quanto investir por mês</t>
  </si>
  <si>
    <t>Por quantos anos investir?</t>
  </si>
  <si>
    <t>Taxa de rendimento mensal?</t>
  </si>
  <si>
    <t>Quanto de 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</si>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</sst>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Segoe UI"/>
    </font>
    <font>
      <sz val="12"/>
      <color theme="1"/>
      <name val="Segoe UI"/>
    </font>
    <font>
      <sz val="11"/>
      <color theme="1"/>
      <name val="Segoe UI"/>
    </font>
    <font>
      <b/>
      <sz val="20"/>
      <color theme="0"/>
      <name val="Segoe UI"/>
    </font>
    <font>
      <b/>
      <sz val="11"/>
      <color theme="1"/>
      <name val="Segoe UI"/>
    </font>
    <font>
      <b/>
      <sz val="12"/>
      <color theme="1"/>
      <name val="Segoe UI"/>
    </font>
    <font>
      <b/>
      <sz val="11"/>
      <color theme="0"/>
      <name val="Segoe UI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rgb="FF000000"/>
      </right>
      <top/>
      <bottom style="dotted">
        <color theme="0" tint="-0.249977111117893"/>
      </bottom>
      <diagonal/>
    </border>
    <border>
      <left style="medium">
        <color rgb="FF000000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rgb="FF000000"/>
      </right>
      <top style="dotted">
        <color theme="0" tint="-0.249977111117893"/>
      </top>
      <bottom style="dotted">
        <color theme="0" tint="-0.249977111117893"/>
      </bottom>
      <diagonal/>
    </border>
    <border>
      <left style="medium">
        <color rgb="FF000000"/>
      </left>
      <right style="dotted">
        <color theme="0" tint="-0.249977111117893"/>
      </right>
      <top style="dotted">
        <color theme="0" tint="-0.249977111117893"/>
      </top>
      <bottom style="medium">
        <color rgb="FF000000"/>
      </bottom>
      <diagonal/>
    </border>
    <border>
      <left style="dotted">
        <color theme="0" tint="-0.249977111117893"/>
      </left>
      <right style="medium">
        <color rgb="FF000000"/>
      </right>
      <top style="dotted">
        <color theme="0" tint="-0.249977111117893"/>
      </top>
      <bottom style="medium">
        <color rgb="FF000000"/>
      </bottom>
      <diagonal/>
    </border>
    <border>
      <left style="medium">
        <color rgb="FF000000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rgb="FF000000"/>
      </right>
      <top/>
      <bottom style="dotted">
        <color theme="0" tint="-0.34998626667073579"/>
      </bottom>
      <diagonal/>
    </border>
    <border>
      <left style="medium">
        <color rgb="FF000000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rgb="FF000000"/>
      </left>
      <right style="dotted">
        <color theme="0" tint="-0.34998626667073579"/>
      </right>
      <top style="dotted">
        <color theme="0" tint="-0.34998626667073579"/>
      </top>
      <bottom style="medium">
        <color rgb="FF000000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dotted">
        <color theme="0" tint="-0.34998626667073579"/>
      </left>
      <right style="medium">
        <color rgb="FF000000"/>
      </right>
      <top/>
      <bottom style="medium">
        <color rgb="FF000000"/>
      </bottom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medium">
        <color rgb="FF000000"/>
      </bottom>
      <diagonal/>
    </border>
    <border>
      <left style="dotted">
        <color theme="0" tint="-0.249977111117893"/>
      </left>
      <right style="dotted">
        <color theme="0" tint="-0.249977111117893"/>
      </right>
      <top style="medium">
        <color theme="0" tint="-0.249977111117893"/>
      </top>
      <bottom style="dotted">
        <color theme="0" tint="-0.249977111117893"/>
      </bottom>
      <diagonal/>
    </border>
    <border>
      <left style="medium">
        <color rgb="FF000000"/>
      </left>
      <right style="dotted">
        <color theme="0" tint="-0.249977111117893"/>
      </right>
      <top style="medium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rgb="FF000000"/>
      </right>
      <top style="medium">
        <color theme="0" tint="-0.249977111117893"/>
      </top>
      <bottom style="dotted">
        <color theme="0" tint="-0.249977111117893"/>
      </bottom>
      <diagonal/>
    </border>
    <border>
      <left/>
      <right/>
      <top style="medium">
        <color rgb="FF000000"/>
      </top>
      <bottom style="dotted">
        <color theme="0" tint="-0.249977111117893"/>
      </bottom>
      <diagonal/>
    </border>
    <border>
      <left/>
      <right style="medium">
        <color rgb="FF000000"/>
      </right>
      <top style="medium">
        <color rgb="FF000000"/>
      </top>
      <bottom style="dotted">
        <color theme="0" tint="-0.249977111117893"/>
      </bottom>
      <diagonal/>
    </border>
    <border>
      <left/>
      <right/>
      <top/>
      <bottom style="medium">
        <color rgb="FF000000"/>
      </bottom>
      <diagonal/>
    </border>
    <border>
      <left style="dotted">
        <color theme="0" tint="-0.249977111117893"/>
      </left>
      <right/>
      <top style="dotted">
        <color theme="0" tint="-0.249977111117893"/>
      </top>
      <bottom style="medium">
        <color rgb="FF000000"/>
      </bottom>
      <diagonal/>
    </border>
    <border>
      <left/>
      <right style="medium">
        <color rgb="FF000000"/>
      </right>
      <top style="dotted">
        <color theme="0" tint="-0.249977111117893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0" fontId="7" fillId="0" borderId="6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indent="2"/>
    </xf>
    <xf numFmtId="164" fontId="5" fillId="5" borderId="13" xfId="0" applyNumberFormat="1" applyFont="1" applyFill="1" applyBorder="1" applyAlignment="1">
      <alignment horizontal="center" vertical="center"/>
    </xf>
    <xf numFmtId="164" fontId="5" fillId="5" borderId="10" xfId="0" applyNumberFormat="1" applyFont="1" applyFill="1" applyBorder="1"/>
    <xf numFmtId="0" fontId="4" fillId="5" borderId="11" xfId="0" applyFont="1" applyFill="1" applyBorder="1" applyAlignment="1">
      <alignment horizontal="left" indent="2"/>
    </xf>
    <xf numFmtId="164" fontId="5" fillId="5" borderId="14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 indent="2"/>
    </xf>
    <xf numFmtId="164" fontId="5" fillId="5" borderId="8" xfId="0" applyNumberFormat="1" applyFont="1" applyFill="1" applyBorder="1" applyAlignment="1">
      <alignment horizontal="center" vertical="center"/>
    </xf>
    <xf numFmtId="8" fontId="7" fillId="2" borderId="6" xfId="0" applyNumberFormat="1" applyFont="1" applyFill="1" applyBorder="1" applyAlignment="1">
      <alignment horizontal="center" vertical="center"/>
    </xf>
    <xf numFmtId="8" fontId="7" fillId="2" borderId="8" xfId="0" applyNumberFormat="1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indent="2"/>
    </xf>
    <xf numFmtId="164" fontId="5" fillId="5" borderId="15" xfId="0" applyNumberFormat="1" applyFont="1" applyFill="1" applyBorder="1" applyAlignment="1">
      <alignment horizontal="center" vertical="center"/>
    </xf>
    <xf numFmtId="164" fontId="5" fillId="5" borderId="17" xfId="0" applyNumberFormat="1" applyFont="1" applyFill="1" applyBorder="1"/>
    <xf numFmtId="0" fontId="3" fillId="6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4" fillId="4" borderId="7" xfId="0" applyFont="1" applyFill="1" applyBorder="1" applyAlignment="1">
      <alignment indent="2"/>
    </xf>
    <xf numFmtId="164" fontId="9" fillId="6" borderId="24" xfId="0" applyNumberFormat="1" applyFont="1" applyFill="1" applyBorder="1" applyAlignment="1">
      <alignment horizontal="center" vertical="center"/>
    </xf>
    <xf numFmtId="164" fontId="9" fillId="6" borderId="25" xfId="0" applyNumberFormat="1" applyFont="1" applyFill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indent="2"/>
    </xf>
    <xf numFmtId="0" fontId="4" fillId="5" borderId="21" xfId="0" applyFont="1" applyFill="1" applyBorder="1" applyAlignment="1">
      <alignment horizontal="left" vertical="center" indent="2"/>
    </xf>
    <xf numFmtId="0" fontId="4" fillId="5" borderId="5" xfId="0" applyFont="1" applyFill="1" applyBorder="1" applyAlignment="1">
      <alignment horizontal="left" vertical="center" indent="2"/>
    </xf>
    <xf numFmtId="0" fontId="4" fillId="5" borderId="19" xfId="0" applyFont="1" applyFill="1" applyBorder="1" applyAlignment="1">
      <alignment horizontal="left" vertical="center" indent="2"/>
    </xf>
    <xf numFmtId="0" fontId="4" fillId="5" borderId="7" xfId="0" applyFont="1" applyFill="1" applyBorder="1" applyAlignment="1">
      <alignment horizontal="left" vertical="center" indent="2"/>
    </xf>
    <xf numFmtId="0" fontId="4" fillId="5" borderId="20" xfId="0" applyFont="1" applyFill="1" applyBorder="1" applyAlignment="1">
      <alignment horizontal="left" vertical="center" indent="2"/>
    </xf>
    <xf numFmtId="0" fontId="6" fillId="3" borderId="1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indent="2"/>
    </xf>
    <xf numFmtId="0" fontId="4" fillId="5" borderId="18" xfId="0" applyFont="1" applyFill="1" applyBorder="1" applyAlignment="1">
      <alignment horizontal="left" indent="2"/>
    </xf>
    <xf numFmtId="0" fontId="4" fillId="5" borderId="5" xfId="0" applyFont="1" applyFill="1" applyBorder="1" applyAlignment="1">
      <alignment horizontal="left" indent="2"/>
    </xf>
    <xf numFmtId="0" fontId="4" fillId="5" borderId="19" xfId="0" applyFont="1" applyFill="1" applyBorder="1" applyAlignment="1">
      <alignment horizontal="left" indent="2"/>
    </xf>
    <xf numFmtId="0" fontId="8" fillId="2" borderId="5" xfId="0" applyFont="1" applyFill="1" applyBorder="1" applyAlignment="1">
      <alignment horizontal="left" indent="2"/>
    </xf>
    <xf numFmtId="0" fontId="8" fillId="2" borderId="19" xfId="0" applyFont="1" applyFill="1" applyBorder="1" applyAlignment="1">
      <alignment horizontal="left" indent="2"/>
    </xf>
    <xf numFmtId="0" fontId="8" fillId="2" borderId="7" xfId="0" applyFont="1" applyFill="1" applyBorder="1" applyAlignment="1">
      <alignment horizontal="left" indent="2"/>
    </xf>
    <xf numFmtId="0" fontId="8" fillId="2" borderId="20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82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57150</xdr:rowOff>
    </xdr:from>
    <xdr:to>
      <xdr:col>4</xdr:col>
      <xdr:colOff>200025</xdr:colOff>
      <xdr:row>3</xdr:row>
      <xdr:rowOff>66675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197B78-EF0C-F6D3-D8AF-4807CA441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26116" b="34129"/>
        <a:stretch>
          <a:fillRect/>
        </a:stretch>
      </xdr:blipFill>
      <xdr:spPr>
        <a:xfrm>
          <a:off x="438150" y="57150"/>
          <a:ext cx="5286375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1DC3-3BF7-4C67-B9F5-C0CEBA2CD0C0}">
  <dimension ref="A1:E35"/>
  <sheetViews>
    <sheetView showGridLines="0" showRowColHeaders="0" tabSelected="1" workbookViewId="0">
      <selection activeCell="B3" sqref="B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/>
  <cols>
    <col min="1" max="1" width="11.42578125" style="1" customWidth="1"/>
    <col min="2" max="2" width="34.140625" style="1" customWidth="1"/>
    <col min="3" max="3" width="23.140625" style="1" customWidth="1"/>
    <col min="4" max="4" width="14.140625" style="1" bestFit="1" customWidth="1"/>
    <col min="5" max="5" width="10.28515625" style="1" customWidth="1"/>
    <col min="6" max="16384" width="0" style="1" hidden="1"/>
  </cols>
  <sheetData>
    <row r="1" spans="2:4" ht="74.25" customHeight="1"/>
    <row r="2" spans="2:4"/>
    <row r="3" spans="2:4" ht="9" customHeight="1"/>
    <row r="4" spans="2:4" ht="14.25" customHeight="1"/>
    <row r="5" spans="2:4" ht="17.25">
      <c r="B5" s="39" t="s">
        <v>0</v>
      </c>
      <c r="C5" s="40"/>
      <c r="D5" s="41"/>
    </row>
    <row r="6" spans="2:4" ht="17.25">
      <c r="B6" s="42" t="s">
        <v>1</v>
      </c>
      <c r="C6" s="43"/>
      <c r="D6" s="6">
        <v>2000</v>
      </c>
    </row>
    <row r="7" spans="2:4" ht="17.25">
      <c r="B7" s="44" t="s">
        <v>2</v>
      </c>
      <c r="C7" s="45"/>
      <c r="D7" s="7">
        <v>6.0000000000000001E-3</v>
      </c>
    </row>
    <row r="8" spans="2:4" ht="17.25">
      <c r="B8" s="46" t="s">
        <v>3</v>
      </c>
      <c r="C8" s="47"/>
      <c r="D8" s="18">
        <f>D6*30%</f>
        <v>600</v>
      </c>
    </row>
    <row r="9" spans="2:4"/>
    <row r="10" spans="2:4" ht="30.75">
      <c r="B10" s="48" t="s">
        <v>4</v>
      </c>
      <c r="C10" s="49"/>
      <c r="D10" s="50"/>
    </row>
    <row r="11" spans="2:4" ht="17.25">
      <c r="B11" s="51" t="s">
        <v>5</v>
      </c>
      <c r="C11" s="52"/>
      <c r="D11" s="8">
        <v>200</v>
      </c>
    </row>
    <row r="12" spans="2:4" ht="17.25">
      <c r="B12" s="53" t="s">
        <v>6</v>
      </c>
      <c r="C12" s="54"/>
      <c r="D12" s="9">
        <v>5</v>
      </c>
    </row>
    <row r="13" spans="2:4" ht="17.25">
      <c r="B13" s="53" t="s">
        <v>7</v>
      </c>
      <c r="C13" s="54"/>
      <c r="D13" s="10">
        <v>1.0789999999999999E-2</v>
      </c>
    </row>
    <row r="14" spans="2:4" ht="17.25">
      <c r="B14" s="55" t="s">
        <v>8</v>
      </c>
      <c r="C14" s="56"/>
      <c r="D14" s="19" cm="1">
        <f t="array" ref="D14">FV(taxa_mensal,qtd_anos*12,aporte)*-1</f>
        <v>16755.382799697527</v>
      </c>
    </row>
    <row r="15" spans="2:4" ht="17.25">
      <c r="B15" s="57" t="s">
        <v>9</v>
      </c>
      <c r="C15" s="58"/>
      <c r="D15" s="20" cm="1">
        <f t="array" ref="D15">patrimonio*rendimento_carteira</f>
        <v>100.53229679818516</v>
      </c>
    </row>
    <row r="16" spans="2:4"/>
    <row r="17" spans="1:5" ht="30.75">
      <c r="B17" s="48" t="s">
        <v>10</v>
      </c>
      <c r="C17" s="49"/>
      <c r="D17" s="11" t="s">
        <v>11</v>
      </c>
    </row>
    <row r="18" spans="1:5" ht="17.25">
      <c r="A18" s="3">
        <v>2</v>
      </c>
      <c r="B18" s="12" t="s">
        <v>12</v>
      </c>
      <c r="C18" s="13">
        <f>FV($D$13,$A18*12,$D$11)*-1</f>
        <v>5445.5254595290435</v>
      </c>
      <c r="D18" s="14" cm="1">
        <f t="array" ref="D18">C18*rendimento_carteira</f>
        <v>32.673152757174265</v>
      </c>
      <c r="E18" s="2"/>
    </row>
    <row r="19" spans="1:5" ht="17.25">
      <c r="A19" s="3">
        <v>5</v>
      </c>
      <c r="B19" s="15" t="s">
        <v>13</v>
      </c>
      <c r="C19" s="16">
        <f>FV($D$13,$A19*12,$D$11)*-1</f>
        <v>16755.382799697527</v>
      </c>
      <c r="D19" s="14" cm="1">
        <f t="array" ref="D19">C19*rendimento_carteira</f>
        <v>100.53229679818516</v>
      </c>
      <c r="E19" s="2"/>
    </row>
    <row r="20" spans="1:5" ht="17.25">
      <c r="A20" s="3">
        <v>10</v>
      </c>
      <c r="B20" s="15" t="s">
        <v>14</v>
      </c>
      <c r="C20" s="16">
        <f>FV($D$13,$A20*12,$D$11)*-1</f>
        <v>48656.842506034438</v>
      </c>
      <c r="D20" s="14" cm="1">
        <f t="array" ref="D20">C20*rendimento_carteira</f>
        <v>291.94105503620665</v>
      </c>
      <c r="E20" s="2"/>
    </row>
    <row r="21" spans="1:5" ht="17.25">
      <c r="A21" s="3">
        <v>20</v>
      </c>
      <c r="B21" s="17" t="s">
        <v>15</v>
      </c>
      <c r="C21" s="16">
        <f>FV($D$13,$A21*12,$D$11)*-1</f>
        <v>225039.68001941612</v>
      </c>
      <c r="D21" s="14" cm="1">
        <f t="array" ref="D21">C21*rendimento_carteira</f>
        <v>1350.2380801164968</v>
      </c>
      <c r="E21" s="2"/>
    </row>
    <row r="22" spans="1:5" ht="17.25">
      <c r="A22" s="3">
        <v>30</v>
      </c>
      <c r="B22" s="21" t="s">
        <v>16</v>
      </c>
      <c r="C22" s="22">
        <f>FV($D$13,$A22*12,$D$11)*-1</f>
        <v>864433.93100094295</v>
      </c>
      <c r="D22" s="23" cm="1">
        <f t="array" ref="D22">C22*rendimento_carteira</f>
        <v>5186.6035860056581</v>
      </c>
      <c r="E22" s="2"/>
    </row>
    <row r="23" spans="1:5"/>
    <row r="24" spans="1:5" ht="17.25">
      <c r="B24" s="24" t="s">
        <v>17</v>
      </c>
      <c r="C24" s="35" t="s">
        <v>18</v>
      </c>
      <c r="D24" s="36"/>
    </row>
    <row r="25" spans="1:5" ht="17.25">
      <c r="B25" s="34" t="s">
        <v>19</v>
      </c>
      <c r="C25" s="37" cm="1">
        <f t="array" ref="C25">aporte</f>
        <v>200</v>
      </c>
      <c r="D25" s="38"/>
    </row>
    <row r="26" spans="1:5"/>
    <row r="27" spans="1:5">
      <c r="B27" s="26" t="s">
        <v>20</v>
      </c>
      <c r="C27" s="26" t="s">
        <v>21</v>
      </c>
      <c r="D27" s="26" t="s">
        <v>22</v>
      </c>
    </row>
    <row r="28" spans="1:5">
      <c r="B28" s="1" t="s">
        <v>23</v>
      </c>
      <c r="C28" s="4">
        <f>VLOOKUP($C$24&amp;" - "&amp;B28,'Tabela de apoio'!A:D,4,FALSE)</f>
        <v>0.3</v>
      </c>
      <c r="D28" s="5">
        <f>$C$25*C28</f>
        <v>60</v>
      </c>
    </row>
    <row r="29" spans="1:5">
      <c r="B29" s="1" t="s">
        <v>24</v>
      </c>
      <c r="C29" s="4">
        <f>VLOOKUP($C$24&amp;" - "&amp;B29,'Tabela de apoio'!A:D,4,FALSE)</f>
        <v>0.5</v>
      </c>
      <c r="D29" s="5">
        <f>$C$25*C29</f>
        <v>100</v>
      </c>
    </row>
    <row r="30" spans="1:5">
      <c r="B30" s="1" t="s">
        <v>25</v>
      </c>
      <c r="C30" s="4">
        <f>VLOOKUP($C$24&amp;" - "&amp;B30,'Tabela de apoio'!A:D,4,FALSE)</f>
        <v>0.1</v>
      </c>
      <c r="D30" s="5">
        <f>$C$25*C30</f>
        <v>20</v>
      </c>
    </row>
    <row r="31" spans="1:5">
      <c r="B31" s="1" t="s">
        <v>26</v>
      </c>
      <c r="C31" s="4">
        <f>VLOOKUP($C$24&amp;" - "&amp;B31,'Tabela de apoio'!A:D,4,FALSE)</f>
        <v>0.1</v>
      </c>
      <c r="D31" s="5">
        <f>$C$25*C31</f>
        <v>20</v>
      </c>
    </row>
    <row r="32" spans="1:5">
      <c r="B32" s="1" t="s">
        <v>27</v>
      </c>
      <c r="C32" s="4">
        <f>VLOOKUP($C$24&amp;" - "&amp;B32,'Tabela de apoio'!A:D,4,FALSE)</f>
        <v>0</v>
      </c>
      <c r="D32" s="5">
        <f>$C$25*C32</f>
        <v>0</v>
      </c>
    </row>
    <row r="33" spans="2:4">
      <c r="B33" s="1" t="s">
        <v>28</v>
      </c>
      <c r="C33" s="4">
        <f>VLOOKUP($C$24&amp;" - "&amp;B33,'Tabela de apoio'!A:D,4,FALSE)</f>
        <v>0</v>
      </c>
      <c r="D33" s="5">
        <f>$C$25*C33</f>
        <v>0</v>
      </c>
    </row>
    <row r="34" spans="2:4">
      <c r="B34" s="26"/>
      <c r="C34" s="26"/>
      <c r="D34" s="33">
        <f>SUM(D28:D33)</f>
        <v>200</v>
      </c>
    </row>
    <row r="35" spans="2:4"/>
  </sheetData>
  <mergeCells count="13">
    <mergeCell ref="C24:D24"/>
    <mergeCell ref="C25:D25"/>
    <mergeCell ref="B5:D5"/>
    <mergeCell ref="B6:C6"/>
    <mergeCell ref="B7:C7"/>
    <mergeCell ref="B8:C8"/>
    <mergeCell ref="B10:D10"/>
    <mergeCell ref="B17:C17"/>
    <mergeCell ref="B11:C11"/>
    <mergeCell ref="B12:C12"/>
    <mergeCell ref="B13:C13"/>
    <mergeCell ref="B14:C14"/>
    <mergeCell ref="B15:C15"/>
  </mergeCells>
  <dataValidations count="1">
    <dataValidation type="list" allowBlank="1" showInputMessage="1" showErrorMessage="1" sqref="C24" xr:uid="{61D19C59-BF1F-4896-B116-73DFD2D477AB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42C4-40BC-46AE-B03A-0ACF228B69DB}">
  <dimension ref="A1:D19"/>
  <sheetViews>
    <sheetView workbookViewId="0">
      <selection activeCell="D8" sqref="D8:D13"/>
    </sheetView>
  </sheetViews>
  <sheetFormatPr defaultRowHeight="15"/>
  <cols>
    <col min="1" max="1" width="28.140625" style="1" bestFit="1" customWidth="1"/>
    <col min="2" max="2" width="11.85546875" style="1" bestFit="1" customWidth="1"/>
    <col min="3" max="3" width="15.7109375" style="1" bestFit="1" customWidth="1"/>
    <col min="4" max="4" width="9.140625" style="1"/>
  </cols>
  <sheetData>
    <row r="1" spans="1:4">
      <c r="A1" s="25" t="s">
        <v>29</v>
      </c>
      <c r="B1" s="25" t="s">
        <v>17</v>
      </c>
      <c r="C1" s="25" t="s">
        <v>20</v>
      </c>
      <c r="D1" s="25" t="s">
        <v>30</v>
      </c>
    </row>
    <row r="2" spans="1:4">
      <c r="A2" s="28" t="str">
        <f>B2&amp;" - "&amp;C2</f>
        <v>Conservador - Papel</v>
      </c>
      <c r="B2" s="28" t="s">
        <v>18</v>
      </c>
      <c r="C2" s="28" t="s">
        <v>23</v>
      </c>
      <c r="D2" s="30">
        <v>0.3</v>
      </c>
    </row>
    <row r="3" spans="1:4">
      <c r="A3" s="29" t="str">
        <f t="shared" ref="A3:A6" si="0">B3&amp;" - "&amp;C3</f>
        <v>Conservador - Tijolo</v>
      </c>
      <c r="B3" s="29" t="s">
        <v>18</v>
      </c>
      <c r="C3" s="29" t="s">
        <v>24</v>
      </c>
      <c r="D3" s="31">
        <v>0.5</v>
      </c>
    </row>
    <row r="4" spans="1:4">
      <c r="A4" s="1" t="str">
        <f t="shared" si="0"/>
        <v>Conservador - Híbridos</v>
      </c>
      <c r="B4" s="1" t="s">
        <v>18</v>
      </c>
      <c r="C4" s="1" t="s">
        <v>25</v>
      </c>
      <c r="D4" s="4">
        <v>0.1</v>
      </c>
    </row>
    <row r="5" spans="1:4">
      <c r="A5" s="1" t="str">
        <f t="shared" si="0"/>
        <v>Conservador - FOFs</v>
      </c>
      <c r="B5" s="1" t="s">
        <v>18</v>
      </c>
      <c r="C5" s="1" t="s">
        <v>26</v>
      </c>
      <c r="D5" s="4">
        <v>0.1</v>
      </c>
    </row>
    <row r="6" spans="1:4">
      <c r="A6" s="1" t="str">
        <f t="shared" si="0"/>
        <v>Conservador - Desenvolvimento</v>
      </c>
      <c r="B6" s="1" t="s">
        <v>18</v>
      </c>
      <c r="C6" s="1" t="s">
        <v>27</v>
      </c>
      <c r="D6" s="4">
        <v>0</v>
      </c>
    </row>
    <row r="7" spans="1:4">
      <c r="A7" s="27" t="str">
        <f>B7&amp;" - "&amp;C7</f>
        <v>Conservador - Hotelarias</v>
      </c>
      <c r="B7" s="27" t="s">
        <v>18</v>
      </c>
      <c r="C7" s="27" t="s">
        <v>28</v>
      </c>
      <c r="D7" s="32">
        <v>0</v>
      </c>
    </row>
    <row r="8" spans="1:4">
      <c r="A8" s="1" t="str">
        <f>B8&amp;" - "&amp;C8</f>
        <v>Moderado - Papel</v>
      </c>
      <c r="B8" s="1" t="s">
        <v>31</v>
      </c>
      <c r="C8" s="1" t="s">
        <v>23</v>
      </c>
      <c r="D8" s="4">
        <v>0.32</v>
      </c>
    </row>
    <row r="9" spans="1:4">
      <c r="A9" s="1" t="str">
        <f t="shared" ref="A9:A19" si="1">B9&amp;" - "&amp;C9</f>
        <v>Moderado - Tijolo</v>
      </c>
      <c r="B9" s="1" t="s">
        <v>31</v>
      </c>
      <c r="C9" s="1" t="s">
        <v>24</v>
      </c>
      <c r="D9" s="4">
        <v>0.35</v>
      </c>
    </row>
    <row r="10" spans="1:4">
      <c r="A10" s="1" t="str">
        <f t="shared" si="1"/>
        <v>Moderado - Híbridos</v>
      </c>
      <c r="B10" s="1" t="s">
        <v>31</v>
      </c>
      <c r="C10" s="1" t="s">
        <v>25</v>
      </c>
      <c r="D10" s="4">
        <v>0.08</v>
      </c>
    </row>
    <row r="11" spans="1:4">
      <c r="A11" s="1" t="str">
        <f t="shared" si="1"/>
        <v>Moderado - FOFs</v>
      </c>
      <c r="B11" s="1" t="s">
        <v>31</v>
      </c>
      <c r="C11" s="1" t="s">
        <v>26</v>
      </c>
      <c r="D11" s="4">
        <v>0.05</v>
      </c>
    </row>
    <row r="12" spans="1:4">
      <c r="A12" s="1" t="str">
        <f t="shared" si="1"/>
        <v>Moderado - Desenvolvimento</v>
      </c>
      <c r="B12" s="1" t="s">
        <v>31</v>
      </c>
      <c r="C12" s="1" t="s">
        <v>27</v>
      </c>
      <c r="D12" s="4">
        <v>0.1</v>
      </c>
    </row>
    <row r="13" spans="1:4">
      <c r="A13" s="27" t="str">
        <f t="shared" si="1"/>
        <v>Moderado - Hotelarias</v>
      </c>
      <c r="B13" s="27" t="s">
        <v>31</v>
      </c>
      <c r="C13" s="27" t="s">
        <v>28</v>
      </c>
      <c r="D13" s="32">
        <v>0.1</v>
      </c>
    </row>
    <row r="14" spans="1:4">
      <c r="A14" s="1" t="str">
        <f t="shared" si="1"/>
        <v>Agressivo - Papel</v>
      </c>
      <c r="B14" s="1" t="s">
        <v>32</v>
      </c>
      <c r="C14" s="1" t="s">
        <v>23</v>
      </c>
      <c r="D14" s="4">
        <v>0.5</v>
      </c>
    </row>
    <row r="15" spans="1:4">
      <c r="A15" s="1" t="str">
        <f t="shared" si="1"/>
        <v>Agressivo - Tijolo</v>
      </c>
      <c r="B15" s="1" t="s">
        <v>32</v>
      </c>
      <c r="C15" s="1" t="s">
        <v>24</v>
      </c>
      <c r="D15" s="4">
        <v>0.1</v>
      </c>
    </row>
    <row r="16" spans="1:4">
      <c r="A16" s="1" t="str">
        <f t="shared" si="1"/>
        <v>Agressivo - Híbridos</v>
      </c>
      <c r="B16" s="1" t="s">
        <v>32</v>
      </c>
      <c r="C16" s="1" t="s">
        <v>25</v>
      </c>
      <c r="D16" s="4">
        <v>0.05</v>
      </c>
    </row>
    <row r="17" spans="1:4">
      <c r="A17" s="1" t="str">
        <f t="shared" si="1"/>
        <v>Agressivo - FOFs</v>
      </c>
      <c r="B17" s="1" t="s">
        <v>32</v>
      </c>
      <c r="C17" s="1" t="s">
        <v>26</v>
      </c>
      <c r="D17" s="4">
        <v>0.05</v>
      </c>
    </row>
    <row r="18" spans="1:4">
      <c r="A18" s="1" t="str">
        <f t="shared" si="1"/>
        <v>Agressivo - Desenvolvimento</v>
      </c>
      <c r="B18" s="1" t="s">
        <v>32</v>
      </c>
      <c r="C18" s="1" t="s">
        <v>27</v>
      </c>
      <c r="D18" s="4">
        <v>0.2</v>
      </c>
    </row>
    <row r="19" spans="1:4">
      <c r="A19" s="27" t="str">
        <f t="shared" si="1"/>
        <v>Agressivo - Hotelarias</v>
      </c>
      <c r="B19" s="27" t="s">
        <v>32</v>
      </c>
      <c r="C19" s="27" t="s">
        <v>28</v>
      </c>
      <c r="D19" s="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Analista Thais Santos</cp:lastModifiedBy>
  <cp:revision/>
  <dcterms:created xsi:type="dcterms:W3CDTF">2025-06-19T21:45:42Z</dcterms:created>
  <dcterms:modified xsi:type="dcterms:W3CDTF">2025-06-21T13:02:37Z</dcterms:modified>
  <cp:category/>
  <cp:contentStatus/>
</cp:coreProperties>
</file>