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letii\Desktop\07_ANKARH\PROYECTO\PLANEACIÓN DEL PROYECTO\PROCESOS\ADMINISTRACION DE RIESGOS\"/>
    </mc:Choice>
  </mc:AlternateContent>
  <bookViews>
    <workbookView xWindow="0" yWindow="0" windowWidth="5085" windowHeight="7680" firstSheet="2"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82" i="8"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B39" i="2" s="1"/>
  <c r="A38" i="2"/>
  <c r="A37" i="2"/>
  <c r="E37" i="2" s="1"/>
  <c r="A36" i="2"/>
  <c r="A35" i="2"/>
  <c r="C35" i="2" s="1"/>
  <c r="A34" i="2"/>
  <c r="A33" i="2"/>
  <c r="B33" i="2" s="1"/>
  <c r="A32" i="2"/>
  <c r="A31" i="2"/>
  <c r="B35" i="5" s="1"/>
  <c r="A30" i="2"/>
  <c r="B30" i="2" s="1"/>
  <c r="A29" i="2"/>
  <c r="I29" i="2" s="1"/>
  <c r="A28" i="2"/>
  <c r="A27" i="2"/>
  <c r="B31" i="5" s="1"/>
  <c r="A26" i="2"/>
  <c r="A25" i="2"/>
  <c r="B25" i="2" s="1"/>
  <c r="A24" i="2"/>
  <c r="A23" i="2"/>
  <c r="B23" i="2" s="1"/>
  <c r="A22" i="2"/>
  <c r="B22" i="2" s="1"/>
  <c r="A21" i="2"/>
  <c r="E21" i="2" s="1"/>
  <c r="A20" i="2"/>
  <c r="C20" i="2" s="1"/>
  <c r="A19" i="2"/>
  <c r="B19" i="2" s="1"/>
  <c r="A18" i="2"/>
  <c r="E18" i="2" s="1"/>
  <c r="A17" i="2"/>
  <c r="B17" i="2" s="1"/>
  <c r="A16" i="2"/>
  <c r="B16" i="2" s="1"/>
  <c r="A15" i="2"/>
  <c r="C15" i="2" s="1"/>
  <c r="A14" i="2"/>
  <c r="C14" i="2" s="1"/>
  <c r="A13" i="2"/>
  <c r="E13" i="2" s="1"/>
  <c r="A12" i="2"/>
  <c r="E12" i="2" s="1"/>
  <c r="B43" i="5"/>
  <c r="F43" i="5" s="1"/>
  <c r="D396" i="8"/>
  <c r="I31" i="5" s="1"/>
  <c r="D292" i="8"/>
  <c r="D162" i="8"/>
  <c r="I22" i="5" s="1"/>
  <c r="D58" i="8"/>
  <c r="I18" i="5" s="1"/>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I33" i="5" s="1"/>
  <c r="D425" i="8"/>
  <c r="D422" i="8"/>
  <c r="D399" i="8"/>
  <c r="D373" i="8"/>
  <c r="D370" i="8"/>
  <c r="I30" i="5" s="1"/>
  <c r="D347" i="8"/>
  <c r="D344" i="8"/>
  <c r="I29" i="5" s="1"/>
  <c r="D321" i="8"/>
  <c r="D318" i="8"/>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D43" i="5"/>
  <c r="J16" i="2"/>
  <c r="C22" i="2"/>
  <c r="E22" i="2"/>
  <c r="I22" i="2"/>
  <c r="B24" i="2"/>
  <c r="C24" i="2"/>
  <c r="D24" i="2"/>
  <c r="E24" i="2"/>
  <c r="G24" i="2"/>
  <c r="I24" i="2"/>
  <c r="J24" i="2"/>
  <c r="B26" i="2"/>
  <c r="C26" i="2"/>
  <c r="D26" i="2"/>
  <c r="E26" i="2"/>
  <c r="G26" i="2"/>
  <c r="I26" i="2"/>
  <c r="J26" i="2"/>
  <c r="B28" i="2"/>
  <c r="C28" i="2"/>
  <c r="D28" i="2"/>
  <c r="E28" i="2"/>
  <c r="G28" i="2"/>
  <c r="I28" i="2"/>
  <c r="J28" i="2"/>
  <c r="C30" i="2"/>
  <c r="E30" i="2"/>
  <c r="I30" i="2"/>
  <c r="B32" i="2"/>
  <c r="C32" i="2"/>
  <c r="D32" i="2"/>
  <c r="E32" i="2"/>
  <c r="G32" i="2"/>
  <c r="I32" i="2"/>
  <c r="J32" i="2"/>
  <c r="I33" i="2"/>
  <c r="B34" i="2"/>
  <c r="C34" i="2"/>
  <c r="D34" i="2"/>
  <c r="E34" i="2"/>
  <c r="G34" i="2"/>
  <c r="I34" i="2"/>
  <c r="J34" i="2"/>
  <c r="B35" i="2"/>
  <c r="B36" i="2"/>
  <c r="C36" i="2"/>
  <c r="D36" i="2"/>
  <c r="E36" i="2"/>
  <c r="G36" i="2"/>
  <c r="I36" i="2"/>
  <c r="J36" i="2"/>
  <c r="B38" i="2"/>
  <c r="C38" i="2"/>
  <c r="D38" i="2"/>
  <c r="E38" i="2"/>
  <c r="G38" i="2"/>
  <c r="I38" i="2"/>
  <c r="J38" i="2"/>
  <c r="E39" i="2"/>
  <c r="B40" i="2"/>
  <c r="C40" i="2"/>
  <c r="D40" i="2"/>
  <c r="E40" i="2"/>
  <c r="G40" i="2"/>
  <c r="I40" i="2"/>
  <c r="J40" i="2"/>
  <c r="K22" i="5"/>
  <c r="L22" i="5"/>
  <c r="H15" i="5"/>
  <c r="L16" i="5"/>
  <c r="K17" i="5"/>
  <c r="L17" i="5"/>
  <c r="K18" i="5"/>
  <c r="L18" i="5"/>
  <c r="K19" i="5"/>
  <c r="L19" i="5"/>
  <c r="K20" i="5"/>
  <c r="L20" i="5"/>
  <c r="K21" i="5"/>
  <c r="L21" i="5"/>
  <c r="K23" i="5"/>
  <c r="L23" i="5"/>
  <c r="K24" i="5"/>
  <c r="L24" i="5"/>
  <c r="K25" i="5"/>
  <c r="L25" i="5"/>
  <c r="K26" i="5"/>
  <c r="L26" i="5"/>
  <c r="I27" i="5"/>
  <c r="K27" i="5"/>
  <c r="L27" i="5"/>
  <c r="I28" i="5"/>
  <c r="K28" i="5"/>
  <c r="L28" i="5"/>
  <c r="K29" i="5"/>
  <c r="L29" i="5"/>
  <c r="K30" i="5"/>
  <c r="L30" i="5"/>
  <c r="K31" i="5"/>
  <c r="L31" i="5"/>
  <c r="I32" i="5"/>
  <c r="K32" i="5"/>
  <c r="L32"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35" i="2" l="1"/>
  <c r="C31" i="2"/>
  <c r="J30" i="2"/>
  <c r="G30" i="2"/>
  <c r="D30" i="2"/>
  <c r="J22" i="2"/>
  <c r="G22" i="2"/>
  <c r="D22" i="2"/>
  <c r="B20" i="2"/>
  <c r="I31" i="2"/>
  <c r="B33" i="5"/>
  <c r="C33" i="5" s="1"/>
  <c r="E27" i="2"/>
  <c r="I23" i="2"/>
  <c r="C23" i="2"/>
  <c r="G20" i="2"/>
  <c r="I41" i="2"/>
  <c r="I39" i="2"/>
  <c r="C39" i="2"/>
  <c r="C37" i="2"/>
  <c r="J35" i="2"/>
  <c r="D35" i="2"/>
  <c r="E31" i="2"/>
  <c r="I27" i="2"/>
  <c r="C27" i="2"/>
  <c r="E23" i="2"/>
  <c r="B27" i="5"/>
  <c r="B39" i="5"/>
  <c r="C39" i="5" s="1"/>
  <c r="J39" i="2"/>
  <c r="G39" i="2"/>
  <c r="D39" i="2"/>
  <c r="I37" i="2"/>
  <c r="I35" i="2"/>
  <c r="E35" i="2"/>
  <c r="C33" i="2"/>
  <c r="J31" i="2"/>
  <c r="G31" i="2"/>
  <c r="D31" i="2"/>
  <c r="B31" i="2"/>
  <c r="C29" i="2"/>
  <c r="J27" i="2"/>
  <c r="G27" i="2"/>
  <c r="D27" i="2"/>
  <c r="B27" i="2"/>
  <c r="C25" i="2"/>
  <c r="J23" i="2"/>
  <c r="G23" i="2"/>
  <c r="D23" i="2"/>
  <c r="I21" i="2"/>
  <c r="D15" i="2"/>
  <c r="B41" i="5"/>
  <c r="F41" i="5" s="1"/>
  <c r="J20" i="2"/>
  <c r="D20" i="2"/>
  <c r="I20" i="2"/>
  <c r="E20" i="2"/>
  <c r="I25" i="2"/>
  <c r="C21" i="2"/>
  <c r="B25" i="5"/>
  <c r="J19" i="2"/>
  <c r="D19" i="2"/>
  <c r="E19" i="2"/>
  <c r="I19" i="2"/>
  <c r="C19" i="2"/>
  <c r="B23" i="5"/>
  <c r="G19" i="2"/>
  <c r="G18" i="2"/>
  <c r="C18" i="2"/>
  <c r="J18" i="2"/>
  <c r="D18" i="2"/>
  <c r="I18" i="2"/>
  <c r="B18" i="2"/>
  <c r="G17" i="2"/>
  <c r="E16" i="2"/>
  <c r="D16" i="2"/>
  <c r="I16" i="2"/>
  <c r="C16" i="2"/>
  <c r="G16" i="2"/>
  <c r="G15" i="2"/>
  <c r="B19" i="5"/>
  <c r="B15" i="2"/>
  <c r="J15" i="2"/>
  <c r="E15" i="2"/>
  <c r="I15" i="2"/>
  <c r="J14" i="2"/>
  <c r="D14" i="2"/>
  <c r="G14" i="2"/>
  <c r="B14" i="2"/>
  <c r="E14" i="2"/>
  <c r="I14" i="2"/>
  <c r="B17" i="5"/>
  <c r="B13" i="2"/>
  <c r="G13" i="2"/>
  <c r="I12" i="2"/>
  <c r="B12" i="2"/>
  <c r="G12" i="2"/>
  <c r="J12" i="2"/>
  <c r="D12" i="2"/>
  <c r="C12" i="2"/>
  <c r="H17" i="2"/>
  <c r="G21" i="5" s="1"/>
  <c r="H29" i="2"/>
  <c r="G33" i="5" s="1"/>
  <c r="H41" i="2"/>
  <c r="G45" i="5" s="1"/>
  <c r="G41" i="2"/>
  <c r="B41" i="2"/>
  <c r="G37" i="2"/>
  <c r="B37" i="2"/>
  <c r="G33" i="2"/>
  <c r="G29" i="2"/>
  <c r="B29" i="2"/>
  <c r="G25" i="2"/>
  <c r="G21" i="2"/>
  <c r="B21" i="2"/>
  <c r="E17" i="2"/>
  <c r="C19" i="5"/>
  <c r="C27"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F33" i="2"/>
  <c r="H35" i="10" s="1"/>
  <c r="E33" i="2"/>
  <c r="E29" i="2"/>
  <c r="E25" i="2"/>
  <c r="J17" i="2"/>
  <c r="D17" i="2"/>
  <c r="J13" i="2"/>
  <c r="D13" i="2"/>
  <c r="B21" i="5"/>
  <c r="B29" i="5"/>
  <c r="B37" i="5"/>
  <c r="B45" i="5"/>
  <c r="H15" i="2"/>
  <c r="F15" i="2" s="1"/>
  <c r="H17" i="10" s="1"/>
  <c r="H19" i="2"/>
  <c r="F19" i="2" s="1"/>
  <c r="H21" i="10" s="1"/>
  <c r="H23" i="2"/>
  <c r="E27" i="5" s="1"/>
  <c r="H27" i="2"/>
  <c r="F27" i="2" s="1"/>
  <c r="H29" i="10" s="1"/>
  <c r="H31" i="2"/>
  <c r="F31" i="2" s="1"/>
  <c r="H33" i="10" s="1"/>
  <c r="H35" i="2"/>
  <c r="F35" i="2"/>
  <c r="H37" i="10" s="1"/>
  <c r="H39" i="2"/>
  <c r="F39" i="2"/>
  <c r="H41" i="10" s="1"/>
  <c r="E41" i="5"/>
  <c r="C41" i="5"/>
  <c r="H21" i="2"/>
  <c r="G25" i="5" s="1"/>
  <c r="H37" i="2"/>
  <c r="G41" i="5" s="1"/>
  <c r="E41" i="2"/>
  <c r="J41" i="2"/>
  <c r="D41" i="2"/>
  <c r="J37" i="2"/>
  <c r="D37" i="2"/>
  <c r="J33" i="2"/>
  <c r="D33" i="2"/>
  <c r="J29" i="2"/>
  <c r="D29" i="2"/>
  <c r="J25" i="2"/>
  <c r="D25" i="2"/>
  <c r="J21" i="2"/>
  <c r="D21" i="2"/>
  <c r="I17" i="2"/>
  <c r="C17" i="2"/>
  <c r="I13" i="2"/>
  <c r="C13" i="2"/>
  <c r="D41" i="5"/>
  <c r="E31" i="5"/>
  <c r="C31" i="5"/>
  <c r="H12" i="2"/>
  <c r="G16" i="5" s="1"/>
  <c r="B16" i="5"/>
  <c r="H16" i="2"/>
  <c r="G20" i="5" s="1"/>
  <c r="B20" i="5"/>
  <c r="H20" i="2"/>
  <c r="G24" i="5" s="1"/>
  <c r="B24" i="5"/>
  <c r="H24" i="2"/>
  <c r="G28" i="5" s="1"/>
  <c r="B28" i="5"/>
  <c r="H28" i="2"/>
  <c r="G32" i="5" s="1"/>
  <c r="B32" i="5"/>
  <c r="H32" i="2"/>
  <c r="G36" i="5" s="1"/>
  <c r="B36" i="5"/>
  <c r="H36" i="2"/>
  <c r="G40" i="5" s="1"/>
  <c r="B40" i="5"/>
  <c r="H40" i="2"/>
  <c r="G44" i="5" s="1"/>
  <c r="B44" i="5"/>
  <c r="F36" i="2" l="1"/>
  <c r="H38" i="10" s="1"/>
  <c r="F25" i="5"/>
  <c r="E35" i="5"/>
  <c r="E33" i="5"/>
  <c r="F33" i="5"/>
  <c r="F25" i="2"/>
  <c r="H27" i="10" s="1"/>
  <c r="F23" i="2"/>
  <c r="H25" i="10" s="1"/>
  <c r="C25" i="5"/>
  <c r="D39" i="5"/>
  <c r="F39" i="5"/>
  <c r="E39" i="5"/>
  <c r="E25" i="5"/>
  <c r="F34" i="2"/>
  <c r="H36" i="10" s="1"/>
  <c r="F28" i="2"/>
  <c r="H30" i="10" s="1"/>
  <c r="M33" i="5"/>
  <c r="C17" i="5"/>
  <c r="F29" i="2"/>
  <c r="H31" i="10" s="1"/>
  <c r="F20" i="2"/>
  <c r="H22" i="10" s="1"/>
  <c r="F30" i="2"/>
  <c r="H32" i="10" s="1"/>
  <c r="F26" i="2"/>
  <c r="H28" i="10" s="1"/>
  <c r="E23" i="5"/>
  <c r="C23" i="5"/>
  <c r="F18" i="2"/>
  <c r="H20" i="10" s="1"/>
  <c r="E19" i="5"/>
  <c r="F14" i="2"/>
  <c r="H16"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H28" i="5"/>
  <c r="H29" i="5"/>
  <c r="H31" i="5"/>
  <c r="D31" i="5" s="1"/>
  <c r="H33" i="5"/>
  <c r="D33" i="5" s="1"/>
  <c r="H35" i="5"/>
  <c r="D35" i="5" s="1"/>
  <c r="H37" i="5"/>
  <c r="H38" i="5"/>
  <c r="H40" i="5"/>
  <c r="H42" i="5"/>
  <c r="H45" i="5"/>
  <c r="M16" i="5"/>
  <c r="F16" i="5"/>
  <c r="H18" i="5"/>
  <c r="D18" i="5" s="1"/>
  <c r="H20" i="5"/>
  <c r="D20" i="5" s="1"/>
  <c r="H23" i="5"/>
  <c r="D23" i="5" s="1"/>
  <c r="H25" i="5"/>
  <c r="D25" i="5" s="1"/>
  <c r="H27" i="5"/>
  <c r="D27" i="5" s="1"/>
  <c r="H30" i="5"/>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<sst xmlns="http://schemas.openxmlformats.org/spreadsheetml/2006/main" count="2643" uniqueCount="389">
  <si>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</si>
  <si>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</si>
  <si>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</si>
  <si>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</si>
  <si>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</si>
  <si>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</si>
  <si>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</si>
  <si>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</si>
  <si>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</si>
  <si>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</si>
  <si>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</si>
  <si>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</si>
  <si>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</si>
  <si>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</si>
  <si>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</si>
  <si>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</si>
  <si>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</si>
  <si>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</si>
  <si>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</si>
  <si>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</si>
  <si>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</si>
  <si>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</si>
  <si>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</si>
  <si>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</si>
  <si>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</si>
  <si>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</si>
  <si>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</si>
  <si>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</si>
  <si>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</si>
  <si>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</si>
  <si>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</si>
  <si>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</si>
  <si>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</si>
  <si>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</si>
  <si>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</si>
  <si>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</si>
  <si>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</si>
  <si>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</si>
  <si>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</si>
  <si>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</si>
  <si>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</si>
  <si>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</si>
  <si>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</si>
  <si>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</si>
  <si>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</si>
  <si>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</si>
  <si>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</si>
  <si>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</si>
  <si>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</si>
  <si>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</si>
  <si>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</si>
  <si>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</si>
  <si>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</si>
  <si>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</si>
  <si>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</si>
  <si>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</si>
  <si>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</si>
  <si>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</si>
  <si>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</si>
  <si>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</si>
  <si>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</si>
  <si>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</si>
  <si>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</si>
  <si>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</si>
  <si>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</si>
  <si>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</si>
  <si>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</si>
  <si>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</si>
  <si>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</si>
  <si>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</si>
  <si>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</si>
  <si>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</si>
  <si>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</si>
  <si>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</si>
  <si>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</si>
  <si>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</si>
  <si>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</si>
  <si>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</si>
  <si>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</si>
  <si>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</si>
  <si>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</si>
  <si>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</si>
  <si>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</si>
  <si>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</si>
  <si>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</si>
  <si>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</si>
  <si>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</si>
  <si>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</si>
  <si>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</si>
  <si>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</si>
  <si>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</si>
  <si>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</si>
  <si>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</si>
  <si>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</si>
  <si>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</si>
  <si>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</si>
  <si>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</si>
  <si>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</si>
  <si>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</si>
  <si>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</si>
  <si>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</si>
  <si>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</si>
  <si>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</si>
  <si>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</si>
  <si>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</si>
  <si>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</si>
  <si>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</si>
  <si>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</si>
  <si>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</si>
  <si>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</si>
  <si>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</si>
  <si>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</si>
  <si>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</si>
  <si>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</si>
  <si>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</si>
  <si>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</si>
  <si>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</si>
  <si>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</si>
  <si>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</si>
  <si>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</si>
  <si>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</si>
  <si>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</si>
  <si>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</si>
  <si>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</si>
  <si>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</si>
  <si>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</si>
  <si>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</si>
  <si>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</si>
  <si>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</si>
  <si>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</si>
  <si>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</si>
  <si>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</si>
  <si>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</si>
  <si>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</si>
  <si>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</si>
  <si>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</si>
  <si>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</si>
  <si>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</si>
  <si>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</si>
  <si>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</si>
  <si>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</si>
  <si>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</si>
  <si>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</si>
  <si>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</si>
  <si>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</si>
  <si>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</si>
  <si>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</si>
  <si>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</si>
  <si>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</si>
  <si>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</si>
  <si>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</si>
  <si>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</si>
  <si>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</si>
  <si>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</si>
  <si>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</si>
  <si>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</si>
  <si>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</si>
  <si>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</si>
  <si>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</si>
  <si>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</si>
  <si>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</si>
  <si>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</si>
  <si>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</si>
  <si>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</si>
  <si>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</si>
  <si>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</si>
  <si>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</si>
  <si>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</si>
  <si>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</si>
  <si>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</si>
  <si>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</si>
  <si>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</si>
  <si>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</si>
  <si>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</si>
  <si>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</si>
  <si>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</si>
  <si>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</si>
  <si>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</si>
  <si>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</si>
  <si>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</si>
  <si>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</si>
  <si>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</si>
  <si>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</si>
  <si>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</si>
  <si>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</si>
  <si>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</si>
  <si>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</si>
  <si>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</si>
  <si>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</si>
  <si>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</si>
  <si>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</si>
  <si>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</si>
  <si>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</si>
  <si>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</si>
  <si>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</si>
  <si>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</si>
  <si>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</si>
  <si>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</si>
  <si>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</si>
  <si>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</si>
  <si>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</si>
  <si>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</si>
  <si>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</si>
  <si>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</si>
  <si>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</si>
  <si>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</si>
  <si>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</si>
  <si>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</si>
  <si>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</si>
  <si>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</si>
  <si>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</si>
  <si>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</si>
  <si>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</si>
  <si>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</si>
  <si>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</si>
  <si>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</si>
  <si>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</si>
  <si>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</si>
  <si>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</si>
  <si>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</si>
  <si>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</si>
  <si>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</si>
  <si>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</si>
  <si>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</si>
  <si>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</si>
  <si>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</si>
  <si>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</si>
  <si>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</si>
  <si>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</si>
  <si>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</si>
  <si>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</si>
  <si>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</si>
  <si>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</si>
  <si>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</si>
  <si>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</si>
  <si>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</si>
  <si>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</si>
  <si>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</si>
  <si>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</si>
  <si>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</si>
  <si>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</si>
  <si>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</si>
  <si>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</si>
  <si>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</si>
  <si>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Líder</t>
  </si>
  <si>
    <t>CM</t>
  </si>
  <si>
    <t>Proyecto:  SW-B-001</t>
  </si>
  <si>
    <t>Sin cambios</t>
  </si>
  <si>
    <t>Problemas entre el equipo de trabajo</t>
  </si>
  <si>
    <t>Media</t>
  </si>
  <si>
    <t>Prevenir</t>
  </si>
  <si>
    <t>Cal</t>
  </si>
  <si>
    <t>Modificación de fechas de entrega</t>
  </si>
  <si>
    <t>SBH</t>
  </si>
  <si>
    <t>06/17/17</t>
  </si>
  <si>
    <t>Junio 17 2017 - Riesgo aprobado.</t>
  </si>
  <si>
    <t>Realizar los acuerdos necesarios para la planificación.</t>
  </si>
  <si>
    <t>Aprobar los acuerdos para la planificación.</t>
  </si>
  <si>
    <t>06/16/17</t>
  </si>
  <si>
    <t xml:space="preserve">Instalaciones inadecuadas </t>
  </si>
  <si>
    <t>Aceptar</t>
  </si>
  <si>
    <t>Alta</t>
  </si>
  <si>
    <t>Ext</t>
  </si>
  <si>
    <t>Externa</t>
  </si>
  <si>
    <t>No se revisa con anterioridad con los servicios que cuenta el lugar y/o establecimiento el sitio en el que serán las reuniones y se llevará a cabo el desarrollo del proyecto.</t>
  </si>
  <si>
    <t>El equipo o personal de trabajo no podra consentrarse adecuadamente debido  a que el lugar es ruidoso para su conentración y desempeño laboral.</t>
  </si>
  <si>
    <t>Las instalaciones hacen referencia al lugar donde l equipo de proyecto llevará a cbo cada una o la mayoria de las tareas asignadas por lo que este debe contar con servicios básicos asi como un lugar estable y lo más armonico posible.</t>
  </si>
  <si>
    <t>Realizar investigaciones de lugares disponibles que se adecuen a lo requerido.</t>
  </si>
  <si>
    <t>Verificar que el lugar sea el adecuado</t>
  </si>
  <si>
    <t>&lt;1 mes</t>
  </si>
  <si>
    <t>Proc</t>
  </si>
  <si>
    <t>Habrá problemas de comunicación, por lo que podría presentarse posibles fallos dento deellos</t>
  </si>
  <si>
    <t>Desacuerdos entre uno o más integrantes del equipo.</t>
  </si>
  <si>
    <t>Personal insuficiente</t>
  </si>
  <si>
    <t>Rec</t>
  </si>
  <si>
    <t>No se cuenta con el personal suficiente para el desarrollo de actividades como lo son: tareas a elaborar en cada una de las fases correspondientes.</t>
  </si>
  <si>
    <t>El personal de proyecto es indispensable para su elaboración, así como que este se encuentre lo más completo posible para seguir el plan o desarrollo a seguir de manera adecu</t>
  </si>
  <si>
    <t>El proyecto puede retrasarse por cuestion de actividades incompletas.El proyecto no cuenta con la calidad que se espera.</t>
  </si>
  <si>
    <t>Realizar convocatoria con los roles disponibles</t>
  </si>
  <si>
    <t>Hacer selección de personal con capacidades y habilidades  a lo requerido.</t>
  </si>
  <si>
    <t xml:space="preserve">El usuario tiene demaciada libertad o privilegios de involucrarse en todo momento dentro del proyecto </t>
  </si>
  <si>
    <t xml:space="preserve"> d</t>
  </si>
  <si>
    <t>Cambio de requerimentos, retraso en planeación. Distracción al equipo de trabajo.</t>
  </si>
  <si>
    <t>Exesiva participación dentro del desarrollo, por lo cual genera estrés al equipo de trabajo.</t>
  </si>
  <si>
    <t>Se establece en un inicio el limite de participación por parte del usuario.</t>
  </si>
  <si>
    <t>Se le notifica al usuario en un inicio.</t>
  </si>
  <si>
    <t>Se le hace firmar de enterado.</t>
  </si>
  <si>
    <t>Junio 17 2017 - Riesgo aprobado</t>
  </si>
  <si>
    <t>No se cuenta con herramientas para gestión de planificación del tiempo como lo son: calendario de eventos, contratos, declaraciones de alcances o herramientas de control y monitoreo(minutas y bitacoras)</t>
  </si>
  <si>
    <t>El producto no cuenta con las especificaciones del cliente.Retraso en la planeación.Diseño imperfectos aumento de los costos del proyecto.</t>
  </si>
  <si>
    <t>Junio 17 2017 - Riesgos aprobado</t>
  </si>
  <si>
    <t xml:space="preserve">Expectativas inexactas </t>
  </si>
  <si>
    <t xml:space="preserve">No se especifica con un mismo lenguaje que el usuario comprenda </t>
  </si>
  <si>
    <t>Al llevar a cabo el desarrollo del proyecto el diseño sera completamente diferente.</t>
  </si>
  <si>
    <t>Aquella ideas que el usuario crea sin conocer realmente el proceso del proyecto. Por lo que al momento de ser presentado este no cumple con la expectativa.</t>
  </si>
  <si>
    <t>El analista maneje un lenguaje de alto nivel(claro, consiso y acertivo).</t>
  </si>
  <si>
    <t>Mostrar un avance al cliente en cada finalización de fase</t>
  </si>
  <si>
    <t>Falta de conocimiento en requerimietos</t>
  </si>
  <si>
    <t>Req</t>
  </si>
  <si>
    <t>No se cuenta con el conocimiento en lo que respecta a los  requerimientos tales como: funcionamiento del sistema.</t>
  </si>
  <si>
    <t xml:space="preserve">Se crea una expectativa muy elevada a lo que se pretende entener, </t>
  </si>
  <si>
    <t>Junio 17 2017 - Riesgo apobado</t>
  </si>
  <si>
    <t>El cliente imagina que sus supuestos son indispensables en el funcionamiento total del sistema.</t>
  </si>
  <si>
    <t>Explicar claramente que son los  equerimientos del sistma</t>
  </si>
  <si>
    <t>Mostrar requerimiento funcional del sistema</t>
  </si>
  <si>
    <t>El contratista no tiene experiencia.</t>
  </si>
  <si>
    <t>No tiene loc oncomimentos para la selección del personal adecuado para el proyecto.</t>
  </si>
  <si>
    <t>Se conforman equipos de trabajo que no son los adecuados para llevara cabo el proyecto.</t>
  </si>
  <si>
    <t>Junio 17 2017 - Riesgo Aprobado</t>
  </si>
  <si>
    <t xml:space="preserve">Elegir un contratista familiarizado con el ambiente </t>
  </si>
  <si>
    <t>Tener una mtodologia bien definida para la eleccion del equio de trabajo</t>
  </si>
  <si>
    <t>Existe una baja motivación</t>
  </si>
  <si>
    <t>No se cuenta con una manera de incentivar al personal.</t>
  </si>
  <si>
    <t>El equipo de trabajo no tienen las ideas claras del proyecto que ese va a desarrollar.</t>
  </si>
  <si>
    <t>El personal no responde adecuadamente a sus labores.</t>
  </si>
  <si>
    <t>El personal no sigue las reglas de la empresa.</t>
  </si>
  <si>
    <t>El plan omite tareas necesarias</t>
  </si>
  <si>
    <t>No se definieron las tareas correcatmente en la planeación</t>
  </si>
  <si>
    <t>Las tareas que se omiten retrasan en desarrollo del proyecto</t>
  </si>
  <si>
    <t>Tener las tareas bien definidas desde el inicio del proyecto permiten trabajar con mayor eficienca.</t>
  </si>
  <si>
    <t>Identificar todas las tareas adecuadamente.</t>
  </si>
  <si>
    <t>Costo</t>
  </si>
  <si>
    <t xml:space="preserve">No se cuenta con las politicas adecuadas de sanciones. </t>
  </si>
  <si>
    <t>No se tendra un orden adecuado en la empresa.</t>
  </si>
  <si>
    <t xml:space="preserve">Las reglas se deben de cumplir en todo aspecto para poder tener un buen control del personla y de las instalacione. </t>
  </si>
  <si>
    <t>Tener un estricto regimen de sanciones a quiene no sigan las reglas.</t>
  </si>
  <si>
    <t>Precindir de los servicios del personal que irrumpa las reglas.</t>
  </si>
  <si>
    <t>El personal no cumple con su horario laboral.</t>
  </si>
  <si>
    <t>Se le restingirá el el acceso a la empresa</t>
  </si>
  <si>
    <t>Se le asiganara el personal tiempo fuera de su horario para reponer las horas perdidas.</t>
  </si>
  <si>
    <t>El proyecto no podra culminar en el tiempo establecido, ni tampoco con la calidad esperada.</t>
  </si>
  <si>
    <t>El cumplimiento con los horarios laborales son indispensables para la empresa desarrolladora puesto que se tienen tareas asignadas para cada persona que se deben cumplir en el horario estipulado.</t>
  </si>
  <si>
    <t>El personal no cumple con las horas acordadas para laborar.</t>
  </si>
  <si>
    <t>EL personal no llega a las reuniones de trabajo o llega tarde.</t>
  </si>
  <si>
    <t>El tener motivado al personal permite que estos seas más eficientes y eficaces, en su ambiente laboral.</t>
  </si>
  <si>
    <t xml:space="preserve">Bridarle al personal de un tiempo y lugar para dsitraerse y que se genere un ambiente ameno. </t>
  </si>
  <si>
    <t>Reconocer el esfuerzo de los empleados premiandolos.</t>
  </si>
  <si>
    <t>El personal clave abandona el proyecto antes de finalizar.</t>
  </si>
  <si>
    <t>El personal se enferma, de tal manera que su cindicion no es apata para seguir laborando.</t>
  </si>
  <si>
    <t>Es importate tener diversas personas que tengas habilidades similares al presonal clave.</t>
  </si>
  <si>
    <t>Tener más personal disponible.</t>
  </si>
  <si>
    <t xml:space="preserve">Contar con personal profesional. </t>
  </si>
  <si>
    <t>No se cuenta con seguridad informática (antivirus).</t>
  </si>
  <si>
    <t>No se cuenta con la proteccion adecuada en los equios de computo.</t>
  </si>
  <si>
    <t>La informacion puede ser robada para ser utilizada maliciosamente.</t>
  </si>
  <si>
    <t>Es importante cotar con buena proteccion en los equipos de computo tales como: (antivirus, antispyware, entre otros.)</t>
  </si>
  <si>
    <t>Juni 17 2017 - Riesgo Aprobado</t>
  </si>
  <si>
    <t>Juni 17 2017 -  Riesgo Aprobado</t>
  </si>
  <si>
    <t xml:space="preserve">Comprar los antivirus mas actualizados y con mayor proteccion. </t>
  </si>
  <si>
    <t>Tener bloqueo de sitios inseguros.</t>
  </si>
  <si>
    <t>Negligencia del usuario (Derrames de liquidos, incendios).</t>
  </si>
  <si>
    <t>Los usuarios no tomas las maedidas de prevencion adecuadas.</t>
  </si>
  <si>
    <t xml:space="preserve">El usuario daña elequipo de computo. </t>
  </si>
  <si>
    <t>La introduccion de alimentos asi como otro tipo de sustancias y/o bebidas al área de trabjo.</t>
  </si>
  <si>
    <t>Inspeccional al personal antes de que pueda trabajar con el equipo.</t>
  </si>
  <si>
    <t>Aplicar sanciones a los negligentes.</t>
  </si>
  <si>
    <t>No cuenta con las habilidades necesarias.</t>
  </si>
  <si>
    <t>El personal no cuenta con las habilidades para desempeñar su labor en el proyecto</t>
  </si>
  <si>
    <t>Retraso en el desarrollo del proyecto.</t>
  </si>
  <si>
    <t>El personal asignado a cada tarea debe de tener los conocimientos y abilidades necesarios para desempeñarse adeacuadamente.</t>
  </si>
  <si>
    <t>Realizar diversas pruebas para la elección del personal adecuado.</t>
  </si>
  <si>
    <t>La elección del personal deber ser por llevada a cabo por un experto en el área</t>
  </si>
  <si>
    <t>Metodo de comunicación no establecidos</t>
  </si>
  <si>
    <t>No se tienen metodos de comunicación para la entrega de documentos.</t>
  </si>
  <si>
    <t>Se generan inconcistencias en la entrega de la documentación.</t>
  </si>
  <si>
    <t>Establecer desde el incio un método de comunicación</t>
  </si>
  <si>
    <t xml:space="preserve">Elección de forma adecuada de como se realizarán las entregas de docuementos.  </t>
  </si>
  <si>
    <t>Falta de experiencia.</t>
  </si>
  <si>
    <t>No se cuenta con la experiencia para llevar a cabo satisfactoriamente la realización de tareas asignadas.</t>
  </si>
  <si>
    <t>El proyecto esta propenso a fallar o retrasarse, lo cual generará perdidas.</t>
  </si>
  <si>
    <t>El personal deberá contar con experiencia y además ser el más adecuado para las tareas asignadas.</t>
  </si>
  <si>
    <t>Elegir personal experimentado.</t>
  </si>
  <si>
    <t>Seleccionar las tareasadecuadas al personal.</t>
  </si>
  <si>
    <t>El alojamiento del proyecto</t>
  </si>
  <si>
    <t>No se tomaron en cuenta los requisistos de sistema para montar el sitio en el sevidor web.</t>
  </si>
  <si>
    <t>No se podra montar el sitio en el web hosting que se eligio</t>
  </si>
  <si>
    <t>Se deben contemplar todos los requerimientos del sistema en compatibilidad con el sitio a montar en el web hosting, demas de que servicios que presta sean ajusten a las necesidades del cliente</t>
  </si>
  <si>
    <t xml:space="preserve">Investigar en varias fuentes los diferentes sitios de web hosting </t>
  </si>
  <si>
    <t xml:space="preserve"> Analizar y elegir la opcion mas viables de acuerdo a los requerimientos del sistema</t>
  </si>
  <si>
    <t>Relizar actividades de intregación</t>
  </si>
  <si>
    <t>Realizar conferencias relacionadas a la buena convivencia laboral entre empleados</t>
  </si>
  <si>
    <t>Basarse en proyectos anteriores que sean similares</t>
  </si>
  <si>
    <t>Se debe de contar con un metodo de comunicación para tener un mejor control de los documentos que se estaran entregando.</t>
  </si>
  <si>
    <t>Insatisfacción del cliente con el producto</t>
  </si>
  <si>
    <t>El cliente esta inconforme con el proyecto que le ha entregado</t>
  </si>
  <si>
    <t xml:space="preserve">El cliente se reusa a aceptar el proyecto </t>
  </si>
  <si>
    <t xml:space="preserve">Se debe de tener documentación que respalde que el cliente firme por aceptar el proyecto, teniendo en cuenta que si no esta involucrado sera responsable de que el proyecto no sea lo que queria </t>
  </si>
  <si>
    <t>Llegar a acuerdos formales con el cliente de conformidad y aceptación</t>
  </si>
  <si>
    <t>Tener evidencia documentada de lo que se le muestra al cliente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</si>
</sst>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1" fillId="0" borderId="17" xfId="0" applyNumberFormat="1" applyFont="1" applyBorder="1" applyAlignment="1">
      <alignment horizontal="center" vertical="top"/>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wrapText="1"/>
    </xf>
    <xf numFmtId="164" fontId="1" fillId="0" borderId="2" xfId="0" applyNumberFormat="1" applyFont="1" applyBorder="1" applyAlignment="1">
      <alignment horizontal="center"/>
    </xf>
    <xf numFmtId="164" fontId="1" fillId="0" borderId="0" xfId="0" applyNumberFormat="1" applyFont="1" applyBorder="1" applyAlignment="1">
      <alignment horizontal="center" vertical="top"/>
    </xf>
    <xf numFmtId="0" fontId="1" fillId="0" borderId="1" xfId="0" applyFont="1" applyBorder="1" applyAlignment="1">
      <alignment horizontal="center" vertical="top"/>
    </xf>
    <xf numFmtId="0" fontId="1" fillId="0" borderId="0" xfId="0" applyFont="1" applyBorder="1" applyAlignment="1">
      <alignment horizontal="center"/>
    </xf>
    <xf numFmtId="0" fontId="3" fillId="12" borderId="0" xfId="0" applyFont="1" applyFill="1" applyBorder="1" applyAlignment="1">
      <alignment horizontal="right"/>
    </xf>
    <xf numFmtId="164" fontId="1" fillId="0" borderId="2" xfId="0" applyNumberFormat="1" applyFont="1" applyFill="1" applyBorder="1" applyAlignment="1">
      <alignment horizontal="center"/>
    </xf>
    <xf numFmtId="0" fontId="1" fillId="0" borderId="0" xfId="0" applyFont="1" applyBorder="1" applyAlignment="1">
      <alignment vertical="center" wrapText="1"/>
    </xf>
    <xf numFmtId="0" fontId="3" fillId="0" borderId="1" xfId="0" applyFont="1" applyFill="1" applyBorder="1" applyAlignment="1">
      <alignment horizontal="right" vertical="top"/>
    </xf>
    <xf numFmtId="0" fontId="0" fillId="0" borderId="26" xfId="0" applyFill="1" applyBorder="1" applyAlignment="1">
      <alignment horizontal="center" vertical="top"/>
    </xf>
    <xf numFmtId="49" fontId="0" fillId="0" borderId="0" xfId="0" applyNumberFormat="1" applyFont="1" applyFill="1" applyBorder="1" applyAlignment="1">
      <alignment horizontal="center" vertical="top"/>
    </xf>
    <xf numFmtId="0" fontId="3" fillId="0" borderId="0" xfId="0" applyFont="1" applyFill="1" applyBorder="1" applyAlignment="1">
      <alignment horizontal="right" vertical="top"/>
    </xf>
    <xf numFmtId="0" fontId="0" fillId="0" borderId="0" xfId="0" applyFill="1" applyBorder="1" applyAlignment="1">
      <alignment horizontal="center" vertical="top"/>
    </xf>
    <xf numFmtId="0" fontId="3" fillId="0" borderId="17" xfId="0" applyFont="1" applyFill="1" applyBorder="1" applyAlignment="1">
      <alignment horizontal="right" vertical="top"/>
    </xf>
    <xf numFmtId="164" fontId="0" fillId="0" borderId="0" xfId="0" applyNumberFormat="1" applyFill="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4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4</c:v>
                </c:pt>
                <c:pt idx="1">
                  <c:v>0</c:v>
                </c:pt>
                <c:pt idx="2">
                  <c:v>0</c:v>
                </c:pt>
                <c:pt idx="3">
                  <c:v>4</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4</c:v>
                </c:pt>
                <c:pt idx="1">
                  <c:v>0</c:v>
                </c:pt>
                <c:pt idx="2">
                  <c:v>0</c:v>
                </c:pt>
                <c:pt idx="3">
                  <c:v>4</c:v>
                </c:pt>
              </c:numCache>
            </c:numRef>
          </c:val>
        </c:ser>
        <c:dLbls>
          <c:showLegendKey val="0"/>
          <c:showVal val="1"/>
          <c:showCatName val="0"/>
          <c:showSerName val="0"/>
          <c:showPercent val="0"/>
          <c:showBubbleSize val="0"/>
        </c:dLbls>
        <c:gapWidth val="150"/>
        <c:shape val="box"/>
        <c:axId val="-1443723056"/>
        <c:axId val="-1443729040"/>
        <c:axId val="-1419141360"/>
      </c:bar3DChart>
      <c:catAx>
        <c:axId val="-14437230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443729040"/>
        <c:crosses val="autoZero"/>
        <c:auto val="1"/>
        <c:lblAlgn val="ctr"/>
        <c:lblOffset val="100"/>
        <c:tickLblSkip val="1"/>
        <c:tickMarkSkip val="1"/>
        <c:noMultiLvlLbl val="1"/>
      </c:catAx>
      <c:valAx>
        <c:axId val="-144372904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43723056"/>
        <c:crosses val="max"/>
        <c:crossBetween val="between"/>
        <c:minorUnit val="1"/>
      </c:valAx>
      <c:serAx>
        <c:axId val="-14191413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44372904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19</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tii/Desktop/04_AKNAR/Reporte/PP_REP_v1_BD-de-Ries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ón"/>
      <sheetName val="Riesgos"/>
      <sheetName val="Medidas_Mitigacion_Contingencia"/>
    </sheetNames>
    <sheetDataSet>
      <sheetData sheetId="0"/>
      <sheetData sheetId="1">
        <row r="51">
          <cell r="C51" t="str">
            <v>El usuario se involucra demasiado en el desarrollo.</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B30" sqref="B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242</v>
      </c>
    </row>
    <row r="7" spans="1:5" ht="20.25" x14ac:dyDescent="0.3">
      <c r="A7" s="193" t="s">
        <v>236</v>
      </c>
    </row>
    <row r="8" spans="1:5" x14ac:dyDescent="0.2">
      <c r="A8" s="194"/>
    </row>
    <row r="9" spans="1:5" x14ac:dyDescent="0.2">
      <c r="A9" s="195" t="s">
        <v>217</v>
      </c>
      <c r="B9" s="196" t="s">
        <v>218</v>
      </c>
      <c r="C9" s="196"/>
      <c r="D9" s="196"/>
    </row>
    <row r="10" spans="1:5" x14ac:dyDescent="0.2">
      <c r="A10" s="195" t="s">
        <v>219</v>
      </c>
      <c r="B10" s="196" t="s">
        <v>220</v>
      </c>
      <c r="C10" s="196"/>
      <c r="D10" s="196"/>
    </row>
    <row r="11" spans="1:5" x14ac:dyDescent="0.2">
      <c r="A11" s="195" t="s">
        <v>221</v>
      </c>
      <c r="B11" s="197">
        <v>39651</v>
      </c>
      <c r="C11" s="196"/>
      <c r="D11" s="196"/>
    </row>
    <row r="12" spans="1:5" x14ac:dyDescent="0.2">
      <c r="A12" s="195" t="s">
        <v>222</v>
      </c>
      <c r="B12" s="196" t="s">
        <v>223</v>
      </c>
      <c r="C12" s="196"/>
      <c r="D12" s="196"/>
    </row>
    <row r="13" spans="1:5" ht="25.5" x14ac:dyDescent="0.2">
      <c r="A13" s="195" t="s">
        <v>224</v>
      </c>
      <c r="B13" s="196" t="s">
        <v>225</v>
      </c>
      <c r="C13" s="196"/>
      <c r="D13" s="196"/>
    </row>
    <row r="14" spans="1:5" x14ac:dyDescent="0.2">
      <c r="A14" s="195" t="s">
        <v>226</v>
      </c>
      <c r="B14" s="196" t="s">
        <v>243</v>
      </c>
      <c r="C14" s="196"/>
      <c r="D14" s="196"/>
    </row>
    <row r="15" spans="1:5" x14ac:dyDescent="0.2">
      <c r="A15" s="196"/>
      <c r="B15" s="196"/>
      <c r="C15" s="196"/>
      <c r="D15" s="196"/>
    </row>
    <row r="16" spans="1:5" ht="15.75" customHeight="1" x14ac:dyDescent="0.2">
      <c r="A16" s="226" t="s">
        <v>227</v>
      </c>
      <c r="B16" s="227"/>
      <c r="C16" s="198"/>
      <c r="D16" s="198"/>
      <c r="E16" s="199"/>
    </row>
    <row r="17" spans="1:4" x14ac:dyDescent="0.2">
      <c r="A17" s="195" t="s">
        <v>228</v>
      </c>
      <c r="B17" s="195" t="s">
        <v>229</v>
      </c>
      <c r="C17" s="196"/>
      <c r="D17" s="196"/>
    </row>
    <row r="18" spans="1:4" x14ac:dyDescent="0.2">
      <c r="A18" s="200" t="s">
        <v>244</v>
      </c>
      <c r="B18" s="200"/>
      <c r="C18" s="196"/>
      <c r="D18" s="196"/>
    </row>
    <row r="19" spans="1:4" x14ac:dyDescent="0.2">
      <c r="A19" s="200" t="s">
        <v>245</v>
      </c>
      <c r="B19" s="200"/>
      <c r="C19" s="196"/>
      <c r="D19" s="196"/>
    </row>
    <row r="20" spans="1:4" x14ac:dyDescent="0.2">
      <c r="A20" s="200"/>
      <c r="B20" s="200"/>
      <c r="C20" s="196"/>
      <c r="D20" s="196"/>
    </row>
    <row r="21" spans="1:4" x14ac:dyDescent="0.2">
      <c r="A21" s="196"/>
      <c r="B21" s="196"/>
      <c r="C21" s="196"/>
      <c r="D21" s="196"/>
    </row>
    <row r="22" spans="1:4" ht="15.75" customHeight="1" x14ac:dyDescent="0.2">
      <c r="A22" s="226" t="s">
        <v>230</v>
      </c>
      <c r="B22" s="227"/>
      <c r="C22" s="196"/>
      <c r="D22" s="196"/>
    </row>
    <row r="23" spans="1:4" x14ac:dyDescent="0.2">
      <c r="A23" s="195" t="s">
        <v>228</v>
      </c>
      <c r="B23" s="195" t="s">
        <v>231</v>
      </c>
      <c r="C23" s="196"/>
      <c r="D23" s="196"/>
    </row>
    <row r="24" spans="1:4" x14ac:dyDescent="0.2">
      <c r="A24" s="200" t="s">
        <v>244</v>
      </c>
      <c r="B24" s="200"/>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26" t="s">
        <v>232</v>
      </c>
      <c r="B28" s="228"/>
      <c r="C28" s="228"/>
      <c r="D28" s="227"/>
    </row>
    <row r="29" spans="1:4" x14ac:dyDescent="0.2">
      <c r="A29" s="195" t="s">
        <v>217</v>
      </c>
      <c r="B29" s="201" t="s">
        <v>221</v>
      </c>
      <c r="C29" s="201" t="s">
        <v>233</v>
      </c>
      <c r="D29" s="201" t="s">
        <v>234</v>
      </c>
    </row>
    <row r="30" spans="1:4" x14ac:dyDescent="0.2">
      <c r="A30" s="200">
        <v>1</v>
      </c>
      <c r="B30" s="202">
        <v>39651</v>
      </c>
      <c r="C30" s="196" t="s">
        <v>223</v>
      </c>
      <c r="D30" s="200" t="s">
        <v>235</v>
      </c>
    </row>
    <row r="31" spans="1:4" s="200" customFormat="1" x14ac:dyDescent="0.2"/>
    <row r="32" spans="1:4" s="200"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8" zoomScale="130" zoomScaleNormal="130" workbookViewId="0">
      <selection activeCell="B72" sqref="B7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C1" zoomScaleNormal="100" workbookViewId="0">
      <selection activeCell="E76" sqref="E76:E7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8"/>
      <c r="C2" s="99"/>
      <c r="D2" s="102" t="s">
        <v>246</v>
      </c>
      <c r="E2" s="185" t="s">
        <v>81</v>
      </c>
      <c r="F2" s="103">
        <v>42903</v>
      </c>
      <c r="I2" s="138" t="s">
        <v>92</v>
      </c>
      <c r="AB2" s="101" t="s">
        <v>27</v>
      </c>
    </row>
    <row r="3" spans="2:28" ht="13.5" thickBot="1" x14ac:dyDescent="0.25">
      <c r="B3" s="164" t="s">
        <v>109</v>
      </c>
      <c r="C3" s="208">
        <v>1</v>
      </c>
      <c r="D3" s="166" t="s">
        <v>259</v>
      </c>
      <c r="E3" s="167" t="s">
        <v>51</v>
      </c>
      <c r="F3" s="168" t="s">
        <v>260</v>
      </c>
      <c r="I3" s="138" t="s">
        <v>92</v>
      </c>
      <c r="AB3">
        <v>1</v>
      </c>
    </row>
    <row r="4" spans="2:28" x14ac:dyDescent="0.2">
      <c r="B4" s="189" t="s">
        <v>215</v>
      </c>
      <c r="C4" s="221"/>
      <c r="D4" s="191"/>
      <c r="E4" s="21"/>
      <c r="F4" s="192"/>
      <c r="I4" s="138"/>
    </row>
    <row r="5" spans="2:28" x14ac:dyDescent="0.2">
      <c r="B5" s="13" t="s">
        <v>39</v>
      </c>
      <c r="C5" s="215" t="s">
        <v>258</v>
      </c>
      <c r="D5" s="15" t="str">
        <f>IF(OR(C8="",C9=""),"",VLOOKUP(CONCATENATE(C8," - ",C9),Exposure,2))</f>
        <v>Y</v>
      </c>
      <c r="E5" s="16" t="s">
        <v>135</v>
      </c>
      <c r="F5" s="113">
        <v>1</v>
      </c>
      <c r="I5" s="138" t="s">
        <v>92</v>
      </c>
      <c r="AB5">
        <v>2</v>
      </c>
    </row>
    <row r="6" spans="2:28" x14ac:dyDescent="0.2">
      <c r="B6" s="13" t="s">
        <v>84</v>
      </c>
      <c r="C6" s="209" t="s">
        <v>253</v>
      </c>
      <c r="D6" s="15" t="s">
        <v>126</v>
      </c>
      <c r="E6" s="16" t="s">
        <v>56</v>
      </c>
      <c r="F6" s="134" t="s">
        <v>262</v>
      </c>
      <c r="I6" s="138" t="s">
        <v>92</v>
      </c>
      <c r="AB6">
        <v>3</v>
      </c>
    </row>
    <row r="7" spans="2:28" x14ac:dyDescent="0.2">
      <c r="B7" s="13" t="s">
        <v>85</v>
      </c>
      <c r="C7" s="210" t="s">
        <v>253</v>
      </c>
      <c r="D7" s="18"/>
      <c r="E7" s="16" t="s">
        <v>91</v>
      </c>
      <c r="F7" s="134" t="s">
        <v>142</v>
      </c>
      <c r="I7" s="138" t="s">
        <v>92</v>
      </c>
      <c r="AB7">
        <v>4</v>
      </c>
    </row>
    <row r="8" spans="2:28" x14ac:dyDescent="0.2">
      <c r="B8" s="13" t="s">
        <v>44</v>
      </c>
      <c r="C8" s="133" t="s">
        <v>249</v>
      </c>
      <c r="D8" s="49" t="str">
        <f>IF(C8="","WARNING - Please enter a Probability.","")</f>
        <v/>
      </c>
      <c r="E8" s="216" t="s">
        <v>60</v>
      </c>
      <c r="F8" s="134" t="s">
        <v>263</v>
      </c>
      <c r="I8" s="138" t="s">
        <v>92</v>
      </c>
      <c r="AB8">
        <v>5</v>
      </c>
    </row>
    <row r="9" spans="2:28" x14ac:dyDescent="0.2">
      <c r="B9" s="13" t="s">
        <v>50</v>
      </c>
      <c r="C9" s="133" t="s">
        <v>249</v>
      </c>
      <c r="D9" s="15" t="s">
        <v>96</v>
      </c>
      <c r="E9" s="16" t="s">
        <v>61</v>
      </c>
      <c r="F9" s="212" t="s">
        <v>254</v>
      </c>
      <c r="I9" s="138" t="s">
        <v>92</v>
      </c>
      <c r="AB9">
        <v>6</v>
      </c>
    </row>
    <row r="10" spans="2:28" ht="25.5" x14ac:dyDescent="0.2">
      <c r="B10" s="186" t="s">
        <v>57</v>
      </c>
      <c r="C10" s="133" t="s">
        <v>95</v>
      </c>
      <c r="D10" s="15" t="s">
        <v>247</v>
      </c>
      <c r="E10" s="16" t="s">
        <v>62</v>
      </c>
      <c r="F10" s="212" t="s">
        <v>254</v>
      </c>
      <c r="I10" s="138" t="s">
        <v>92</v>
      </c>
      <c r="AB10">
        <v>7</v>
      </c>
    </row>
    <row r="11" spans="2:28" x14ac:dyDescent="0.2">
      <c r="B11" s="13"/>
      <c r="C11" s="15"/>
      <c r="D11" s="15"/>
      <c r="E11" s="18"/>
      <c r="F11" s="19"/>
      <c r="I11" s="138" t="s">
        <v>92</v>
      </c>
      <c r="AB11">
        <v>8</v>
      </c>
    </row>
    <row r="12" spans="2:28" ht="38.25" x14ac:dyDescent="0.2">
      <c r="B12" s="20"/>
      <c r="C12" s="21" t="s">
        <v>89</v>
      </c>
      <c r="D12" s="211" t="s">
        <v>264</v>
      </c>
      <c r="E12" s="18"/>
      <c r="F12" s="19"/>
      <c r="I12" s="138" t="s">
        <v>92</v>
      </c>
      <c r="AB12">
        <v>9</v>
      </c>
    </row>
    <row r="13" spans="2:28" ht="6" customHeight="1" x14ac:dyDescent="0.2">
      <c r="B13" s="20"/>
      <c r="C13" s="21"/>
      <c r="D13" s="22"/>
      <c r="E13" s="18"/>
      <c r="F13" s="19"/>
      <c r="I13" s="138" t="s">
        <v>92</v>
      </c>
      <c r="AB13">
        <v>10</v>
      </c>
    </row>
    <row r="14" spans="2:28" ht="38.25" x14ac:dyDescent="0.2">
      <c r="B14" s="20"/>
      <c r="C14" s="21" t="s">
        <v>90</v>
      </c>
      <c r="D14" s="173" t="s">
        <v>265</v>
      </c>
      <c r="E14" s="18"/>
      <c r="F14" s="19"/>
      <c r="I14" s="138" t="s">
        <v>92</v>
      </c>
      <c r="AB14">
        <v>11</v>
      </c>
    </row>
    <row r="15" spans="2:28" ht="6" customHeight="1" x14ac:dyDescent="0.2">
      <c r="B15" s="20"/>
      <c r="C15" s="21"/>
      <c r="D15" s="22"/>
      <c r="E15" s="18"/>
      <c r="F15" s="19"/>
      <c r="I15" s="138" t="s">
        <v>92</v>
      </c>
      <c r="AB15">
        <v>12</v>
      </c>
    </row>
    <row r="16" spans="2:28" ht="51" x14ac:dyDescent="0.2">
      <c r="B16" s="20"/>
      <c r="C16" s="222" t="s">
        <v>3</v>
      </c>
      <c r="D16" s="173" t="s">
        <v>266</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t="s">
        <v>255</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14" t="s">
        <v>253</v>
      </c>
      <c r="C23" s="26">
        <v>1</v>
      </c>
      <c r="D23" s="173" t="s">
        <v>267</v>
      </c>
      <c r="E23" s="213"/>
      <c r="F23" s="28"/>
      <c r="I23" s="138" t="s">
        <v>92</v>
      </c>
      <c r="AB23">
        <v>18</v>
      </c>
    </row>
    <row r="24" spans="2:28" x14ac:dyDescent="0.2">
      <c r="B24" s="214" t="s">
        <v>253</v>
      </c>
      <c r="C24" s="26">
        <v>2</v>
      </c>
      <c r="D24" s="173" t="s">
        <v>268</v>
      </c>
      <c r="E24" s="213"/>
      <c r="F24" s="28"/>
      <c r="I24" s="138" t="s">
        <v>92</v>
      </c>
      <c r="AB24">
        <v>19</v>
      </c>
    </row>
    <row r="25" spans="2:28" x14ac:dyDescent="0.2">
      <c r="B25" s="214"/>
      <c r="C25" s="26"/>
      <c r="D25" s="22"/>
      <c r="E25" s="213"/>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7">
        <v>2</v>
      </c>
      <c r="D30" s="166" t="s">
        <v>248</v>
      </c>
      <c r="E30" s="167" t="s">
        <v>51</v>
      </c>
      <c r="F30" s="168" t="s">
        <v>260</v>
      </c>
      <c r="I30" s="138" t="s">
        <v>92</v>
      </c>
      <c r="AB30">
        <v>1</v>
      </c>
    </row>
    <row r="31" spans="2:28" x14ac:dyDescent="0.2">
      <c r="B31" s="189" t="s">
        <v>215</v>
      </c>
      <c r="C31" s="190"/>
      <c r="D31" s="191"/>
      <c r="E31" s="21"/>
      <c r="F31" s="192"/>
      <c r="I31" s="138"/>
    </row>
    <row r="32" spans="2:28" x14ac:dyDescent="0.2">
      <c r="B32" s="13" t="s">
        <v>39</v>
      </c>
      <c r="C32" s="209" t="s">
        <v>258</v>
      </c>
      <c r="D32" s="15" t="str">
        <f>IF(OR(C35="",C36=""),"",VLOOKUP(CONCATENATE(C35," - ",C36),Exposure,2))</f>
        <v>Y</v>
      </c>
      <c r="E32" s="16" t="s">
        <v>135</v>
      </c>
      <c r="F32" s="113">
        <v>2</v>
      </c>
      <c r="I32" s="138" t="s">
        <v>92</v>
      </c>
      <c r="AB32">
        <v>2</v>
      </c>
    </row>
    <row r="33" spans="2:28" x14ac:dyDescent="0.2">
      <c r="B33" s="13" t="s">
        <v>84</v>
      </c>
      <c r="C33" s="209" t="s">
        <v>253</v>
      </c>
      <c r="D33" s="15" t="s">
        <v>126</v>
      </c>
      <c r="E33" s="16" t="s">
        <v>56</v>
      </c>
      <c r="F33" s="134" t="s">
        <v>270</v>
      </c>
      <c r="I33" s="138" t="s">
        <v>92</v>
      </c>
      <c r="AB33">
        <v>3</v>
      </c>
    </row>
    <row r="34" spans="2:28" x14ac:dyDescent="0.2">
      <c r="B34" s="13" t="s">
        <v>85</v>
      </c>
      <c r="C34" s="210" t="s">
        <v>253</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249</v>
      </c>
      <c r="D35" s="49" t="str">
        <f>IF(C35="","WARNING - Please enter a Probability.","")</f>
        <v/>
      </c>
      <c r="E35" s="16" t="s">
        <v>60</v>
      </c>
      <c r="F35" s="134" t="s">
        <v>107</v>
      </c>
      <c r="I35" s="138" t="s">
        <v>92</v>
      </c>
      <c r="AB35">
        <v>5</v>
      </c>
    </row>
    <row r="36" spans="2:28" x14ac:dyDescent="0.2">
      <c r="B36" s="13" t="s">
        <v>50</v>
      </c>
      <c r="C36" s="133" t="s">
        <v>249</v>
      </c>
      <c r="D36" s="15" t="s">
        <v>96</v>
      </c>
      <c r="E36" s="16" t="s">
        <v>61</v>
      </c>
      <c r="F36" s="212" t="s">
        <v>254</v>
      </c>
      <c r="I36" s="138" t="s">
        <v>92</v>
      </c>
      <c r="AB36">
        <v>6</v>
      </c>
    </row>
    <row r="37" spans="2:28" ht="25.5" x14ac:dyDescent="0.2">
      <c r="B37" s="186" t="s">
        <v>57</v>
      </c>
      <c r="C37" s="133" t="s">
        <v>269</v>
      </c>
      <c r="D37" s="15" t="s">
        <v>247</v>
      </c>
      <c r="E37" s="16" t="s">
        <v>62</v>
      </c>
      <c r="F37" s="217" t="s">
        <v>254</v>
      </c>
      <c r="I37" s="138" t="s">
        <v>92</v>
      </c>
      <c r="AB37">
        <v>7</v>
      </c>
    </row>
    <row r="38" spans="2:28" x14ac:dyDescent="0.2">
      <c r="B38" s="13"/>
      <c r="C38" s="15"/>
      <c r="D38" s="15"/>
      <c r="E38" s="18"/>
      <c r="F38" s="19"/>
      <c r="I38" s="138" t="s">
        <v>92</v>
      </c>
      <c r="AB38">
        <v>8</v>
      </c>
    </row>
    <row r="39" spans="2:28" x14ac:dyDescent="0.2">
      <c r="B39" s="20"/>
      <c r="C39" s="222" t="s">
        <v>89</v>
      </c>
      <c r="D39" s="211" t="s">
        <v>110</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271</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t="s">
        <v>272</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E45" s="18"/>
      <c r="F45" s="19"/>
      <c r="I45" s="138" t="s">
        <v>92</v>
      </c>
      <c r="AB45">
        <v>15</v>
      </c>
    </row>
    <row r="46" spans="2:28" x14ac:dyDescent="0.2">
      <c r="B46" s="20"/>
      <c r="C46" s="21"/>
      <c r="D46" s="22" t="s">
        <v>287</v>
      </c>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253</v>
      </c>
      <c r="C50" s="223">
        <v>1</v>
      </c>
      <c r="D50" s="22" t="s">
        <v>379</v>
      </c>
      <c r="E50" s="27"/>
      <c r="F50" s="28" t="s">
        <v>86</v>
      </c>
      <c r="I50" s="138" t="s">
        <v>92</v>
      </c>
      <c r="AB50">
        <v>20</v>
      </c>
    </row>
    <row r="51" spans="1:28" ht="25.5" x14ac:dyDescent="0.2">
      <c r="B51" s="25" t="s">
        <v>253</v>
      </c>
      <c r="C51" s="223">
        <v>2</v>
      </c>
      <c r="D51" s="22" t="s">
        <v>380</v>
      </c>
      <c r="E51" s="27"/>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0"/>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65">
        <v>3</v>
      </c>
      <c r="D56" s="166" t="s">
        <v>273</v>
      </c>
      <c r="E56" s="224" t="s">
        <v>51</v>
      </c>
      <c r="F56" s="168" t="s">
        <v>104</v>
      </c>
      <c r="I56" s="138" t="s">
        <v>92</v>
      </c>
      <c r="L56" s="15"/>
      <c r="M56" s="15"/>
      <c r="N56" s="15"/>
      <c r="O56" s="15"/>
      <c r="P56" s="15"/>
      <c r="Q56" s="15"/>
      <c r="R56" s="15"/>
      <c r="S56" s="15"/>
      <c r="T56" s="15"/>
      <c r="U56" s="15"/>
      <c r="V56" s="15"/>
      <c r="W56" s="15"/>
      <c r="X56" s="15"/>
      <c r="AB56">
        <v>1</v>
      </c>
    </row>
    <row r="57" spans="1:28" x14ac:dyDescent="0.2">
      <c r="B57" s="189" t="s">
        <v>215</v>
      </c>
      <c r="C57" s="190"/>
      <c r="D57" s="191"/>
      <c r="E57" s="21"/>
      <c r="F57" s="192"/>
      <c r="I57" s="138"/>
    </row>
    <row r="58" spans="1:28" x14ac:dyDescent="0.2">
      <c r="B58" s="13" t="s">
        <v>39</v>
      </c>
      <c r="C58" s="209" t="s">
        <v>258</v>
      </c>
      <c r="D58" s="15" t="str">
        <f>IF(OR(C61="",C62=""),"",VLOOKUP(CONCATENATE(C61," - ",C62),Exposure,2))</f>
        <v>R</v>
      </c>
      <c r="E58" s="16" t="s">
        <v>135</v>
      </c>
      <c r="F58" s="113">
        <v>1</v>
      </c>
      <c r="I58" s="138" t="s">
        <v>92</v>
      </c>
      <c r="AB58">
        <v>2</v>
      </c>
    </row>
    <row r="59" spans="1:28" x14ac:dyDescent="0.2">
      <c r="B59" s="13" t="s">
        <v>84</v>
      </c>
      <c r="C59" s="209" t="s">
        <v>253</v>
      </c>
      <c r="D59" s="15" t="s">
        <v>126</v>
      </c>
      <c r="E59" s="16" t="s">
        <v>56</v>
      </c>
      <c r="F59" s="134" t="s">
        <v>274</v>
      </c>
      <c r="I59" s="138" t="s">
        <v>92</v>
      </c>
      <c r="AB59">
        <v>3</v>
      </c>
    </row>
    <row r="60" spans="1:28" x14ac:dyDescent="0.2">
      <c r="B60" s="13" t="s">
        <v>85</v>
      </c>
      <c r="C60" s="210" t="s">
        <v>253</v>
      </c>
      <c r="D60" s="18"/>
      <c r="E60" s="16" t="s">
        <v>91</v>
      </c>
      <c r="F60" s="134" t="s">
        <v>106</v>
      </c>
      <c r="I60" s="138" t="s">
        <v>92</v>
      </c>
      <c r="AB60">
        <v>4</v>
      </c>
    </row>
    <row r="61" spans="1:28" x14ac:dyDescent="0.2">
      <c r="B61" s="13" t="s">
        <v>44</v>
      </c>
      <c r="C61" s="133" t="s">
        <v>261</v>
      </c>
      <c r="D61" s="49" t="str">
        <f>IF(C61="","WARNING - Please enter a Probability.","")</f>
        <v/>
      </c>
      <c r="E61" s="16" t="s">
        <v>60</v>
      </c>
      <c r="F61" s="134" t="s">
        <v>107</v>
      </c>
      <c r="I61" s="138" t="s">
        <v>92</v>
      </c>
      <c r="AB61">
        <v>5</v>
      </c>
    </row>
    <row r="62" spans="1:28" x14ac:dyDescent="0.2">
      <c r="B62" s="13" t="s">
        <v>50</v>
      </c>
      <c r="C62" s="133" t="s">
        <v>261</v>
      </c>
      <c r="D62" s="15" t="s">
        <v>96</v>
      </c>
      <c r="E62" s="16" t="s">
        <v>61</v>
      </c>
      <c r="F62" s="212" t="s">
        <v>254</v>
      </c>
      <c r="I62" s="138" t="s">
        <v>92</v>
      </c>
      <c r="AB62">
        <v>6</v>
      </c>
    </row>
    <row r="63" spans="1:28" ht="25.5" x14ac:dyDescent="0.2">
      <c r="B63" s="186" t="s">
        <v>57</v>
      </c>
      <c r="C63" s="133" t="s">
        <v>95</v>
      </c>
      <c r="D63" s="15" t="s">
        <v>247</v>
      </c>
      <c r="E63" s="16" t="s">
        <v>62</v>
      </c>
      <c r="F63" s="217" t="s">
        <v>254</v>
      </c>
      <c r="I63" s="138" t="s">
        <v>92</v>
      </c>
      <c r="AB63">
        <v>7</v>
      </c>
    </row>
    <row r="64" spans="1:28" x14ac:dyDescent="0.2">
      <c r="B64" s="13"/>
      <c r="C64" s="15"/>
      <c r="D64" s="15"/>
      <c r="E64" s="18"/>
      <c r="F64" s="19"/>
      <c r="I64" s="138" t="s">
        <v>92</v>
      </c>
      <c r="AB64">
        <v>8</v>
      </c>
    </row>
    <row r="65" spans="2:28" ht="38.25" x14ac:dyDescent="0.2">
      <c r="B65" s="20"/>
      <c r="C65" s="21" t="s">
        <v>89</v>
      </c>
      <c r="D65" s="211" t="s">
        <v>275</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277</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276</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t="s">
        <v>287</v>
      </c>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253</v>
      </c>
      <c r="C76" s="26">
        <v>1</v>
      </c>
      <c r="D76" s="22" t="s">
        <v>278</v>
      </c>
      <c r="E76" s="225" t="s">
        <v>86</v>
      </c>
      <c r="F76" s="28" t="s">
        <v>86</v>
      </c>
      <c r="I76" s="138" t="s">
        <v>92</v>
      </c>
      <c r="AB76">
        <v>20</v>
      </c>
    </row>
    <row r="77" spans="2:28" ht="25.5" x14ac:dyDescent="0.2">
      <c r="B77" s="25" t="s">
        <v>253</v>
      </c>
      <c r="C77" s="26">
        <v>2</v>
      </c>
      <c r="D77" s="22" t="s">
        <v>279</v>
      </c>
      <c r="E77" s="225" t="s">
        <v>86</v>
      </c>
      <c r="F77" s="28" t="s">
        <v>86</v>
      </c>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0"/>
      <c r="I81" s="138" t="s">
        <v>92</v>
      </c>
      <c r="AB81">
        <v>25</v>
      </c>
    </row>
    <row r="82" spans="2:28" ht="13.5" thickBot="1" x14ac:dyDescent="0.25">
      <c r="B82" s="164" t="s">
        <v>109</v>
      </c>
      <c r="C82" s="165">
        <v>4</v>
      </c>
      <c r="D82" s="166" t="str">
        <f>[1]Riesgos!$C$51</f>
        <v>El usuario se involucra demasiado en el desarrollo.</v>
      </c>
      <c r="E82" s="167" t="s">
        <v>51</v>
      </c>
      <c r="F82" s="168" t="s">
        <v>250</v>
      </c>
      <c r="I82" s="138" t="s">
        <v>92</v>
      </c>
      <c r="AB82">
        <v>1</v>
      </c>
    </row>
    <row r="83" spans="2:28" x14ac:dyDescent="0.2">
      <c r="B83" s="219" t="s">
        <v>215</v>
      </c>
      <c r="C83" s="190"/>
      <c r="D83" s="191"/>
      <c r="E83" s="21"/>
      <c r="F83" s="192"/>
      <c r="I83" s="138"/>
    </row>
    <row r="84" spans="2:28" x14ac:dyDescent="0.2">
      <c r="B84" s="13" t="s">
        <v>39</v>
      </c>
      <c r="C84" s="131">
        <v>42902</v>
      </c>
      <c r="D84" s="15" t="str">
        <f>IF(OR(C87="",C88=""),"",VLOOKUP(CONCATENATE(C87," - ",C88),Exposure,2))</f>
        <v>Y</v>
      </c>
      <c r="E84" s="16" t="s">
        <v>135</v>
      </c>
      <c r="F84" s="113">
        <v>2</v>
      </c>
      <c r="I84" s="138" t="s">
        <v>92</v>
      </c>
      <c r="AB84">
        <v>2</v>
      </c>
    </row>
    <row r="85" spans="2:28" x14ac:dyDescent="0.2">
      <c r="B85" s="13" t="s">
        <v>84</v>
      </c>
      <c r="C85" s="209" t="s">
        <v>253</v>
      </c>
      <c r="D85" s="15" t="s">
        <v>126</v>
      </c>
      <c r="E85" s="16" t="s">
        <v>56</v>
      </c>
      <c r="F85" s="134" t="s">
        <v>262</v>
      </c>
      <c r="I85" s="138" t="s">
        <v>92</v>
      </c>
      <c r="AB85">
        <v>3</v>
      </c>
    </row>
    <row r="86" spans="2:28" x14ac:dyDescent="0.2">
      <c r="B86" s="13" t="s">
        <v>85</v>
      </c>
      <c r="C86" s="210" t="s">
        <v>253</v>
      </c>
      <c r="D86" s="18"/>
      <c r="E86" s="16" t="s">
        <v>91</v>
      </c>
      <c r="F86" s="134" t="s">
        <v>106</v>
      </c>
      <c r="I86" s="138" t="s">
        <v>92</v>
      </c>
      <c r="AB86">
        <v>4</v>
      </c>
    </row>
    <row r="87" spans="2:28" x14ac:dyDescent="0.2">
      <c r="B87" s="13" t="s">
        <v>44</v>
      </c>
      <c r="C87" s="133" t="s">
        <v>249</v>
      </c>
      <c r="D87" s="49" t="str">
        <f>IF(C87="","WARNING - Please enter a Probability.","")</f>
        <v/>
      </c>
      <c r="E87" s="16" t="s">
        <v>60</v>
      </c>
      <c r="F87" s="134" t="s">
        <v>107</v>
      </c>
      <c r="I87" s="138" t="s">
        <v>92</v>
      </c>
      <c r="AB87">
        <v>5</v>
      </c>
    </row>
    <row r="88" spans="2:28" x14ac:dyDescent="0.2">
      <c r="B88" s="13" t="s">
        <v>50</v>
      </c>
      <c r="C88" s="133" t="s">
        <v>249</v>
      </c>
      <c r="D88" s="15" t="s">
        <v>96</v>
      </c>
      <c r="E88" s="16" t="s">
        <v>61</v>
      </c>
      <c r="F88" s="212" t="s">
        <v>254</v>
      </c>
      <c r="I88" s="138" t="s">
        <v>92</v>
      </c>
      <c r="AB88">
        <v>6</v>
      </c>
    </row>
    <row r="89" spans="2:28" ht="25.5" x14ac:dyDescent="0.2">
      <c r="B89" s="186" t="s">
        <v>57</v>
      </c>
      <c r="C89" s="133" t="s">
        <v>269</v>
      </c>
      <c r="D89" s="15" t="s">
        <v>99</v>
      </c>
      <c r="E89" s="16" t="s">
        <v>62</v>
      </c>
      <c r="F89" s="217" t="s">
        <v>254</v>
      </c>
      <c r="I89" s="138" t="s">
        <v>92</v>
      </c>
      <c r="AB89">
        <v>7</v>
      </c>
    </row>
    <row r="90" spans="2:28" x14ac:dyDescent="0.2">
      <c r="B90" s="13"/>
      <c r="C90" s="15"/>
      <c r="D90" s="15"/>
      <c r="E90" s="18"/>
      <c r="F90" s="19"/>
      <c r="I90" s="138" t="s">
        <v>92</v>
      </c>
      <c r="AB90">
        <v>8</v>
      </c>
    </row>
    <row r="91" spans="2:28" ht="25.5" x14ac:dyDescent="0.2">
      <c r="B91" s="20"/>
      <c r="C91" s="21" t="s">
        <v>89</v>
      </c>
      <c r="D91" s="211" t="s">
        <v>280</v>
      </c>
      <c r="E91" s="18"/>
      <c r="F91" s="19"/>
      <c r="I91" s="138" t="s">
        <v>92</v>
      </c>
      <c r="AB91">
        <v>9</v>
      </c>
    </row>
    <row r="92" spans="2:28" ht="6" customHeight="1" x14ac:dyDescent="0.2">
      <c r="B92" s="20"/>
      <c r="C92" s="21"/>
      <c r="D92" s="22" t="s">
        <v>281</v>
      </c>
      <c r="E92" s="18"/>
      <c r="F92" s="19"/>
      <c r="I92" s="138" t="s">
        <v>92</v>
      </c>
      <c r="AB92">
        <v>10</v>
      </c>
    </row>
    <row r="93" spans="2:28" ht="25.5" x14ac:dyDescent="0.2">
      <c r="B93" s="20"/>
      <c r="C93" s="21" t="s">
        <v>90</v>
      </c>
      <c r="D93" s="22" t="s">
        <v>282</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283</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t="s">
        <v>287</v>
      </c>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5" t="s">
        <v>253</v>
      </c>
      <c r="C102" s="26">
        <v>1</v>
      </c>
      <c r="D102" s="22" t="s">
        <v>284</v>
      </c>
      <c r="E102" s="27" t="s">
        <v>86</v>
      </c>
      <c r="F102" s="28" t="s">
        <v>86</v>
      </c>
      <c r="I102" s="138" t="s">
        <v>92</v>
      </c>
      <c r="AB102">
        <v>20</v>
      </c>
    </row>
    <row r="103" spans="2:28" x14ac:dyDescent="0.2">
      <c r="B103" s="25" t="s">
        <v>253</v>
      </c>
      <c r="C103" s="26">
        <v>2</v>
      </c>
      <c r="D103" s="22" t="s">
        <v>285</v>
      </c>
      <c r="E103" s="27" t="s">
        <v>86</v>
      </c>
      <c r="F103" s="28" t="s">
        <v>86</v>
      </c>
      <c r="I103" s="138" t="s">
        <v>92</v>
      </c>
      <c r="AB103">
        <v>21</v>
      </c>
    </row>
    <row r="104" spans="2:28" x14ac:dyDescent="0.2">
      <c r="B104" s="25" t="s">
        <v>253</v>
      </c>
      <c r="C104" s="26">
        <v>3</v>
      </c>
      <c r="D104" s="22" t="s">
        <v>286</v>
      </c>
      <c r="E104" s="27" t="s">
        <v>86</v>
      </c>
      <c r="F104" s="28" t="s">
        <v>86</v>
      </c>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0"/>
      <c r="I107" s="138" t="s">
        <v>92</v>
      </c>
      <c r="AB107">
        <v>25</v>
      </c>
    </row>
    <row r="108" spans="2:28" ht="13.5" thickBot="1" x14ac:dyDescent="0.25">
      <c r="B108" s="164" t="s">
        <v>109</v>
      </c>
      <c r="C108" s="165">
        <v>5</v>
      </c>
      <c r="D108" s="166" t="s">
        <v>252</v>
      </c>
      <c r="E108" s="167" t="s">
        <v>51</v>
      </c>
      <c r="F108" s="168" t="s">
        <v>250</v>
      </c>
      <c r="I108" s="138" t="s">
        <v>92</v>
      </c>
      <c r="AB108">
        <v>1</v>
      </c>
    </row>
    <row r="109" spans="2:28" x14ac:dyDescent="0.2">
      <c r="B109" s="189" t="s">
        <v>215</v>
      </c>
      <c r="C109" s="190"/>
      <c r="D109" s="191"/>
      <c r="E109" s="21"/>
      <c r="F109" s="192"/>
      <c r="I109" s="138"/>
    </row>
    <row r="110" spans="2:28" x14ac:dyDescent="0.2">
      <c r="B110" s="13" t="s">
        <v>39</v>
      </c>
      <c r="C110" s="209" t="s">
        <v>258</v>
      </c>
      <c r="D110" s="15" t="str">
        <f>IF(OR(C113="",C114=""),"",VLOOKUP(CONCATENATE(C113," - ",C114),Exposure,2))</f>
        <v>Y</v>
      </c>
      <c r="E110" s="16" t="s">
        <v>135</v>
      </c>
      <c r="F110" s="113">
        <v>1</v>
      </c>
      <c r="I110" s="138" t="s">
        <v>92</v>
      </c>
      <c r="AB110">
        <v>2</v>
      </c>
    </row>
    <row r="111" spans="2:28" x14ac:dyDescent="0.2">
      <c r="B111" s="13" t="s">
        <v>84</v>
      </c>
      <c r="C111" s="209" t="s">
        <v>253</v>
      </c>
      <c r="D111" s="15" t="s">
        <v>126</v>
      </c>
      <c r="E111" s="16" t="s">
        <v>56</v>
      </c>
      <c r="F111" s="134" t="s">
        <v>251</v>
      </c>
      <c r="I111" s="138" t="s">
        <v>92</v>
      </c>
      <c r="AB111">
        <v>3</v>
      </c>
    </row>
    <row r="112" spans="2:28" x14ac:dyDescent="0.2">
      <c r="B112" s="13" t="s">
        <v>85</v>
      </c>
      <c r="C112" s="210" t="s">
        <v>253</v>
      </c>
      <c r="D112" s="18"/>
      <c r="E112" s="16" t="s">
        <v>91</v>
      </c>
      <c r="F112" s="134" t="s">
        <v>106</v>
      </c>
      <c r="I112" s="138" t="s">
        <v>92</v>
      </c>
      <c r="AB112">
        <v>4</v>
      </c>
    </row>
    <row r="113" spans="2:28" x14ac:dyDescent="0.2">
      <c r="B113" s="13" t="s">
        <v>44</v>
      </c>
      <c r="C113" s="133" t="s">
        <v>249</v>
      </c>
      <c r="D113" s="49" t="str">
        <f>IF(C113="","WARNING - Please enter a Probability.","")</f>
        <v/>
      </c>
      <c r="E113" s="16" t="s">
        <v>60</v>
      </c>
      <c r="F113" s="134" t="s">
        <v>107</v>
      </c>
      <c r="I113" s="138" t="s">
        <v>92</v>
      </c>
      <c r="AB113">
        <v>5</v>
      </c>
    </row>
    <row r="114" spans="2:28" x14ac:dyDescent="0.2">
      <c r="B114" s="13" t="s">
        <v>50</v>
      </c>
      <c r="C114" s="215" t="s">
        <v>249</v>
      </c>
      <c r="D114" s="15" t="s">
        <v>96</v>
      </c>
      <c r="E114" s="16" t="s">
        <v>61</v>
      </c>
      <c r="F114" s="212" t="s">
        <v>254</v>
      </c>
      <c r="I114" s="138" t="s">
        <v>92</v>
      </c>
      <c r="AB114">
        <v>6</v>
      </c>
    </row>
    <row r="115" spans="2:28" ht="25.5" x14ac:dyDescent="0.2">
      <c r="B115" s="186" t="s">
        <v>57</v>
      </c>
      <c r="C115" s="133" t="s">
        <v>95</v>
      </c>
      <c r="D115" s="15" t="s">
        <v>247</v>
      </c>
      <c r="E115" s="16" t="s">
        <v>62</v>
      </c>
      <c r="F115" s="217" t="s">
        <v>254</v>
      </c>
      <c r="I115" s="138" t="s">
        <v>92</v>
      </c>
      <c r="AB115">
        <v>7</v>
      </c>
    </row>
    <row r="116" spans="2:28" x14ac:dyDescent="0.2">
      <c r="B116" s="13"/>
      <c r="C116" s="15"/>
      <c r="D116" s="15"/>
      <c r="E116" s="18"/>
      <c r="F116" s="19"/>
      <c r="I116" s="138" t="s">
        <v>92</v>
      </c>
      <c r="AB116">
        <v>8</v>
      </c>
    </row>
    <row r="117" spans="2:28" ht="51" x14ac:dyDescent="0.2">
      <c r="B117" s="20"/>
      <c r="C117" s="21" t="s">
        <v>89</v>
      </c>
      <c r="D117" s="211" t="s">
        <v>288</v>
      </c>
      <c r="E117" s="18"/>
      <c r="F117" s="19"/>
      <c r="I117" s="138" t="s">
        <v>92</v>
      </c>
      <c r="AB117">
        <v>9</v>
      </c>
    </row>
    <row r="118" spans="2:28" ht="6" customHeight="1" x14ac:dyDescent="0.2">
      <c r="B118" s="20"/>
      <c r="C118" s="21"/>
      <c r="D118" s="22"/>
      <c r="E118" s="18"/>
      <c r="F118" s="19"/>
      <c r="I118" s="138" t="s">
        <v>92</v>
      </c>
      <c r="AB118">
        <v>10</v>
      </c>
    </row>
    <row r="119" spans="2:28" ht="38.25" x14ac:dyDescent="0.2">
      <c r="B119" s="20"/>
      <c r="C119" s="21" t="s">
        <v>90</v>
      </c>
      <c r="D119" s="22" t="s">
        <v>289</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290</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253</v>
      </c>
      <c r="C128" s="26">
        <v>1</v>
      </c>
      <c r="D128" s="22" t="s">
        <v>256</v>
      </c>
      <c r="E128" s="27" t="s">
        <v>86</v>
      </c>
      <c r="F128" s="28"/>
      <c r="I128" s="138" t="s">
        <v>92</v>
      </c>
      <c r="AB128">
        <v>20</v>
      </c>
    </row>
    <row r="129" spans="2:28" x14ac:dyDescent="0.2">
      <c r="B129" s="25" t="s">
        <v>253</v>
      </c>
      <c r="C129" s="26">
        <v>2</v>
      </c>
      <c r="D129" s="22" t="s">
        <v>257</v>
      </c>
      <c r="E129" s="27" t="s">
        <v>86</v>
      </c>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220"/>
      <c r="C133" s="178"/>
      <c r="D133" s="179"/>
      <c r="E133" s="180"/>
      <c r="F133" s="180"/>
      <c r="I133" s="138" t="s">
        <v>92</v>
      </c>
      <c r="AB133">
        <v>25</v>
      </c>
    </row>
    <row r="134" spans="2:28" ht="13.5" thickBot="1" x14ac:dyDescent="0.25">
      <c r="B134" s="189" t="s">
        <v>109</v>
      </c>
      <c r="C134" s="165">
        <v>6</v>
      </c>
      <c r="D134" s="166" t="s">
        <v>291</v>
      </c>
      <c r="E134" s="167" t="s">
        <v>51</v>
      </c>
      <c r="F134" s="168" t="s">
        <v>260</v>
      </c>
      <c r="I134" s="138" t="s">
        <v>92</v>
      </c>
      <c r="AB134">
        <v>1</v>
      </c>
    </row>
    <row r="135" spans="2:28" x14ac:dyDescent="0.2">
      <c r="B135" s="219" t="s">
        <v>215</v>
      </c>
      <c r="C135" s="190"/>
      <c r="D135" s="191"/>
      <c r="E135" s="21"/>
      <c r="F135" s="192"/>
      <c r="I135" s="138"/>
    </row>
    <row r="136" spans="2:28" x14ac:dyDescent="0.2">
      <c r="B136" s="13" t="s">
        <v>39</v>
      </c>
      <c r="C136" s="209" t="s">
        <v>258</v>
      </c>
      <c r="D136" s="15" t="str">
        <f>IF(OR(C139="",C140=""),"",VLOOKUP(CONCATENATE(C139," - ",C140),Exposure,2))</f>
        <v>Y</v>
      </c>
      <c r="E136" s="16" t="s">
        <v>135</v>
      </c>
      <c r="F136" s="113">
        <v>2</v>
      </c>
      <c r="I136" s="138" t="s">
        <v>92</v>
      </c>
      <c r="AB136">
        <v>2</v>
      </c>
    </row>
    <row r="137" spans="2:28" x14ac:dyDescent="0.2">
      <c r="B137" s="13" t="s">
        <v>84</v>
      </c>
      <c r="C137" s="209" t="s">
        <v>253</v>
      </c>
      <c r="D137" s="15" t="s">
        <v>126</v>
      </c>
      <c r="E137" s="16" t="s">
        <v>56</v>
      </c>
      <c r="F137" s="134" t="s">
        <v>262</v>
      </c>
      <c r="I137" s="138" t="s">
        <v>92</v>
      </c>
      <c r="AB137">
        <v>3</v>
      </c>
    </row>
    <row r="138" spans="2:28" x14ac:dyDescent="0.2">
      <c r="B138" s="13" t="s">
        <v>85</v>
      </c>
      <c r="C138" s="210" t="s">
        <v>253</v>
      </c>
      <c r="D138" s="18"/>
      <c r="E138" s="16" t="s">
        <v>91</v>
      </c>
      <c r="F138" s="134" t="s">
        <v>106</v>
      </c>
      <c r="I138" s="138" t="s">
        <v>92</v>
      </c>
      <c r="AB138">
        <v>4</v>
      </c>
    </row>
    <row r="139" spans="2:28" x14ac:dyDescent="0.2">
      <c r="B139" s="13" t="s">
        <v>44</v>
      </c>
      <c r="C139" s="133" t="s">
        <v>249</v>
      </c>
      <c r="D139" s="49" t="str">
        <f>IF(C139="","WARNING - Please enter a Probability.","")</f>
        <v/>
      </c>
      <c r="E139" s="16" t="s">
        <v>60</v>
      </c>
      <c r="F139" s="134" t="s">
        <v>107</v>
      </c>
      <c r="I139" s="138" t="s">
        <v>92</v>
      </c>
      <c r="AB139">
        <v>5</v>
      </c>
    </row>
    <row r="140" spans="2:28" x14ac:dyDescent="0.2">
      <c r="B140" s="13" t="s">
        <v>50</v>
      </c>
      <c r="C140" s="133" t="s">
        <v>249</v>
      </c>
      <c r="D140" s="15" t="s">
        <v>96</v>
      </c>
      <c r="E140" s="16" t="s">
        <v>61</v>
      </c>
      <c r="F140" s="212" t="s">
        <v>254</v>
      </c>
      <c r="I140" s="138" t="s">
        <v>92</v>
      </c>
      <c r="AB140">
        <v>6</v>
      </c>
    </row>
    <row r="141" spans="2:28" ht="25.5" x14ac:dyDescent="0.2">
      <c r="B141" s="186" t="s">
        <v>57</v>
      </c>
      <c r="C141" s="133" t="s">
        <v>95</v>
      </c>
      <c r="D141" s="15" t="s">
        <v>247</v>
      </c>
      <c r="E141" s="16" t="s">
        <v>62</v>
      </c>
      <c r="F141" s="217" t="s">
        <v>254</v>
      </c>
      <c r="I141" s="138" t="s">
        <v>92</v>
      </c>
      <c r="AB141">
        <v>7</v>
      </c>
    </row>
    <row r="142" spans="2:28" x14ac:dyDescent="0.2">
      <c r="B142" s="13"/>
      <c r="C142" s="15"/>
      <c r="D142" s="15"/>
      <c r="E142" s="18"/>
      <c r="F142" s="19"/>
      <c r="I142" s="138" t="s">
        <v>92</v>
      </c>
      <c r="AB142">
        <v>8</v>
      </c>
    </row>
    <row r="143" spans="2:28" ht="25.5" x14ac:dyDescent="0.2">
      <c r="B143" s="20"/>
      <c r="C143" s="21" t="s">
        <v>89</v>
      </c>
      <c r="D143" s="211" t="s">
        <v>292</v>
      </c>
      <c r="E143" s="18"/>
      <c r="F143" s="19"/>
      <c r="I143" s="138" t="s">
        <v>92</v>
      </c>
      <c r="AB143">
        <v>9</v>
      </c>
    </row>
    <row r="144" spans="2:28" ht="6" customHeight="1" x14ac:dyDescent="0.2">
      <c r="B144" s="20"/>
      <c r="C144" s="21"/>
      <c r="D144" s="22"/>
      <c r="E144" s="18"/>
      <c r="F144" s="19"/>
      <c r="I144" s="138" t="s">
        <v>92</v>
      </c>
      <c r="AB144">
        <v>10</v>
      </c>
    </row>
    <row r="145" spans="2:28" ht="25.5" x14ac:dyDescent="0.2">
      <c r="B145" s="20"/>
      <c r="C145" s="21" t="s">
        <v>90</v>
      </c>
      <c r="D145" s="22" t="s">
        <v>293</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22" t="s">
        <v>294</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t="s">
        <v>287</v>
      </c>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5.5" x14ac:dyDescent="0.2">
      <c r="B154" s="25" t="s">
        <v>253</v>
      </c>
      <c r="C154" s="26">
        <v>1</v>
      </c>
      <c r="D154" s="22" t="s">
        <v>295</v>
      </c>
      <c r="E154" s="27" t="s">
        <v>86</v>
      </c>
      <c r="F154" s="28" t="s">
        <v>86</v>
      </c>
      <c r="I154" s="138" t="s">
        <v>92</v>
      </c>
      <c r="AB154">
        <v>20</v>
      </c>
    </row>
    <row r="155" spans="2:28" x14ac:dyDescent="0.2">
      <c r="B155" s="25" t="s">
        <v>253</v>
      </c>
      <c r="C155" s="26">
        <v>2</v>
      </c>
      <c r="D155" s="22" t="s">
        <v>296</v>
      </c>
      <c r="E155" s="27" t="s">
        <v>86</v>
      </c>
      <c r="F155" s="28" t="s">
        <v>86</v>
      </c>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3"/>
      <c r="I159" s="138" t="s">
        <v>93</v>
      </c>
      <c r="AB159">
        <v>25</v>
      </c>
    </row>
    <row r="160" spans="2:28" ht="13.5" thickBot="1" x14ac:dyDescent="0.25">
      <c r="B160" s="164" t="s">
        <v>109</v>
      </c>
      <c r="C160" s="165">
        <v>7</v>
      </c>
      <c r="D160" s="166" t="s">
        <v>297</v>
      </c>
      <c r="E160" s="167" t="s">
        <v>51</v>
      </c>
      <c r="F160" s="168" t="s">
        <v>104</v>
      </c>
      <c r="I160" s="138" t="s">
        <v>93</v>
      </c>
      <c r="AB160">
        <v>1</v>
      </c>
    </row>
    <row r="161" spans="2:28" x14ac:dyDescent="0.2">
      <c r="B161" s="189" t="s">
        <v>215</v>
      </c>
      <c r="C161" s="190"/>
      <c r="D161" s="191"/>
      <c r="E161" s="21"/>
      <c r="F161" s="192"/>
      <c r="I161" s="138"/>
    </row>
    <row r="162" spans="2:28" x14ac:dyDescent="0.2">
      <c r="B162" s="13" t="s">
        <v>39</v>
      </c>
      <c r="C162" s="209" t="s">
        <v>258</v>
      </c>
      <c r="D162" s="15" t="str">
        <f>IF(OR(C165="",C166=""),"",VLOOKUP(CONCATENATE(C165," - ",C166),Exposure,2))</f>
        <v>Y</v>
      </c>
      <c r="E162" s="16" t="s">
        <v>135</v>
      </c>
      <c r="F162" s="113">
        <v>2</v>
      </c>
      <c r="I162" s="138" t="s">
        <v>93</v>
      </c>
      <c r="AB162">
        <v>2</v>
      </c>
    </row>
    <row r="163" spans="2:28" x14ac:dyDescent="0.2">
      <c r="B163" s="13" t="s">
        <v>84</v>
      </c>
      <c r="C163" s="209" t="s">
        <v>253</v>
      </c>
      <c r="D163" s="15" t="s">
        <v>126</v>
      </c>
      <c r="E163" s="16" t="s">
        <v>56</v>
      </c>
      <c r="F163" s="134" t="s">
        <v>298</v>
      </c>
      <c r="I163" s="138" t="s">
        <v>93</v>
      </c>
      <c r="AB163">
        <v>3</v>
      </c>
    </row>
    <row r="164" spans="2:28" x14ac:dyDescent="0.2">
      <c r="B164" s="13" t="s">
        <v>85</v>
      </c>
      <c r="C164" s="210" t="s">
        <v>253</v>
      </c>
      <c r="D164" s="18"/>
      <c r="E164" s="16" t="s">
        <v>91</v>
      </c>
      <c r="F164" s="134" t="s">
        <v>106</v>
      </c>
      <c r="I164" s="138" t="s">
        <v>93</v>
      </c>
      <c r="AB164">
        <v>4</v>
      </c>
    </row>
    <row r="165" spans="2:28" x14ac:dyDescent="0.2">
      <c r="B165" s="13" t="s">
        <v>44</v>
      </c>
      <c r="C165" s="133" t="s">
        <v>249</v>
      </c>
      <c r="D165" s="49" t="str">
        <f>IF(C165="","WARNING - Please enter a Probability.","")</f>
        <v/>
      </c>
      <c r="E165" s="16" t="s">
        <v>60</v>
      </c>
      <c r="F165" s="134" t="s">
        <v>107</v>
      </c>
      <c r="I165" s="138" t="s">
        <v>93</v>
      </c>
      <c r="AB165">
        <v>5</v>
      </c>
    </row>
    <row r="166" spans="2:28" x14ac:dyDescent="0.2">
      <c r="B166" s="13" t="s">
        <v>50</v>
      </c>
      <c r="C166" s="133" t="s">
        <v>249</v>
      </c>
      <c r="D166" s="15" t="s">
        <v>96</v>
      </c>
      <c r="E166" s="16" t="s">
        <v>61</v>
      </c>
      <c r="F166" s="212" t="s">
        <v>254</v>
      </c>
      <c r="I166" s="138" t="s">
        <v>93</v>
      </c>
      <c r="AB166">
        <v>6</v>
      </c>
    </row>
    <row r="167" spans="2:28" ht="25.5" x14ac:dyDescent="0.2">
      <c r="B167" s="186" t="s">
        <v>57</v>
      </c>
      <c r="C167" s="133" t="s">
        <v>269</v>
      </c>
      <c r="D167" s="15" t="s">
        <v>99</v>
      </c>
      <c r="E167" s="16" t="s">
        <v>62</v>
      </c>
      <c r="F167" s="217" t="s">
        <v>254</v>
      </c>
      <c r="I167" s="138" t="s">
        <v>93</v>
      </c>
      <c r="AB167">
        <v>7</v>
      </c>
    </row>
    <row r="168" spans="2:28" x14ac:dyDescent="0.2">
      <c r="B168" s="13"/>
      <c r="C168" s="15"/>
      <c r="D168" s="15"/>
      <c r="E168" s="18"/>
      <c r="F168" s="19"/>
      <c r="I168" s="138" t="s">
        <v>93</v>
      </c>
      <c r="AB168">
        <v>8</v>
      </c>
    </row>
    <row r="169" spans="2:28" ht="25.5" x14ac:dyDescent="0.2">
      <c r="B169" s="20"/>
      <c r="C169" s="21" t="s">
        <v>89</v>
      </c>
      <c r="D169" s="211" t="s">
        <v>299</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300</v>
      </c>
      <c r="E171" s="18"/>
      <c r="F171" s="19"/>
      <c r="I171" s="138" t="s">
        <v>93</v>
      </c>
      <c r="AB171">
        <v>11</v>
      </c>
    </row>
    <row r="172" spans="2:28" ht="6" customHeight="1" x14ac:dyDescent="0.2">
      <c r="B172" s="20"/>
      <c r="C172" s="21"/>
      <c r="D172" s="22"/>
      <c r="E172" s="18"/>
      <c r="F172" s="19"/>
      <c r="I172" s="138" t="s">
        <v>93</v>
      </c>
      <c r="AB172">
        <v>12</v>
      </c>
    </row>
    <row r="173" spans="2:28" ht="25.5" x14ac:dyDescent="0.2">
      <c r="B173" s="20"/>
      <c r="C173" s="21" t="s">
        <v>3</v>
      </c>
      <c r="D173" s="22" t="s">
        <v>302</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t="s">
        <v>301</v>
      </c>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253</v>
      </c>
      <c r="C180" s="26">
        <v>1</v>
      </c>
      <c r="D180" s="22" t="s">
        <v>303</v>
      </c>
      <c r="E180" s="27" t="s">
        <v>86</v>
      </c>
      <c r="F180" s="28" t="s">
        <v>86</v>
      </c>
      <c r="I180" s="138" t="s">
        <v>93</v>
      </c>
      <c r="AB180">
        <v>20</v>
      </c>
    </row>
    <row r="181" spans="2:28" x14ac:dyDescent="0.2">
      <c r="B181" s="25" t="s">
        <v>253</v>
      </c>
      <c r="C181" s="26">
        <v>2</v>
      </c>
      <c r="D181" s="22" t="s">
        <v>304</v>
      </c>
      <c r="E181" s="27" t="s">
        <v>86</v>
      </c>
      <c r="F181" s="28" t="s">
        <v>86</v>
      </c>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3"/>
      <c r="I185" s="138" t="s">
        <v>93</v>
      </c>
      <c r="AB185">
        <v>25</v>
      </c>
    </row>
    <row r="186" spans="2:28" ht="13.5" thickBot="1" x14ac:dyDescent="0.25">
      <c r="B186" s="164" t="s">
        <v>109</v>
      </c>
      <c r="C186" s="165">
        <v>8</v>
      </c>
      <c r="D186" s="166" t="s">
        <v>305</v>
      </c>
      <c r="E186" s="167" t="s">
        <v>51</v>
      </c>
      <c r="F186" s="168" t="s">
        <v>260</v>
      </c>
      <c r="I186" s="138" t="s">
        <v>93</v>
      </c>
      <c r="AB186">
        <v>1</v>
      </c>
    </row>
    <row r="187" spans="2:28" x14ac:dyDescent="0.2">
      <c r="B187" s="189" t="s">
        <v>215</v>
      </c>
      <c r="C187" s="190"/>
      <c r="D187" s="191"/>
      <c r="E187" s="21"/>
      <c r="F187" s="192"/>
      <c r="I187" s="138"/>
    </row>
    <row r="188" spans="2:28" x14ac:dyDescent="0.2">
      <c r="B188" s="13" t="s">
        <v>39</v>
      </c>
      <c r="C188" s="209" t="s">
        <v>258</v>
      </c>
      <c r="D188" s="15" t="str">
        <f>IF(OR(C191="",C192=""),"",VLOOKUP(CONCATENATE(C191," - ",C192),Exposure,2))</f>
        <v>Y</v>
      </c>
      <c r="E188" s="16" t="s">
        <v>135</v>
      </c>
      <c r="F188" s="113">
        <v>1</v>
      </c>
      <c r="I188" s="138" t="s">
        <v>93</v>
      </c>
      <c r="AB188">
        <v>2</v>
      </c>
    </row>
    <row r="189" spans="2:28" x14ac:dyDescent="0.2">
      <c r="B189" s="13" t="s">
        <v>84</v>
      </c>
      <c r="C189" s="209" t="s">
        <v>253</v>
      </c>
      <c r="D189" s="15" t="s">
        <v>126</v>
      </c>
      <c r="E189" s="16" t="s">
        <v>56</v>
      </c>
      <c r="F189" s="134" t="s">
        <v>262</v>
      </c>
      <c r="I189" s="138" t="s">
        <v>93</v>
      </c>
      <c r="AB189">
        <v>3</v>
      </c>
    </row>
    <row r="190" spans="2:28" x14ac:dyDescent="0.2">
      <c r="B190" s="13" t="s">
        <v>85</v>
      </c>
      <c r="C190" s="210" t="s">
        <v>253</v>
      </c>
      <c r="D190" s="18"/>
      <c r="E190" s="16" t="s">
        <v>91</v>
      </c>
      <c r="F190" s="134" t="s">
        <v>106</v>
      </c>
      <c r="I190" s="138" t="s">
        <v>93</v>
      </c>
      <c r="AB190">
        <v>4</v>
      </c>
    </row>
    <row r="191" spans="2:28" x14ac:dyDescent="0.2">
      <c r="B191" s="13" t="s">
        <v>44</v>
      </c>
      <c r="C191" s="133" t="s">
        <v>249</v>
      </c>
      <c r="D191" s="49" t="str">
        <f>IF(C191="","WARNING - Please enter a Probability.","")</f>
        <v/>
      </c>
      <c r="E191" s="16" t="s">
        <v>60</v>
      </c>
      <c r="F191" s="134" t="s">
        <v>107</v>
      </c>
      <c r="I191" s="138" t="s">
        <v>93</v>
      </c>
      <c r="AB191">
        <v>5</v>
      </c>
    </row>
    <row r="192" spans="2:28" x14ac:dyDescent="0.2">
      <c r="B192" s="13" t="s">
        <v>50</v>
      </c>
      <c r="C192" s="133" t="s">
        <v>249</v>
      </c>
      <c r="D192" s="15" t="s">
        <v>96</v>
      </c>
      <c r="E192" s="16" t="s">
        <v>61</v>
      </c>
      <c r="F192" s="212" t="s">
        <v>254</v>
      </c>
      <c r="I192" s="138" t="s">
        <v>93</v>
      </c>
      <c r="AB192">
        <v>6</v>
      </c>
    </row>
    <row r="193" spans="2:28" ht="25.5" x14ac:dyDescent="0.2">
      <c r="B193" s="186" t="s">
        <v>57</v>
      </c>
      <c r="C193" s="133" t="s">
        <v>95</v>
      </c>
      <c r="D193" s="15" t="s">
        <v>247</v>
      </c>
      <c r="E193" s="16" t="s">
        <v>62</v>
      </c>
      <c r="F193" s="217" t="s">
        <v>254</v>
      </c>
      <c r="I193" s="138" t="s">
        <v>93</v>
      </c>
      <c r="AB193">
        <v>7</v>
      </c>
    </row>
    <row r="194" spans="2:28" x14ac:dyDescent="0.2">
      <c r="B194" s="13"/>
      <c r="C194" s="15"/>
      <c r="D194" s="15"/>
      <c r="E194" s="18"/>
      <c r="F194" s="19"/>
      <c r="I194" s="138" t="s">
        <v>93</v>
      </c>
      <c r="AB194">
        <v>8</v>
      </c>
    </row>
    <row r="195" spans="2:28" ht="25.5" x14ac:dyDescent="0.2">
      <c r="B195" s="20"/>
      <c r="C195" s="21" t="s">
        <v>89</v>
      </c>
      <c r="D195" s="211" t="s">
        <v>306</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2" t="s">
        <v>307</v>
      </c>
      <c r="E197" s="18"/>
      <c r="F197" s="19"/>
      <c r="I197" s="138" t="s">
        <v>93</v>
      </c>
      <c r="AB197">
        <v>11</v>
      </c>
    </row>
    <row r="198" spans="2:28" ht="6" customHeight="1" x14ac:dyDescent="0.2">
      <c r="B198" s="20"/>
      <c r="C198" s="21"/>
      <c r="D198" s="22"/>
      <c r="E198" s="18"/>
      <c r="F198" s="19"/>
      <c r="I198" s="138" t="s">
        <v>93</v>
      </c>
      <c r="AB198">
        <v>12</v>
      </c>
    </row>
    <row r="199" spans="2:28" ht="25.5" x14ac:dyDescent="0.2">
      <c r="B199" s="20"/>
      <c r="C199" s="21" t="s">
        <v>3</v>
      </c>
      <c r="D199" s="22" t="s">
        <v>313</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E201" s="18"/>
      <c r="F201" s="19"/>
      <c r="I201" s="138" t="s">
        <v>93</v>
      </c>
      <c r="AB201">
        <v>15</v>
      </c>
    </row>
    <row r="202" spans="2:28" x14ac:dyDescent="0.2">
      <c r="B202" s="20"/>
      <c r="C202" s="21"/>
      <c r="D202" s="22" t="s">
        <v>308</v>
      </c>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253</v>
      </c>
      <c r="C206" s="26">
        <v>1</v>
      </c>
      <c r="D206" s="22" t="s">
        <v>309</v>
      </c>
      <c r="E206" s="27" t="s">
        <v>86</v>
      </c>
      <c r="F206" s="28" t="s">
        <v>86</v>
      </c>
      <c r="I206" s="138" t="s">
        <v>93</v>
      </c>
      <c r="AB206">
        <v>20</v>
      </c>
    </row>
    <row r="207" spans="2:28" ht="25.5" x14ac:dyDescent="0.2">
      <c r="B207" s="25" t="s">
        <v>253</v>
      </c>
      <c r="C207" s="26">
        <v>2</v>
      </c>
      <c r="D207" s="22" t="s">
        <v>310</v>
      </c>
      <c r="E207" s="27" t="s">
        <v>86</v>
      </c>
      <c r="F207" s="28" t="s">
        <v>86</v>
      </c>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3"/>
      <c r="I211" s="138" t="s">
        <v>93</v>
      </c>
      <c r="AB211">
        <v>25</v>
      </c>
    </row>
    <row r="212" spans="2:28" ht="13.5" thickBot="1" x14ac:dyDescent="0.25">
      <c r="B212" s="164" t="s">
        <v>109</v>
      </c>
      <c r="C212" s="165">
        <v>9</v>
      </c>
      <c r="D212" s="166" t="s">
        <v>311</v>
      </c>
      <c r="E212" s="167" t="s">
        <v>51</v>
      </c>
      <c r="F212" s="168" t="s">
        <v>250</v>
      </c>
      <c r="I212" s="138" t="s">
        <v>93</v>
      </c>
      <c r="AB212">
        <v>1</v>
      </c>
    </row>
    <row r="213" spans="2:28" x14ac:dyDescent="0.2">
      <c r="B213" s="189" t="s">
        <v>215</v>
      </c>
      <c r="C213" s="190"/>
      <c r="D213" s="191"/>
      <c r="E213" s="21"/>
      <c r="F213" s="192"/>
      <c r="I213" s="138"/>
    </row>
    <row r="214" spans="2:28" x14ac:dyDescent="0.2">
      <c r="B214" s="13" t="s">
        <v>39</v>
      </c>
      <c r="C214" s="209" t="s">
        <v>258</v>
      </c>
      <c r="D214" s="15" t="str">
        <f>IF(OR(C217="",C218=""),"",VLOOKUP(CONCATENATE(C217," - ",C218),Exposure,2))</f>
        <v>Y</v>
      </c>
      <c r="E214" s="16" t="s">
        <v>135</v>
      </c>
      <c r="F214" s="113">
        <v>3</v>
      </c>
      <c r="I214" s="138" t="s">
        <v>93</v>
      </c>
      <c r="AB214">
        <v>2</v>
      </c>
    </row>
    <row r="215" spans="2:28" x14ac:dyDescent="0.2">
      <c r="B215" s="13" t="s">
        <v>84</v>
      </c>
      <c r="C215" s="209" t="s">
        <v>253</v>
      </c>
      <c r="D215" s="15" t="s">
        <v>126</v>
      </c>
      <c r="E215" s="16" t="s">
        <v>56</v>
      </c>
      <c r="F215" s="134" t="s">
        <v>274</v>
      </c>
      <c r="I215" s="138" t="s">
        <v>93</v>
      </c>
      <c r="AB215">
        <v>3</v>
      </c>
    </row>
    <row r="216" spans="2:28" x14ac:dyDescent="0.2">
      <c r="B216" s="13" t="s">
        <v>85</v>
      </c>
      <c r="C216" s="210" t="s">
        <v>253</v>
      </c>
      <c r="D216" s="18"/>
      <c r="E216" s="16" t="s">
        <v>91</v>
      </c>
      <c r="F216" s="134" t="s">
        <v>106</v>
      </c>
      <c r="I216" s="138" t="s">
        <v>93</v>
      </c>
      <c r="AB216">
        <v>4</v>
      </c>
    </row>
    <row r="217" spans="2:28" x14ac:dyDescent="0.2">
      <c r="B217" s="13" t="s">
        <v>44</v>
      </c>
      <c r="C217" s="133" t="s">
        <v>249</v>
      </c>
      <c r="D217" s="49" t="str">
        <f>IF(C217="","WARNING - Please enter a Probability.","")</f>
        <v/>
      </c>
      <c r="E217" s="16" t="s">
        <v>60</v>
      </c>
      <c r="F217" s="134" t="s">
        <v>107</v>
      </c>
      <c r="I217" s="138" t="s">
        <v>93</v>
      </c>
      <c r="AB217">
        <v>5</v>
      </c>
    </row>
    <row r="218" spans="2:28" x14ac:dyDescent="0.2">
      <c r="B218" s="13" t="s">
        <v>50</v>
      </c>
      <c r="C218" s="133" t="s">
        <v>249</v>
      </c>
      <c r="D218" s="15" t="s">
        <v>96</v>
      </c>
      <c r="E218" s="16" t="s">
        <v>61</v>
      </c>
      <c r="F218" s="212" t="s">
        <v>254</v>
      </c>
      <c r="I218" s="138" t="s">
        <v>93</v>
      </c>
      <c r="AB218">
        <v>6</v>
      </c>
    </row>
    <row r="219" spans="2:28" ht="25.5" x14ac:dyDescent="0.2">
      <c r="B219" s="186" t="s">
        <v>57</v>
      </c>
      <c r="C219" s="133" t="s">
        <v>95</v>
      </c>
      <c r="D219" s="15" t="s">
        <v>247</v>
      </c>
      <c r="E219" s="16" t="s">
        <v>62</v>
      </c>
      <c r="F219" s="217" t="s">
        <v>254</v>
      </c>
      <c r="I219" s="138" t="s">
        <v>93</v>
      </c>
      <c r="AB219">
        <v>7</v>
      </c>
    </row>
    <row r="220" spans="2:28" x14ac:dyDescent="0.2">
      <c r="B220" s="13"/>
      <c r="C220" s="15"/>
      <c r="D220" s="15"/>
      <c r="E220" s="18"/>
      <c r="F220" s="19"/>
      <c r="I220" s="138" t="s">
        <v>93</v>
      </c>
      <c r="AB220">
        <v>8</v>
      </c>
    </row>
    <row r="221" spans="2:28" x14ac:dyDescent="0.2">
      <c r="B221" s="20"/>
      <c r="C221" s="21" t="s">
        <v>89</v>
      </c>
      <c r="D221" s="211" t="s">
        <v>312</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314</v>
      </c>
      <c r="E223" s="18"/>
      <c r="F223" s="19"/>
      <c r="I223" s="138" t="s">
        <v>93</v>
      </c>
      <c r="AB223">
        <v>11</v>
      </c>
    </row>
    <row r="224" spans="2:28" ht="6" customHeight="1" x14ac:dyDescent="0.2">
      <c r="B224" s="20"/>
      <c r="C224" s="21"/>
      <c r="D224" s="22"/>
      <c r="E224" s="18"/>
      <c r="F224" s="19"/>
      <c r="I224" s="138" t="s">
        <v>93</v>
      </c>
      <c r="AB224">
        <v>12</v>
      </c>
    </row>
    <row r="225" spans="2:28" ht="25.5" x14ac:dyDescent="0.2">
      <c r="B225" s="20"/>
      <c r="C225" s="21" t="s">
        <v>3</v>
      </c>
      <c r="D225" s="22" t="s">
        <v>334</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E227" s="18"/>
      <c r="F227" s="19"/>
      <c r="I227" s="138" t="s">
        <v>93</v>
      </c>
      <c r="AB227">
        <v>15</v>
      </c>
    </row>
    <row r="228" spans="2:28" x14ac:dyDescent="0.2">
      <c r="B228" s="20"/>
      <c r="C228" s="21"/>
      <c r="D228" s="22" t="s">
        <v>346</v>
      </c>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253</v>
      </c>
      <c r="C232" s="26">
        <v>1</v>
      </c>
      <c r="D232" s="22" t="s">
        <v>336</v>
      </c>
      <c r="E232" s="27" t="s">
        <v>86</v>
      </c>
      <c r="F232" s="28" t="s">
        <v>86</v>
      </c>
      <c r="I232" s="138" t="s">
        <v>93</v>
      </c>
      <c r="AB232">
        <v>20</v>
      </c>
    </row>
    <row r="233" spans="2:28" ht="25.5" x14ac:dyDescent="0.2">
      <c r="B233" s="25" t="s">
        <v>253</v>
      </c>
      <c r="C233" s="26">
        <v>2</v>
      </c>
      <c r="D233" s="22" t="s">
        <v>335</v>
      </c>
      <c r="E233" s="27" t="s">
        <v>86</v>
      </c>
      <c r="F233" s="28" t="s">
        <v>86</v>
      </c>
      <c r="I233" s="138" t="s">
        <v>93</v>
      </c>
      <c r="AB233">
        <v>21</v>
      </c>
    </row>
    <row r="234" spans="2:28" x14ac:dyDescent="0.2">
      <c r="B234" s="25"/>
      <c r="C234" s="26"/>
      <c r="D234" s="22"/>
      <c r="E234" s="27"/>
      <c r="F234" s="28" t="s">
        <v>86</v>
      </c>
      <c r="I234" s="138" t="s">
        <v>93</v>
      </c>
      <c r="AB234">
        <v>22</v>
      </c>
    </row>
    <row r="235" spans="2:28" x14ac:dyDescent="0.2">
      <c r="B235" s="25"/>
      <c r="C235" s="26"/>
      <c r="D235" s="22"/>
      <c r="E235" s="27"/>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3"/>
      <c r="I237" s="138" t="s">
        <v>93</v>
      </c>
      <c r="AB237">
        <v>25</v>
      </c>
    </row>
    <row r="238" spans="2:28" ht="13.5" thickBot="1" x14ac:dyDescent="0.25">
      <c r="B238" s="164" t="s">
        <v>109</v>
      </c>
      <c r="C238" s="165">
        <v>10</v>
      </c>
      <c r="D238" s="166" t="s">
        <v>316</v>
      </c>
      <c r="E238" s="167" t="s">
        <v>51</v>
      </c>
      <c r="F238" s="168" t="s">
        <v>250</v>
      </c>
      <c r="I238" s="138" t="s">
        <v>93</v>
      </c>
      <c r="AB238">
        <v>1</v>
      </c>
    </row>
    <row r="239" spans="2:28" x14ac:dyDescent="0.2">
      <c r="B239" s="189" t="s">
        <v>215</v>
      </c>
      <c r="C239" s="190"/>
      <c r="D239" s="191"/>
      <c r="E239" s="21"/>
      <c r="F239" s="192"/>
      <c r="I239" s="138"/>
    </row>
    <row r="240" spans="2:28" x14ac:dyDescent="0.2">
      <c r="B240" s="13" t="s">
        <v>39</v>
      </c>
      <c r="C240" s="209" t="s">
        <v>258</v>
      </c>
      <c r="D240" s="15" t="str">
        <f>IF(OR(C243="",C244=""),"",VLOOKUP(CONCATENATE(C243," - ",C244),Exposure,2))</f>
        <v>Y</v>
      </c>
      <c r="E240" s="16" t="s">
        <v>135</v>
      </c>
      <c r="F240" s="113">
        <v>2</v>
      </c>
      <c r="I240" s="138" t="s">
        <v>93</v>
      </c>
      <c r="AB240">
        <v>2</v>
      </c>
    </row>
    <row r="241" spans="2:28" x14ac:dyDescent="0.2">
      <c r="B241" s="13" t="s">
        <v>84</v>
      </c>
      <c r="C241" s="209" t="s">
        <v>253</v>
      </c>
      <c r="D241" s="15" t="s">
        <v>126</v>
      </c>
      <c r="E241" s="16" t="s">
        <v>56</v>
      </c>
      <c r="F241" s="134" t="s">
        <v>321</v>
      </c>
      <c r="I241" s="138" t="s">
        <v>93</v>
      </c>
      <c r="AB241">
        <v>3</v>
      </c>
    </row>
    <row r="242" spans="2:28" x14ac:dyDescent="0.2">
      <c r="B242" s="13" t="s">
        <v>85</v>
      </c>
      <c r="C242" s="210" t="s">
        <v>253</v>
      </c>
      <c r="D242" s="18"/>
      <c r="E242" s="16" t="s">
        <v>91</v>
      </c>
      <c r="F242" s="134" t="s">
        <v>106</v>
      </c>
      <c r="I242" s="138" t="s">
        <v>93</v>
      </c>
      <c r="AB242">
        <v>4</v>
      </c>
    </row>
    <row r="243" spans="2:28" x14ac:dyDescent="0.2">
      <c r="B243" s="13" t="s">
        <v>44</v>
      </c>
      <c r="C243" s="133" t="s">
        <v>249</v>
      </c>
      <c r="D243" s="49" t="str">
        <f>IF(C243="","WARNING - Please enter a Probability.","")</f>
        <v/>
      </c>
      <c r="E243" s="16" t="s">
        <v>60</v>
      </c>
      <c r="F243" s="134" t="s">
        <v>107</v>
      </c>
      <c r="I243" s="138" t="s">
        <v>93</v>
      </c>
      <c r="AB243">
        <v>5</v>
      </c>
    </row>
    <row r="244" spans="2:28" x14ac:dyDescent="0.2">
      <c r="B244" s="13" t="s">
        <v>50</v>
      </c>
      <c r="C244" s="133" t="s">
        <v>249</v>
      </c>
      <c r="D244" s="15" t="s">
        <v>96</v>
      </c>
      <c r="E244" s="16" t="s">
        <v>61</v>
      </c>
      <c r="F244" s="212" t="s">
        <v>254</v>
      </c>
      <c r="I244" s="138" t="s">
        <v>93</v>
      </c>
      <c r="AB244">
        <v>6</v>
      </c>
    </row>
    <row r="245" spans="2:28" ht="25.5" x14ac:dyDescent="0.2">
      <c r="B245" s="186" t="s">
        <v>57</v>
      </c>
      <c r="C245" s="133" t="s">
        <v>95</v>
      </c>
      <c r="D245" s="15" t="s">
        <v>247</v>
      </c>
      <c r="E245" s="16" t="s">
        <v>62</v>
      </c>
      <c r="F245" s="217" t="s">
        <v>254</v>
      </c>
      <c r="I245" s="138" t="s">
        <v>93</v>
      </c>
      <c r="AB245">
        <v>7</v>
      </c>
    </row>
    <row r="246" spans="2:28" x14ac:dyDescent="0.2">
      <c r="B246" s="13"/>
      <c r="C246" s="15"/>
      <c r="D246" s="15"/>
      <c r="E246" s="18"/>
      <c r="F246" s="19"/>
      <c r="I246" s="138" t="s">
        <v>93</v>
      </c>
      <c r="AB246">
        <v>8</v>
      </c>
    </row>
    <row r="247" spans="2:28" x14ac:dyDescent="0.2">
      <c r="B247" s="20"/>
      <c r="C247" s="21" t="s">
        <v>89</v>
      </c>
      <c r="D247" s="211" t="s">
        <v>317</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318</v>
      </c>
      <c r="E249" s="18"/>
      <c r="F249" s="19"/>
      <c r="I249" s="138" t="s">
        <v>93</v>
      </c>
      <c r="AB249">
        <v>11</v>
      </c>
    </row>
    <row r="250" spans="2:28" ht="6" customHeight="1" x14ac:dyDescent="0.2">
      <c r="B250" s="20"/>
      <c r="C250" s="21"/>
      <c r="D250" s="22"/>
      <c r="E250" s="18"/>
      <c r="F250" s="19"/>
      <c r="I250" s="138" t="s">
        <v>93</v>
      </c>
      <c r="AB250">
        <v>12</v>
      </c>
    </row>
    <row r="251" spans="2:28" ht="25.5" x14ac:dyDescent="0.2">
      <c r="B251" s="20"/>
      <c r="C251" s="21" t="s">
        <v>3</v>
      </c>
      <c r="D251" s="22" t="s">
        <v>319</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22" t="s">
        <v>346</v>
      </c>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253</v>
      </c>
      <c r="C258" s="26">
        <v>1</v>
      </c>
      <c r="D258" s="22" t="s">
        <v>320</v>
      </c>
      <c r="E258" s="27" t="s">
        <v>86</v>
      </c>
      <c r="F258" s="28" t="s">
        <v>86</v>
      </c>
      <c r="I258" s="138" t="s">
        <v>93</v>
      </c>
      <c r="AB258">
        <v>20</v>
      </c>
    </row>
    <row r="259" spans="2:28" x14ac:dyDescent="0.2">
      <c r="B259" s="25" t="s">
        <v>253</v>
      </c>
      <c r="C259" s="26">
        <v>2</v>
      </c>
      <c r="D259" s="22" t="s">
        <v>381</v>
      </c>
      <c r="E259" s="27" t="s">
        <v>86</v>
      </c>
      <c r="F259" s="28" t="s">
        <v>86</v>
      </c>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3"/>
      <c r="I263" s="138" t="s">
        <v>93</v>
      </c>
      <c r="AB263">
        <v>25</v>
      </c>
    </row>
    <row r="264" spans="2:28" ht="13.5" thickBot="1" x14ac:dyDescent="0.25">
      <c r="B264" s="164" t="s">
        <v>109</v>
      </c>
      <c r="C264" s="165">
        <v>11</v>
      </c>
      <c r="D264" s="166" t="s">
        <v>315</v>
      </c>
      <c r="E264" s="167" t="s">
        <v>51</v>
      </c>
      <c r="F264" s="168" t="s">
        <v>250</v>
      </c>
      <c r="I264" s="138" t="s">
        <v>93</v>
      </c>
      <c r="AB264">
        <v>1</v>
      </c>
    </row>
    <row r="265" spans="2:28" x14ac:dyDescent="0.2">
      <c r="B265" s="189" t="s">
        <v>215</v>
      </c>
      <c r="C265" s="190"/>
      <c r="D265" s="191"/>
      <c r="E265" s="21"/>
      <c r="F265" s="192"/>
      <c r="I265" s="138"/>
    </row>
    <row r="266" spans="2:28" x14ac:dyDescent="0.2">
      <c r="B266" s="13" t="s">
        <v>39</v>
      </c>
      <c r="C266" s="209" t="s">
        <v>258</v>
      </c>
      <c r="D266" s="15" t="str">
        <f>IF(OR(C269="",C270=""),"",VLOOKUP(CONCATENATE(C269," - ",C270),Exposure,2))</f>
        <v>Y</v>
      </c>
      <c r="E266" s="16" t="s">
        <v>135</v>
      </c>
      <c r="F266" s="113">
        <v>2</v>
      </c>
      <c r="I266" s="138" t="s">
        <v>93</v>
      </c>
      <c r="AB266">
        <v>2</v>
      </c>
    </row>
    <row r="267" spans="2:28" x14ac:dyDescent="0.2">
      <c r="B267" s="13" t="s">
        <v>84</v>
      </c>
      <c r="C267" s="209" t="s">
        <v>253</v>
      </c>
      <c r="D267" s="15" t="s">
        <v>126</v>
      </c>
      <c r="E267" s="16" t="s">
        <v>56</v>
      </c>
      <c r="F267" s="134" t="s">
        <v>274</v>
      </c>
      <c r="I267" s="138" t="s">
        <v>93</v>
      </c>
      <c r="AB267">
        <v>3</v>
      </c>
    </row>
    <row r="268" spans="2:28" x14ac:dyDescent="0.2">
      <c r="B268" s="13" t="s">
        <v>85</v>
      </c>
      <c r="C268" s="210" t="s">
        <v>253</v>
      </c>
      <c r="D268" s="18"/>
      <c r="E268" s="16" t="s">
        <v>91</v>
      </c>
      <c r="F268" s="134" t="s">
        <v>106</v>
      </c>
      <c r="I268" s="138" t="s">
        <v>93</v>
      </c>
      <c r="AB268">
        <v>4</v>
      </c>
    </row>
    <row r="269" spans="2:28" x14ac:dyDescent="0.2">
      <c r="B269" s="13" t="s">
        <v>44</v>
      </c>
      <c r="C269" s="133" t="s">
        <v>249</v>
      </c>
      <c r="D269" s="49" t="str">
        <f>IF(C269="","WARNING - Please enter a Probability.","")</f>
        <v/>
      </c>
      <c r="E269" s="16" t="s">
        <v>60</v>
      </c>
      <c r="F269" s="134" t="s">
        <v>107</v>
      </c>
      <c r="I269" s="138" t="s">
        <v>93</v>
      </c>
      <c r="AB269">
        <v>5</v>
      </c>
    </row>
    <row r="270" spans="2:28" x14ac:dyDescent="0.2">
      <c r="B270" s="13" t="s">
        <v>50</v>
      </c>
      <c r="C270" s="133" t="s">
        <v>249</v>
      </c>
      <c r="D270" s="15" t="s">
        <v>96</v>
      </c>
      <c r="E270" s="16" t="s">
        <v>61</v>
      </c>
      <c r="F270" s="212" t="s">
        <v>254</v>
      </c>
      <c r="I270" s="138" t="s">
        <v>93</v>
      </c>
      <c r="AB270">
        <v>6</v>
      </c>
    </row>
    <row r="271" spans="2:28" ht="25.5" x14ac:dyDescent="0.2">
      <c r="B271" s="186" t="s">
        <v>57</v>
      </c>
      <c r="C271" s="133" t="s">
        <v>95</v>
      </c>
      <c r="D271" s="15" t="s">
        <v>247</v>
      </c>
      <c r="E271" s="16" t="s">
        <v>62</v>
      </c>
      <c r="F271" s="217" t="s">
        <v>254</v>
      </c>
      <c r="I271" s="138" t="s">
        <v>93</v>
      </c>
      <c r="AB271">
        <v>7</v>
      </c>
    </row>
    <row r="272" spans="2:28" x14ac:dyDescent="0.2">
      <c r="B272" s="13"/>
      <c r="C272" s="15"/>
      <c r="D272" s="15"/>
      <c r="E272" s="18"/>
      <c r="F272" s="19"/>
      <c r="I272" s="138" t="s">
        <v>93</v>
      </c>
      <c r="AB272">
        <v>8</v>
      </c>
    </row>
    <row r="273" spans="2:28" x14ac:dyDescent="0.2">
      <c r="B273" s="20"/>
      <c r="C273" s="21" t="s">
        <v>89</v>
      </c>
      <c r="D273" s="211" t="s">
        <v>322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323</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324</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22" t="s">
        <v>346</v>
      </c>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5" t="s">
        <v>253</v>
      </c>
      <c r="C284" s="26">
        <v>1</v>
      </c>
      <c r="D284" s="22" t="s">
        <v>325</v>
      </c>
      <c r="E284" s="27" t="s">
        <v>86</v>
      </c>
      <c r="F284" s="28" t="s">
        <v>86</v>
      </c>
      <c r="I284" s="138" t="s">
        <v>93</v>
      </c>
      <c r="AB284">
        <v>20</v>
      </c>
    </row>
    <row r="285" spans="2:28" x14ac:dyDescent="0.2">
      <c r="B285" s="25" t="s">
        <v>253</v>
      </c>
      <c r="C285" s="26">
        <v>2</v>
      </c>
      <c r="D285" s="22" t="s">
        <v>326</v>
      </c>
      <c r="E285" s="27" t="s">
        <v>86</v>
      </c>
      <c r="F285" s="28" t="s">
        <v>86</v>
      </c>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3"/>
      <c r="I289" s="138" t="s">
        <v>93</v>
      </c>
      <c r="AB289">
        <v>25</v>
      </c>
    </row>
    <row r="290" spans="2:28" ht="13.5" thickBot="1" x14ac:dyDescent="0.25">
      <c r="B290" s="164" t="s">
        <v>109</v>
      </c>
      <c r="C290" s="165">
        <v>12</v>
      </c>
      <c r="D290" s="166" t="s">
        <v>327</v>
      </c>
      <c r="E290" s="167" t="s">
        <v>51</v>
      </c>
      <c r="F290" s="168" t="s">
        <v>250</v>
      </c>
      <c r="I290" s="138" t="s">
        <v>93</v>
      </c>
      <c r="AB290">
        <v>1</v>
      </c>
    </row>
    <row r="291" spans="2:28" x14ac:dyDescent="0.2">
      <c r="B291" s="189" t="s">
        <v>215</v>
      </c>
      <c r="C291" s="190"/>
      <c r="D291" s="191"/>
      <c r="E291" s="21"/>
      <c r="F291" s="192"/>
      <c r="I291" s="138"/>
    </row>
    <row r="292" spans="2:28" x14ac:dyDescent="0.2">
      <c r="B292" s="13" t="s">
        <v>39</v>
      </c>
      <c r="C292" s="209" t="s">
        <v>258</v>
      </c>
      <c r="D292" s="15" t="str">
        <f>IF(OR(C295="",C296=""),"",VLOOKUP(CONCATENATE(C295," - ",C296),Exposure,2))</f>
        <v>Y</v>
      </c>
      <c r="E292" s="16" t="s">
        <v>135</v>
      </c>
      <c r="F292" s="113">
        <v>2</v>
      </c>
      <c r="I292" s="138" t="s">
        <v>93</v>
      </c>
      <c r="AB292">
        <v>2</v>
      </c>
    </row>
    <row r="293" spans="2:28" x14ac:dyDescent="0.2">
      <c r="B293" s="13" t="s">
        <v>84</v>
      </c>
      <c r="C293" s="209" t="s">
        <v>253</v>
      </c>
      <c r="D293" s="15" t="s">
        <v>126</v>
      </c>
      <c r="E293" s="16" t="s">
        <v>56</v>
      </c>
      <c r="F293" s="134" t="s">
        <v>274</v>
      </c>
      <c r="I293" s="138" t="s">
        <v>93</v>
      </c>
      <c r="AB293">
        <v>3</v>
      </c>
    </row>
    <row r="294" spans="2:28" x14ac:dyDescent="0.2">
      <c r="B294" s="13" t="s">
        <v>85</v>
      </c>
      <c r="C294" s="210" t="s">
        <v>253</v>
      </c>
      <c r="D294" s="18"/>
      <c r="E294" s="16" t="s">
        <v>91</v>
      </c>
      <c r="F294" s="134" t="s">
        <v>106</v>
      </c>
      <c r="I294" s="138" t="s">
        <v>93</v>
      </c>
      <c r="AB294">
        <v>4</v>
      </c>
    </row>
    <row r="295" spans="2:28" x14ac:dyDescent="0.2">
      <c r="B295" s="13" t="s">
        <v>44</v>
      </c>
      <c r="C295" s="133" t="s">
        <v>249</v>
      </c>
      <c r="D295" s="49" t="str">
        <f>IF(C295="","WARNING - Please enter a Probability.","")</f>
        <v/>
      </c>
      <c r="E295" s="16" t="s">
        <v>60</v>
      </c>
      <c r="F295" s="134" t="s">
        <v>107</v>
      </c>
      <c r="I295" s="138" t="s">
        <v>93</v>
      </c>
      <c r="AB295">
        <v>5</v>
      </c>
    </row>
    <row r="296" spans="2:28" x14ac:dyDescent="0.2">
      <c r="B296" s="13" t="s">
        <v>50</v>
      </c>
      <c r="C296" s="133" t="s">
        <v>249</v>
      </c>
      <c r="D296" s="15" t="s">
        <v>96</v>
      </c>
      <c r="E296" s="16" t="s">
        <v>61</v>
      </c>
      <c r="F296" s="212" t="s">
        <v>254</v>
      </c>
      <c r="I296" s="138" t="s">
        <v>93</v>
      </c>
      <c r="AB296">
        <v>6</v>
      </c>
    </row>
    <row r="297" spans="2:28" ht="25.5" x14ac:dyDescent="0.2">
      <c r="B297" s="186" t="s">
        <v>57</v>
      </c>
      <c r="C297" s="133" t="s">
        <v>95</v>
      </c>
      <c r="D297" s="15" t="s">
        <v>247</v>
      </c>
      <c r="E297" s="16" t="s">
        <v>62</v>
      </c>
      <c r="F297" s="217" t="s">
        <v>254</v>
      </c>
      <c r="I297" s="138" t="s">
        <v>93</v>
      </c>
      <c r="AB297">
        <v>7</v>
      </c>
    </row>
    <row r="298" spans="2:28" x14ac:dyDescent="0.2">
      <c r="B298" s="13"/>
      <c r="C298" s="15"/>
      <c r="D298" s="15"/>
      <c r="E298" s="18"/>
      <c r="F298" s="19"/>
      <c r="I298" s="138" t="s">
        <v>93</v>
      </c>
      <c r="AB298">
        <v>8</v>
      </c>
    </row>
    <row r="299" spans="2:28" x14ac:dyDescent="0.2">
      <c r="B299" s="20"/>
      <c r="C299" s="21" t="s">
        <v>89</v>
      </c>
      <c r="D299" s="211" t="s">
        <v>333</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332</v>
      </c>
      <c r="E301" s="18"/>
      <c r="F301" s="19"/>
      <c r="I301" s="138" t="s">
        <v>93</v>
      </c>
      <c r="AB301">
        <v>11</v>
      </c>
    </row>
    <row r="302" spans="2:28" ht="6" customHeight="1" x14ac:dyDescent="0.2">
      <c r="B302" s="20"/>
      <c r="C302" s="21"/>
      <c r="D302" s="22"/>
      <c r="E302" s="18"/>
      <c r="F302" s="19"/>
      <c r="I302" s="138" t="s">
        <v>93</v>
      </c>
      <c r="AB302">
        <v>12</v>
      </c>
    </row>
    <row r="303" spans="2:28" ht="51" x14ac:dyDescent="0.2">
      <c r="B303" s="20"/>
      <c r="C303" s="21" t="s">
        <v>3</v>
      </c>
      <c r="D303" s="22" t="s">
        <v>331</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22" t="s">
        <v>347</v>
      </c>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253</v>
      </c>
      <c r="C310" s="26">
        <v>1</v>
      </c>
      <c r="D310" s="22" t="s">
        <v>328</v>
      </c>
      <c r="E310" s="27" t="s">
        <v>86</v>
      </c>
      <c r="F310" s="28" t="s">
        <v>86</v>
      </c>
      <c r="I310" s="138" t="s">
        <v>93</v>
      </c>
      <c r="AB310">
        <v>20</v>
      </c>
    </row>
    <row r="311" spans="2:28" ht="25.5" x14ac:dyDescent="0.2">
      <c r="B311" s="25" t="s">
        <v>253</v>
      </c>
      <c r="C311" s="26">
        <v>2</v>
      </c>
      <c r="D311" s="22" t="s">
        <v>329</v>
      </c>
      <c r="E311" s="27" t="s">
        <v>86</v>
      </c>
      <c r="F311" s="28" t="s">
        <v>86</v>
      </c>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1"/>
      <c r="C315" s="182"/>
      <c r="D315" s="183"/>
      <c r="E315" s="183"/>
      <c r="F315" s="183"/>
      <c r="I315" s="138" t="s">
        <v>93</v>
      </c>
      <c r="AB315">
        <v>25</v>
      </c>
    </row>
    <row r="316" spans="2:28" ht="13.5" thickBot="1" x14ac:dyDescent="0.25">
      <c r="B316" s="164" t="s">
        <v>109</v>
      </c>
      <c r="C316" s="165">
        <v>13</v>
      </c>
      <c r="D316" s="166" t="s">
        <v>337</v>
      </c>
      <c r="E316" s="167" t="s">
        <v>51</v>
      </c>
      <c r="F316" s="168" t="s">
        <v>250</v>
      </c>
      <c r="I316" s="138" t="s">
        <v>93</v>
      </c>
      <c r="AB316">
        <v>1</v>
      </c>
    </row>
    <row r="317" spans="2:28" x14ac:dyDescent="0.2">
      <c r="B317" s="189" t="s">
        <v>215</v>
      </c>
      <c r="C317" s="190"/>
      <c r="D317" s="191"/>
      <c r="E317" s="21"/>
      <c r="F317" s="192"/>
      <c r="I317" s="138"/>
    </row>
    <row r="318" spans="2:28" x14ac:dyDescent="0.2">
      <c r="B318" s="13" t="s">
        <v>39</v>
      </c>
      <c r="C318" s="209" t="s">
        <v>258</v>
      </c>
      <c r="D318" s="15" t="str">
        <f>IF(OR(C321="",C322=""),"",VLOOKUP(CONCATENATE(C321," - ",C322),Exposure,2))</f>
        <v>Y</v>
      </c>
      <c r="E318" s="16" t="s">
        <v>135</v>
      </c>
      <c r="F318" s="113">
        <v>1</v>
      </c>
      <c r="I318" s="138" t="s">
        <v>93</v>
      </c>
      <c r="AB318">
        <v>2</v>
      </c>
    </row>
    <row r="319" spans="2:28" x14ac:dyDescent="0.2">
      <c r="B319" s="13" t="s">
        <v>84</v>
      </c>
      <c r="C319" s="209" t="s">
        <v>253</v>
      </c>
      <c r="D319" s="15" t="s">
        <v>126</v>
      </c>
      <c r="E319" s="16" t="s">
        <v>56</v>
      </c>
      <c r="F319" s="134" t="s">
        <v>321</v>
      </c>
      <c r="I319" s="138" t="s">
        <v>93</v>
      </c>
      <c r="AB319">
        <v>3</v>
      </c>
    </row>
    <row r="320" spans="2:28" x14ac:dyDescent="0.2">
      <c r="B320" s="13" t="s">
        <v>85</v>
      </c>
      <c r="C320" s="210" t="s">
        <v>253</v>
      </c>
      <c r="D320" s="18"/>
      <c r="E320" s="16" t="s">
        <v>91</v>
      </c>
      <c r="F320" s="134" t="s">
        <v>106</v>
      </c>
      <c r="I320" s="138" t="s">
        <v>93</v>
      </c>
      <c r="AB320">
        <v>4</v>
      </c>
    </row>
    <row r="321" spans="2:28" x14ac:dyDescent="0.2">
      <c r="B321" s="13" t="s">
        <v>44</v>
      </c>
      <c r="C321" s="133" t="s">
        <v>249</v>
      </c>
      <c r="D321" s="49" t="str">
        <f>IF(C321="","WARNING - Please enter a Probability.","")</f>
        <v/>
      </c>
      <c r="E321" s="16" t="s">
        <v>60</v>
      </c>
      <c r="F321" s="134" t="s">
        <v>107</v>
      </c>
      <c r="I321" s="138" t="s">
        <v>93</v>
      </c>
      <c r="AB321">
        <v>5</v>
      </c>
    </row>
    <row r="322" spans="2:28" x14ac:dyDescent="0.2">
      <c r="B322" s="13" t="s">
        <v>50</v>
      </c>
      <c r="C322" s="133" t="s">
        <v>249</v>
      </c>
      <c r="D322" s="15" t="s">
        <v>96</v>
      </c>
      <c r="E322" s="16" t="s">
        <v>61</v>
      </c>
      <c r="F322" s="212" t="s">
        <v>254</v>
      </c>
      <c r="I322" s="138" t="s">
        <v>93</v>
      </c>
      <c r="AB322">
        <v>6</v>
      </c>
    </row>
    <row r="323" spans="2:28" ht="25.5" x14ac:dyDescent="0.2">
      <c r="B323" s="186" t="s">
        <v>57</v>
      </c>
      <c r="C323" s="133" t="s">
        <v>95</v>
      </c>
      <c r="D323" s="15" t="s">
        <v>247</v>
      </c>
      <c r="E323" s="16" t="s">
        <v>62</v>
      </c>
      <c r="F323" s="217" t="s">
        <v>254</v>
      </c>
      <c r="I323" s="138" t="s">
        <v>93</v>
      </c>
      <c r="AB323">
        <v>7</v>
      </c>
    </row>
    <row r="324" spans="2:28" ht="6.75" customHeight="1" x14ac:dyDescent="0.2">
      <c r="B324" s="13"/>
      <c r="C324" s="15"/>
      <c r="D324" s="15"/>
      <c r="E324" s="18"/>
      <c r="F324" s="19"/>
      <c r="I324" s="138" t="s">
        <v>93</v>
      </c>
      <c r="AB324">
        <v>8</v>
      </c>
    </row>
    <row r="325" spans="2:28" ht="24.75" customHeight="1" x14ac:dyDescent="0.2">
      <c r="B325" s="20"/>
      <c r="C325" s="21" t="s">
        <v>89</v>
      </c>
      <c r="D325" s="218" t="s">
        <v>338</v>
      </c>
      <c r="E325" s="18"/>
      <c r="F325" s="19"/>
      <c r="I325" s="138" t="s">
        <v>93</v>
      </c>
      <c r="AB325">
        <v>9</v>
      </c>
    </row>
    <row r="326" spans="2:28" ht="10.5" customHeight="1" x14ac:dyDescent="0.2">
      <c r="B326" s="20"/>
      <c r="C326" s="21"/>
      <c r="D326" s="22"/>
      <c r="E326" s="18"/>
      <c r="F326" s="19"/>
      <c r="I326" s="138" t="s">
        <v>93</v>
      </c>
      <c r="AB326">
        <v>10</v>
      </c>
    </row>
    <row r="327" spans="2:28" ht="25.5" x14ac:dyDescent="0.2">
      <c r="B327" s="20"/>
      <c r="C327" s="21" t="s">
        <v>90</v>
      </c>
      <c r="D327" s="22" t="s">
        <v>330</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339</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22" t="s">
        <v>346</v>
      </c>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5" t="s">
        <v>253</v>
      </c>
      <c r="C336" s="26">
        <v>1</v>
      </c>
      <c r="D336" s="22" t="s">
        <v>341</v>
      </c>
      <c r="E336" s="27" t="s">
        <v>86</v>
      </c>
      <c r="F336" s="28" t="s">
        <v>86</v>
      </c>
      <c r="I336" s="138" t="s">
        <v>93</v>
      </c>
      <c r="AB336">
        <v>20</v>
      </c>
    </row>
    <row r="337" spans="2:28" x14ac:dyDescent="0.2">
      <c r="B337" s="25" t="s">
        <v>253</v>
      </c>
      <c r="C337" s="26">
        <v>2</v>
      </c>
      <c r="D337" s="22" t="s">
        <v>340</v>
      </c>
      <c r="E337" s="27" t="s">
        <v>86</v>
      </c>
      <c r="F337" s="28" t="s">
        <v>86</v>
      </c>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1"/>
      <c r="C341" s="182"/>
      <c r="D341" s="183"/>
      <c r="E341" s="183"/>
      <c r="F341" s="183"/>
      <c r="I341" s="138" t="s">
        <v>93</v>
      </c>
      <c r="AB341">
        <v>25</v>
      </c>
    </row>
    <row r="342" spans="2:28" ht="13.5" thickBot="1" x14ac:dyDescent="0.25">
      <c r="B342" s="164" t="s">
        <v>109</v>
      </c>
      <c r="C342" s="165">
        <v>14</v>
      </c>
      <c r="D342" s="166" t="s">
        <v>342</v>
      </c>
      <c r="E342" s="167" t="s">
        <v>51</v>
      </c>
      <c r="F342" s="168" t="s">
        <v>250</v>
      </c>
      <c r="I342" s="138" t="s">
        <v>93</v>
      </c>
      <c r="AB342">
        <v>1</v>
      </c>
    </row>
    <row r="343" spans="2:28" x14ac:dyDescent="0.2">
      <c r="B343" s="189" t="s">
        <v>215</v>
      </c>
      <c r="C343" s="190"/>
      <c r="D343" s="191"/>
      <c r="E343" s="21"/>
      <c r="F343" s="192"/>
      <c r="I343" s="138"/>
    </row>
    <row r="344" spans="2:28" x14ac:dyDescent="0.2">
      <c r="B344" s="13" t="s">
        <v>39</v>
      </c>
      <c r="C344" s="209" t="s">
        <v>258</v>
      </c>
      <c r="D344" s="15" t="str">
        <f>IF(OR(C347="",C348=""),"",VLOOKUP(CONCATENATE(C347," - ",C348),Exposure,2))</f>
        <v>Y</v>
      </c>
      <c r="E344" s="16" t="s">
        <v>135</v>
      </c>
      <c r="F344" s="113">
        <v>1</v>
      </c>
      <c r="I344" s="138" t="s">
        <v>93</v>
      </c>
      <c r="AB344">
        <v>2</v>
      </c>
    </row>
    <row r="345" spans="2:28" x14ac:dyDescent="0.2">
      <c r="B345" s="13" t="s">
        <v>84</v>
      </c>
      <c r="C345" s="209" t="s">
        <v>253</v>
      </c>
      <c r="D345" s="15" t="s">
        <v>126</v>
      </c>
      <c r="E345" s="16" t="s">
        <v>56</v>
      </c>
      <c r="F345" s="134" t="s">
        <v>142</v>
      </c>
      <c r="I345" s="138" t="s">
        <v>93</v>
      </c>
      <c r="AB345">
        <v>3</v>
      </c>
    </row>
    <row r="346" spans="2:28" x14ac:dyDescent="0.2">
      <c r="B346" s="13" t="s">
        <v>85</v>
      </c>
      <c r="C346" s="210" t="s">
        <v>253</v>
      </c>
      <c r="D346" s="18"/>
      <c r="E346" s="16" t="s">
        <v>91</v>
      </c>
      <c r="F346" s="134" t="s">
        <v>106</v>
      </c>
      <c r="I346" s="138" t="s">
        <v>93</v>
      </c>
      <c r="AB346">
        <v>4</v>
      </c>
    </row>
    <row r="347" spans="2:28" x14ac:dyDescent="0.2">
      <c r="B347" s="13" t="s">
        <v>44</v>
      </c>
      <c r="C347" s="133" t="s">
        <v>249</v>
      </c>
      <c r="D347" s="49" t="str">
        <f>IF(C347="","WARNING - Please enter a Probability.","")</f>
        <v/>
      </c>
      <c r="E347" s="16" t="s">
        <v>60</v>
      </c>
      <c r="F347" s="134" t="s">
        <v>107</v>
      </c>
      <c r="I347" s="138" t="s">
        <v>93</v>
      </c>
      <c r="AB347">
        <v>5</v>
      </c>
    </row>
    <row r="348" spans="2:28" x14ac:dyDescent="0.2">
      <c r="B348" s="13" t="s">
        <v>50</v>
      </c>
      <c r="C348" s="133" t="s">
        <v>249</v>
      </c>
      <c r="D348" s="15" t="s">
        <v>96</v>
      </c>
      <c r="E348" s="16" t="s">
        <v>61</v>
      </c>
      <c r="F348" s="212" t="s">
        <v>254</v>
      </c>
      <c r="I348" s="138" t="s">
        <v>93</v>
      </c>
      <c r="AB348">
        <v>6</v>
      </c>
    </row>
    <row r="349" spans="2:28" ht="25.5" x14ac:dyDescent="0.2">
      <c r="B349" s="186" t="s">
        <v>57</v>
      </c>
      <c r="C349" s="133" t="s">
        <v>95</v>
      </c>
      <c r="D349" s="15" t="s">
        <v>99</v>
      </c>
      <c r="E349" s="16" t="s">
        <v>62</v>
      </c>
      <c r="F349" s="217" t="s">
        <v>254</v>
      </c>
      <c r="I349" s="138" t="s">
        <v>93</v>
      </c>
      <c r="AB349">
        <v>7</v>
      </c>
    </row>
    <row r="350" spans="2:28" x14ac:dyDescent="0.2">
      <c r="B350" s="13"/>
      <c r="C350" s="15"/>
      <c r="D350" s="15"/>
      <c r="E350" s="18"/>
      <c r="F350" s="19"/>
      <c r="I350" s="138" t="s">
        <v>93</v>
      </c>
      <c r="AB350">
        <v>8</v>
      </c>
    </row>
    <row r="351" spans="2:28" ht="25.5" x14ac:dyDescent="0.2">
      <c r="B351" s="20"/>
      <c r="C351" s="21" t="s">
        <v>89</v>
      </c>
      <c r="D351" s="211" t="s">
        <v>343</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344</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345</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22" t="s">
        <v>346</v>
      </c>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253</v>
      </c>
      <c r="C362" s="26">
        <v>1</v>
      </c>
      <c r="D362" s="22" t="s">
        <v>348</v>
      </c>
      <c r="E362" s="27" t="s">
        <v>86</v>
      </c>
      <c r="F362" s="28" t="s">
        <v>86</v>
      </c>
      <c r="I362" s="138" t="s">
        <v>93</v>
      </c>
      <c r="AB362">
        <v>20</v>
      </c>
    </row>
    <row r="363" spans="2:28" x14ac:dyDescent="0.2">
      <c r="B363" s="25" t="s">
        <v>253</v>
      </c>
      <c r="C363" s="26">
        <v>2</v>
      </c>
      <c r="D363" s="22" t="s">
        <v>349</v>
      </c>
      <c r="E363" s="27" t="s">
        <v>86</v>
      </c>
      <c r="F363" s="28" t="s">
        <v>86</v>
      </c>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1"/>
      <c r="C367" s="182"/>
      <c r="D367" s="183"/>
      <c r="E367" s="183"/>
      <c r="F367" s="183"/>
      <c r="I367" s="138" t="s">
        <v>93</v>
      </c>
      <c r="AB367">
        <v>25</v>
      </c>
    </row>
    <row r="368" spans="2:28" ht="13.5" thickBot="1" x14ac:dyDescent="0.25">
      <c r="B368" s="164" t="s">
        <v>109</v>
      </c>
      <c r="C368" s="165">
        <v>15</v>
      </c>
      <c r="D368" s="166" t="s">
        <v>350</v>
      </c>
      <c r="E368" s="167" t="s">
        <v>51</v>
      </c>
      <c r="F368" s="168" t="s">
        <v>250</v>
      </c>
      <c r="I368" s="138" t="s">
        <v>93</v>
      </c>
      <c r="AB368">
        <v>1</v>
      </c>
    </row>
    <row r="369" spans="2:28" x14ac:dyDescent="0.2">
      <c r="B369" s="189" t="s">
        <v>215</v>
      </c>
      <c r="C369" s="190"/>
      <c r="D369" s="191"/>
      <c r="E369" s="21"/>
      <c r="F369" s="192"/>
      <c r="I369" s="138"/>
    </row>
    <row r="370" spans="2:28" x14ac:dyDescent="0.2">
      <c r="B370" s="13" t="s">
        <v>39</v>
      </c>
      <c r="C370" s="209" t="s">
        <v>258</v>
      </c>
      <c r="D370" s="15" t="str">
        <f>IF(OR(C373="",C374=""),"",VLOOKUP(CONCATENATE(C373," - ",C374),Exposure,2))</f>
        <v>Y</v>
      </c>
      <c r="E370" s="16" t="s">
        <v>135</v>
      </c>
      <c r="F370" s="113">
        <v>2</v>
      </c>
      <c r="I370" s="138" t="s">
        <v>93</v>
      </c>
      <c r="AB370">
        <v>2</v>
      </c>
    </row>
    <row r="371" spans="2:28" x14ac:dyDescent="0.2">
      <c r="B371" s="13" t="s">
        <v>84</v>
      </c>
      <c r="C371" s="209" t="s">
        <v>253</v>
      </c>
      <c r="D371" s="15" t="s">
        <v>126</v>
      </c>
      <c r="E371" s="16" t="s">
        <v>56</v>
      </c>
      <c r="F371" s="134" t="s">
        <v>142</v>
      </c>
      <c r="I371" s="138" t="s">
        <v>93</v>
      </c>
      <c r="AB371">
        <v>3</v>
      </c>
    </row>
    <row r="372" spans="2:28" x14ac:dyDescent="0.2">
      <c r="B372" s="13" t="s">
        <v>85</v>
      </c>
      <c r="C372" s="210" t="s">
        <v>253</v>
      </c>
      <c r="D372" s="18"/>
      <c r="E372" s="16" t="s">
        <v>91</v>
      </c>
      <c r="F372" s="134" t="s">
        <v>106</v>
      </c>
      <c r="I372" s="138" t="s">
        <v>93</v>
      </c>
      <c r="AB372">
        <v>4</v>
      </c>
    </row>
    <row r="373" spans="2:28" x14ac:dyDescent="0.2">
      <c r="B373" s="13" t="s">
        <v>44</v>
      </c>
      <c r="C373" s="133" t="s">
        <v>249</v>
      </c>
      <c r="D373" s="49" t="str">
        <f>IF(C373="","WARNING - Please enter a Probability.","")</f>
        <v/>
      </c>
      <c r="E373" s="16" t="s">
        <v>60</v>
      </c>
      <c r="F373" s="134" t="s">
        <v>107</v>
      </c>
      <c r="I373" s="138" t="s">
        <v>93</v>
      </c>
      <c r="AB373">
        <v>5</v>
      </c>
    </row>
    <row r="374" spans="2:28" x14ac:dyDescent="0.2">
      <c r="B374" s="13" t="s">
        <v>50</v>
      </c>
      <c r="C374" s="133" t="s">
        <v>249</v>
      </c>
      <c r="D374" s="15" t="s">
        <v>96</v>
      </c>
      <c r="E374" s="16" t="s">
        <v>61</v>
      </c>
      <c r="F374" s="212" t="s">
        <v>254</v>
      </c>
      <c r="I374" s="138" t="s">
        <v>93</v>
      </c>
      <c r="AB374">
        <v>6</v>
      </c>
    </row>
    <row r="375" spans="2:28" ht="25.5" x14ac:dyDescent="0.2">
      <c r="B375" s="186" t="s">
        <v>57</v>
      </c>
      <c r="C375" s="133" t="s">
        <v>95</v>
      </c>
      <c r="D375" s="15" t="s">
        <v>247</v>
      </c>
      <c r="E375" s="16" t="s">
        <v>62</v>
      </c>
      <c r="F375" s="217" t="s">
        <v>254</v>
      </c>
      <c r="I375" s="138" t="s">
        <v>93</v>
      </c>
      <c r="AB375">
        <v>7</v>
      </c>
    </row>
    <row r="376" spans="2:28" x14ac:dyDescent="0.2">
      <c r="B376" s="13"/>
      <c r="C376" s="15"/>
      <c r="D376" s="15"/>
      <c r="E376" s="18"/>
      <c r="F376" s="19"/>
      <c r="I376" s="138" t="s">
        <v>93</v>
      </c>
      <c r="AB376">
        <v>8</v>
      </c>
    </row>
    <row r="377" spans="2:28" x14ac:dyDescent="0.2">
      <c r="B377" s="20"/>
      <c r="C377" s="21" t="s">
        <v>89</v>
      </c>
      <c r="D377" s="211" t="s">
        <v>351</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352</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353</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22" t="s">
        <v>346</v>
      </c>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5" t="s">
        <v>253</v>
      </c>
      <c r="C388" s="26">
        <v>1</v>
      </c>
      <c r="D388" s="22" t="s">
        <v>354</v>
      </c>
      <c r="E388" s="27" t="s">
        <v>86</v>
      </c>
      <c r="F388" s="28" t="s">
        <v>86</v>
      </c>
      <c r="I388" s="138" t="s">
        <v>93</v>
      </c>
      <c r="AB388">
        <v>20</v>
      </c>
    </row>
    <row r="389" spans="2:28" x14ac:dyDescent="0.2">
      <c r="B389" s="25" t="s">
        <v>253</v>
      </c>
      <c r="C389" s="26">
        <v>2</v>
      </c>
      <c r="D389" s="22" t="s">
        <v>355</v>
      </c>
      <c r="E389" s="27" t="s">
        <v>86</v>
      </c>
      <c r="F389" s="28" t="s">
        <v>86</v>
      </c>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3"/>
      <c r="I393" s="138" t="s">
        <v>93</v>
      </c>
      <c r="AB393">
        <v>25</v>
      </c>
    </row>
    <row r="394" spans="2:28" ht="13.5" thickBot="1" x14ac:dyDescent="0.25">
      <c r="B394" s="164" t="s">
        <v>109</v>
      </c>
      <c r="C394" s="165">
        <v>16</v>
      </c>
      <c r="D394" s="166" t="s">
        <v>383</v>
      </c>
      <c r="E394" s="167" t="s">
        <v>51</v>
      </c>
      <c r="F394" s="168" t="s">
        <v>250</v>
      </c>
      <c r="I394" s="138" t="s">
        <v>93</v>
      </c>
      <c r="AB394">
        <v>1</v>
      </c>
    </row>
    <row r="395" spans="2:28" x14ac:dyDescent="0.2">
      <c r="B395" s="189" t="s">
        <v>215</v>
      </c>
      <c r="C395" s="190"/>
      <c r="D395" s="191"/>
      <c r="E395" s="21"/>
      <c r="F395" s="192"/>
      <c r="I395" s="138"/>
    </row>
    <row r="396" spans="2:28" x14ac:dyDescent="0.2">
      <c r="B396" s="13" t="s">
        <v>39</v>
      </c>
      <c r="C396" s="209" t="s">
        <v>258</v>
      </c>
      <c r="D396" s="15" t="str">
        <f>IF(OR(C399="",C400=""),"",VLOOKUP(CONCATENATE(C399," - ",C400),Exposure,2))</f>
        <v>Y</v>
      </c>
      <c r="E396" s="16" t="s">
        <v>135</v>
      </c>
      <c r="F396" s="113">
        <v>1</v>
      </c>
      <c r="I396" s="138" t="s">
        <v>93</v>
      </c>
      <c r="AB396">
        <v>2</v>
      </c>
    </row>
    <row r="397" spans="2:28" x14ac:dyDescent="0.2">
      <c r="B397" s="13" t="s">
        <v>84</v>
      </c>
      <c r="C397" s="209" t="s">
        <v>253</v>
      </c>
      <c r="D397" s="15" t="s">
        <v>126</v>
      </c>
      <c r="E397" s="16" t="s">
        <v>56</v>
      </c>
      <c r="F397" s="134" t="s">
        <v>274</v>
      </c>
      <c r="I397" s="138" t="s">
        <v>93</v>
      </c>
      <c r="AB397">
        <v>3</v>
      </c>
    </row>
    <row r="398" spans="2:28" x14ac:dyDescent="0.2">
      <c r="B398" s="13" t="s">
        <v>85</v>
      </c>
      <c r="C398" s="210" t="s">
        <v>253</v>
      </c>
      <c r="D398" s="18"/>
      <c r="E398" s="16" t="s">
        <v>91</v>
      </c>
      <c r="F398" s="134" t="s">
        <v>106</v>
      </c>
      <c r="I398" s="138" t="s">
        <v>93</v>
      </c>
      <c r="AB398">
        <v>4</v>
      </c>
    </row>
    <row r="399" spans="2:28" x14ac:dyDescent="0.2">
      <c r="B399" s="13" t="s">
        <v>44</v>
      </c>
      <c r="C399" s="133" t="s">
        <v>249</v>
      </c>
      <c r="D399" s="49" t="str">
        <f>IF(C399="","WARNING - Please enter a Probability.","")</f>
        <v/>
      </c>
      <c r="E399" s="16" t="s">
        <v>60</v>
      </c>
      <c r="F399" s="134" t="s">
        <v>107</v>
      </c>
      <c r="I399" s="138" t="s">
        <v>93</v>
      </c>
      <c r="AB399">
        <v>5</v>
      </c>
    </row>
    <row r="400" spans="2:28" x14ac:dyDescent="0.2">
      <c r="B400" s="13" t="s">
        <v>50</v>
      </c>
      <c r="C400" s="133" t="s">
        <v>249</v>
      </c>
      <c r="D400" s="15" t="s">
        <v>96</v>
      </c>
      <c r="E400" s="16" t="s">
        <v>61</v>
      </c>
      <c r="F400" s="212" t="s">
        <v>254</v>
      </c>
      <c r="I400" s="138" t="s">
        <v>93</v>
      </c>
      <c r="AB400">
        <v>6</v>
      </c>
    </row>
    <row r="401" spans="2:28" ht="25.5" x14ac:dyDescent="0.2">
      <c r="B401" s="186" t="s">
        <v>57</v>
      </c>
      <c r="C401" s="133" t="s">
        <v>95</v>
      </c>
      <c r="D401" s="15" t="s">
        <v>247</v>
      </c>
      <c r="E401" s="16" t="s">
        <v>62</v>
      </c>
      <c r="F401" s="217" t="s">
        <v>254</v>
      </c>
      <c r="I401" s="138" t="s">
        <v>93</v>
      </c>
      <c r="AB401">
        <v>7</v>
      </c>
    </row>
    <row r="402" spans="2:28" x14ac:dyDescent="0.2">
      <c r="B402" s="13"/>
      <c r="C402" s="15"/>
      <c r="D402" s="15"/>
      <c r="E402" s="18"/>
      <c r="F402" s="19"/>
      <c r="I402" s="138" t="s">
        <v>93</v>
      </c>
      <c r="AB402">
        <v>8</v>
      </c>
    </row>
    <row r="403" spans="2:28" x14ac:dyDescent="0.2">
      <c r="B403" s="20"/>
      <c r="C403" s="21" t="s">
        <v>89</v>
      </c>
      <c r="D403" s="211" t="s">
        <v>384</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385</v>
      </c>
      <c r="E405" s="18"/>
      <c r="F405" s="19"/>
      <c r="I405" s="138" t="s">
        <v>93</v>
      </c>
      <c r="AB405">
        <v>11</v>
      </c>
    </row>
    <row r="406" spans="2:28" ht="6" customHeight="1" x14ac:dyDescent="0.2">
      <c r="B406" s="20"/>
      <c r="C406" s="21"/>
      <c r="D406" s="22"/>
      <c r="E406" s="18"/>
      <c r="F406" s="19"/>
      <c r="I406" s="138" t="s">
        <v>93</v>
      </c>
      <c r="AB406">
        <v>12</v>
      </c>
    </row>
    <row r="407" spans="2:28" ht="51" x14ac:dyDescent="0.2">
      <c r="B407" s="20"/>
      <c r="C407" s="21" t="s">
        <v>3</v>
      </c>
      <c r="D407" s="22" t="s">
        <v>386</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22" t="s">
        <v>346</v>
      </c>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ht="25.5" x14ac:dyDescent="0.2">
      <c r="B414" s="25" t="s">
        <v>253</v>
      </c>
      <c r="C414" s="26">
        <v>1</v>
      </c>
      <c r="D414" s="22" t="s">
        <v>387</v>
      </c>
      <c r="E414" s="27" t="s">
        <v>86</v>
      </c>
      <c r="F414" s="28" t="s">
        <v>86</v>
      </c>
      <c r="I414" s="138" t="s">
        <v>93</v>
      </c>
      <c r="AB414">
        <v>20</v>
      </c>
    </row>
    <row r="415" spans="2:28" x14ac:dyDescent="0.2">
      <c r="B415" s="25" t="s">
        <v>253</v>
      </c>
      <c r="C415" s="26">
        <v>2</v>
      </c>
      <c r="D415" s="22" t="s">
        <v>388</v>
      </c>
      <c r="E415" s="27" t="s">
        <v>86</v>
      </c>
      <c r="F415" s="28" t="s">
        <v>86</v>
      </c>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3"/>
      <c r="I419" s="138" t="s">
        <v>93</v>
      </c>
      <c r="AB419">
        <v>25</v>
      </c>
    </row>
    <row r="420" spans="2:28" ht="13.5" thickBot="1" x14ac:dyDescent="0.25">
      <c r="B420" s="164" t="s">
        <v>109</v>
      </c>
      <c r="C420" s="165">
        <v>17</v>
      </c>
      <c r="D420" s="166" t="s">
        <v>356</v>
      </c>
      <c r="E420" s="167" t="s">
        <v>51</v>
      </c>
      <c r="F420" s="168" t="s">
        <v>104</v>
      </c>
      <c r="I420" s="138" t="s">
        <v>93</v>
      </c>
      <c r="AB420">
        <v>1</v>
      </c>
    </row>
    <row r="421" spans="2:28" x14ac:dyDescent="0.2">
      <c r="B421" s="189" t="s">
        <v>215</v>
      </c>
      <c r="C421" s="190"/>
      <c r="D421" s="191"/>
      <c r="E421" s="21"/>
      <c r="F421" s="192"/>
      <c r="I421" s="138"/>
    </row>
    <row r="422" spans="2:28" x14ac:dyDescent="0.2">
      <c r="B422" s="13" t="s">
        <v>39</v>
      </c>
      <c r="C422" s="209" t="s">
        <v>258</v>
      </c>
      <c r="D422" s="15" t="str">
        <f>IF(OR(C425="",C426=""),"",VLOOKUP(CONCATENATE(C425," - ",C426),Exposure,2))</f>
        <v>Y</v>
      </c>
      <c r="E422" s="16" t="s">
        <v>135</v>
      </c>
      <c r="F422" s="113">
        <v>1</v>
      </c>
      <c r="I422" s="138" t="s">
        <v>93</v>
      </c>
      <c r="AB422">
        <v>2</v>
      </c>
    </row>
    <row r="423" spans="2:28" x14ac:dyDescent="0.2">
      <c r="B423" s="13" t="s">
        <v>84</v>
      </c>
      <c r="C423" s="209" t="s">
        <v>253</v>
      </c>
      <c r="D423" s="15" t="s">
        <v>126</v>
      </c>
      <c r="E423" s="16" t="s">
        <v>56</v>
      </c>
      <c r="F423" s="134" t="s">
        <v>274</v>
      </c>
      <c r="I423" s="138" t="s">
        <v>93</v>
      </c>
      <c r="AB423">
        <v>3</v>
      </c>
    </row>
    <row r="424" spans="2:28" x14ac:dyDescent="0.2">
      <c r="B424" s="13" t="s">
        <v>85</v>
      </c>
      <c r="C424" s="210" t="s">
        <v>253</v>
      </c>
      <c r="D424" s="18"/>
      <c r="E424" s="16" t="s">
        <v>91</v>
      </c>
      <c r="F424" s="134" t="s">
        <v>106</v>
      </c>
      <c r="I424" s="138" t="s">
        <v>93</v>
      </c>
      <c r="AB424">
        <v>4</v>
      </c>
    </row>
    <row r="425" spans="2:28" x14ac:dyDescent="0.2">
      <c r="B425" s="13" t="s">
        <v>44</v>
      </c>
      <c r="C425" s="133" t="s">
        <v>249</v>
      </c>
      <c r="D425" s="49" t="str">
        <f>IF(C425="","WARNING - Please enter a Probability.","")</f>
        <v/>
      </c>
      <c r="E425" s="16" t="s">
        <v>60</v>
      </c>
      <c r="F425" s="134" t="s">
        <v>107</v>
      </c>
      <c r="I425" s="138" t="s">
        <v>93</v>
      </c>
      <c r="AB425">
        <v>5</v>
      </c>
    </row>
    <row r="426" spans="2:28" x14ac:dyDescent="0.2">
      <c r="B426" s="13" t="s">
        <v>50</v>
      </c>
      <c r="C426" s="133" t="s">
        <v>249</v>
      </c>
      <c r="D426" s="15" t="s">
        <v>96</v>
      </c>
      <c r="E426" s="16" t="s">
        <v>61</v>
      </c>
      <c r="F426" s="212" t="s">
        <v>254</v>
      </c>
      <c r="I426" s="138" t="s">
        <v>93</v>
      </c>
      <c r="AB426">
        <v>6</v>
      </c>
    </row>
    <row r="427" spans="2:28" ht="25.5" x14ac:dyDescent="0.2">
      <c r="B427" s="186" t="s">
        <v>57</v>
      </c>
      <c r="C427" s="133" t="s">
        <v>95</v>
      </c>
      <c r="D427" s="15" t="s">
        <v>247</v>
      </c>
      <c r="E427" s="16" t="s">
        <v>62</v>
      </c>
      <c r="F427" s="217" t="s">
        <v>254</v>
      </c>
      <c r="I427" s="138" t="s">
        <v>93</v>
      </c>
      <c r="AB427">
        <v>7</v>
      </c>
    </row>
    <row r="428" spans="2:28" x14ac:dyDescent="0.2">
      <c r="B428" s="13"/>
      <c r="C428" s="15"/>
      <c r="D428" s="15"/>
      <c r="E428" s="18"/>
      <c r="F428" s="19"/>
      <c r="I428" s="138" t="s">
        <v>93</v>
      </c>
      <c r="AB428">
        <v>8</v>
      </c>
    </row>
    <row r="429" spans="2:28" ht="25.5" x14ac:dyDescent="0.2">
      <c r="B429" s="20"/>
      <c r="C429" s="21" t="s">
        <v>89</v>
      </c>
      <c r="D429" s="211" t="s">
        <v>357</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358</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22" t="s">
        <v>359</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22" t="s">
        <v>346</v>
      </c>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25" t="s">
        <v>253</v>
      </c>
      <c r="C440" s="26">
        <v>1</v>
      </c>
      <c r="D440" s="22" t="s">
        <v>360</v>
      </c>
      <c r="E440" s="27" t="s">
        <v>86</v>
      </c>
      <c r="F440" s="28" t="s">
        <v>86</v>
      </c>
      <c r="I440" s="138" t="s">
        <v>93</v>
      </c>
      <c r="AB440">
        <v>20</v>
      </c>
    </row>
    <row r="441" spans="2:28" ht="25.5" x14ac:dyDescent="0.2">
      <c r="B441" s="25" t="s">
        <v>253</v>
      </c>
      <c r="C441" s="26">
        <v>2</v>
      </c>
      <c r="D441" s="22" t="s">
        <v>361</v>
      </c>
      <c r="E441" s="27" t="s">
        <v>86</v>
      </c>
      <c r="F441" s="28" t="s">
        <v>86</v>
      </c>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3"/>
      <c r="I445" s="138" t="s">
        <v>93</v>
      </c>
      <c r="AB445">
        <v>25</v>
      </c>
    </row>
    <row r="446" spans="2:28" ht="13.5" thickBot="1" x14ac:dyDescent="0.25">
      <c r="B446" s="164" t="s">
        <v>109</v>
      </c>
      <c r="C446" s="165">
        <v>18</v>
      </c>
      <c r="D446" s="166" t="s">
        <v>362</v>
      </c>
      <c r="E446" s="167" t="s">
        <v>51</v>
      </c>
      <c r="F446" s="168" t="s">
        <v>250</v>
      </c>
      <c r="I446" s="138" t="s">
        <v>93</v>
      </c>
      <c r="AB446">
        <v>1</v>
      </c>
    </row>
    <row r="447" spans="2:28" x14ac:dyDescent="0.2">
      <c r="B447" s="189" t="s">
        <v>215</v>
      </c>
      <c r="C447" s="190"/>
      <c r="D447" s="191"/>
      <c r="E447" s="21"/>
      <c r="F447" s="192"/>
      <c r="I447" s="138"/>
    </row>
    <row r="448" spans="2:28" x14ac:dyDescent="0.2">
      <c r="B448" s="13" t="s">
        <v>39</v>
      </c>
      <c r="C448" s="209" t="s">
        <v>258</v>
      </c>
      <c r="D448" s="15" t="str">
        <f>IF(OR(C451="",C452=""),"",VLOOKUP(CONCATENATE(C451," - ",C452),Exposure,2))</f>
        <v>Y</v>
      </c>
      <c r="E448" s="16" t="s">
        <v>135</v>
      </c>
      <c r="F448" s="113">
        <v>1</v>
      </c>
      <c r="I448" s="138" t="s">
        <v>93</v>
      </c>
      <c r="AB448">
        <v>2</v>
      </c>
    </row>
    <row r="449" spans="2:28" x14ac:dyDescent="0.2">
      <c r="B449" s="13" t="s">
        <v>84</v>
      </c>
      <c r="C449" s="209" t="s">
        <v>253</v>
      </c>
      <c r="D449" s="15" t="s">
        <v>126</v>
      </c>
      <c r="E449" s="16" t="s">
        <v>56</v>
      </c>
      <c r="F449" s="134" t="s">
        <v>142</v>
      </c>
      <c r="I449" s="138" t="s">
        <v>93</v>
      </c>
      <c r="AB449">
        <v>3</v>
      </c>
    </row>
    <row r="450" spans="2:28" x14ac:dyDescent="0.2">
      <c r="B450" s="13" t="s">
        <v>85</v>
      </c>
      <c r="C450" s="210" t="s">
        <v>253</v>
      </c>
      <c r="D450" s="18"/>
      <c r="E450" s="16" t="s">
        <v>91</v>
      </c>
      <c r="F450" s="134" t="s">
        <v>106</v>
      </c>
      <c r="I450" s="138" t="s">
        <v>93</v>
      </c>
      <c r="AB450">
        <v>4</v>
      </c>
    </row>
    <row r="451" spans="2:28" x14ac:dyDescent="0.2">
      <c r="B451" s="13" t="s">
        <v>44</v>
      </c>
      <c r="C451" s="133" t="s">
        <v>249</v>
      </c>
      <c r="D451" s="49" t="str">
        <f>IF(C451="","WARNING - Please enter a Probability.","")</f>
        <v/>
      </c>
      <c r="E451" s="16" t="s">
        <v>60</v>
      </c>
      <c r="F451" s="134" t="s">
        <v>107</v>
      </c>
      <c r="I451" s="138" t="s">
        <v>93</v>
      </c>
      <c r="AB451">
        <v>5</v>
      </c>
    </row>
    <row r="452" spans="2:28" x14ac:dyDescent="0.2">
      <c r="B452" s="13" t="s">
        <v>50</v>
      </c>
      <c r="C452" s="133" t="s">
        <v>249</v>
      </c>
      <c r="D452" s="15" t="s">
        <v>96</v>
      </c>
      <c r="E452" s="16" t="s">
        <v>61</v>
      </c>
      <c r="F452" s="212" t="s">
        <v>254</v>
      </c>
      <c r="I452" s="138" t="s">
        <v>93</v>
      </c>
      <c r="AB452">
        <v>6</v>
      </c>
    </row>
    <row r="453" spans="2:28" ht="25.5" x14ac:dyDescent="0.2">
      <c r="B453" s="186" t="s">
        <v>57</v>
      </c>
      <c r="C453" s="133" t="s">
        <v>95</v>
      </c>
      <c r="D453" s="15" t="s">
        <v>247</v>
      </c>
      <c r="E453" s="16" t="s">
        <v>62</v>
      </c>
      <c r="F453" s="217" t="s">
        <v>254</v>
      </c>
      <c r="I453" s="138" t="s">
        <v>93</v>
      </c>
      <c r="AB453">
        <v>7</v>
      </c>
    </row>
    <row r="454" spans="2:28" x14ac:dyDescent="0.2">
      <c r="B454" s="13"/>
      <c r="C454" s="15"/>
      <c r="D454" s="15"/>
      <c r="E454" s="18"/>
      <c r="F454" s="19"/>
      <c r="I454" s="138" t="s">
        <v>93</v>
      </c>
      <c r="AB454">
        <v>8</v>
      </c>
    </row>
    <row r="455" spans="2:28" ht="25.5" x14ac:dyDescent="0.2">
      <c r="B455" s="20"/>
      <c r="C455" s="21" t="s">
        <v>89</v>
      </c>
      <c r="D455" s="211" t="s">
        <v>363</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364</v>
      </c>
      <c r="E457" s="18"/>
      <c r="F457" s="19"/>
      <c r="I457" s="138" t="s">
        <v>93</v>
      </c>
      <c r="AB457">
        <v>11</v>
      </c>
    </row>
    <row r="458" spans="2:28" ht="6" customHeight="1" x14ac:dyDescent="0.2">
      <c r="B458" s="20"/>
      <c r="C458" s="21"/>
      <c r="D458" s="22"/>
      <c r="E458" s="18"/>
      <c r="F458" s="19"/>
      <c r="I458" s="138" t="s">
        <v>93</v>
      </c>
      <c r="AB458">
        <v>12</v>
      </c>
    </row>
    <row r="459" spans="2:28" ht="25.5" x14ac:dyDescent="0.2">
      <c r="B459" s="20"/>
      <c r="C459" s="21" t="s">
        <v>3</v>
      </c>
      <c r="D459" s="22" t="s">
        <v>382</v>
      </c>
      <c r="E459" s="18"/>
      <c r="F459" s="19"/>
      <c r="I459" s="138" t="s">
        <v>93</v>
      </c>
      <c r="AB459">
        <v>13</v>
      </c>
    </row>
    <row r="460" spans="2:28" ht="11.25"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22" t="s">
        <v>346</v>
      </c>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253</v>
      </c>
      <c r="C466" s="26">
        <v>1</v>
      </c>
      <c r="D466" s="22" t="s">
        <v>365</v>
      </c>
      <c r="E466" s="27" t="s">
        <v>86</v>
      </c>
      <c r="F466" s="28" t="s">
        <v>86</v>
      </c>
      <c r="I466" s="138" t="s">
        <v>93</v>
      </c>
      <c r="AB466">
        <v>20</v>
      </c>
    </row>
    <row r="467" spans="2:28" ht="25.5" x14ac:dyDescent="0.2">
      <c r="B467" s="25" t="s">
        <v>253</v>
      </c>
      <c r="C467" s="26">
        <v>2</v>
      </c>
      <c r="D467" s="22" t="s">
        <v>366</v>
      </c>
      <c r="E467" s="27" t="s">
        <v>86</v>
      </c>
      <c r="F467" s="28" t="s">
        <v>86</v>
      </c>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15" customHeight="1" thickBot="1" x14ac:dyDescent="0.25">
      <c r="B471" s="12"/>
      <c r="F471" s="183"/>
      <c r="I471" s="138" t="s">
        <v>93</v>
      </c>
      <c r="AB471">
        <v>25</v>
      </c>
    </row>
    <row r="472" spans="2:28" ht="13.5" thickBot="1" x14ac:dyDescent="0.25">
      <c r="B472" s="164" t="s">
        <v>109</v>
      </c>
      <c r="C472" s="165">
        <v>19</v>
      </c>
      <c r="D472" s="166" t="s">
        <v>367</v>
      </c>
      <c r="E472" s="167" t="s">
        <v>51</v>
      </c>
      <c r="F472" s="168" t="s">
        <v>250</v>
      </c>
      <c r="I472" s="138" t="s">
        <v>93</v>
      </c>
      <c r="AB472">
        <v>1</v>
      </c>
    </row>
    <row r="473" spans="2:28" x14ac:dyDescent="0.2">
      <c r="B473" s="189" t="s">
        <v>215</v>
      </c>
      <c r="C473" s="190"/>
      <c r="D473" s="191"/>
      <c r="E473" s="21"/>
      <c r="F473" s="192"/>
      <c r="I473" s="138"/>
    </row>
    <row r="474" spans="2:28" x14ac:dyDescent="0.2">
      <c r="B474" s="13" t="s">
        <v>39</v>
      </c>
      <c r="C474" s="209" t="s">
        <v>258</v>
      </c>
      <c r="D474" s="15" t="str">
        <f>IF(OR(C477="",C478=""),"",VLOOKUP(CONCATENATE(C477," - ",C478),Exposure,2))</f>
        <v>Y</v>
      </c>
      <c r="E474" s="16" t="s">
        <v>135</v>
      </c>
      <c r="F474" s="113">
        <v>1</v>
      </c>
      <c r="I474" s="138" t="s">
        <v>93</v>
      </c>
      <c r="AB474">
        <v>2</v>
      </c>
    </row>
    <row r="475" spans="2:28" x14ac:dyDescent="0.2">
      <c r="B475" s="13" t="s">
        <v>84</v>
      </c>
      <c r="C475" s="209" t="s">
        <v>253</v>
      </c>
      <c r="D475" s="15" t="s">
        <v>126</v>
      </c>
      <c r="E475" s="16" t="s">
        <v>56</v>
      </c>
      <c r="F475" s="134" t="s">
        <v>321</v>
      </c>
      <c r="I475" s="138" t="s">
        <v>93</v>
      </c>
      <c r="AB475">
        <v>3</v>
      </c>
    </row>
    <row r="476" spans="2:28" x14ac:dyDescent="0.2">
      <c r="B476" s="13" t="s">
        <v>85</v>
      </c>
      <c r="C476" s="210" t="s">
        <v>253</v>
      </c>
      <c r="D476" s="18"/>
      <c r="E476" s="16" t="s">
        <v>91</v>
      </c>
      <c r="F476" s="134" t="s">
        <v>106</v>
      </c>
      <c r="I476" s="138" t="s">
        <v>93</v>
      </c>
      <c r="AB476">
        <v>4</v>
      </c>
    </row>
    <row r="477" spans="2:28" x14ac:dyDescent="0.2">
      <c r="B477" s="13" t="s">
        <v>44</v>
      </c>
      <c r="C477" s="133" t="s">
        <v>249</v>
      </c>
      <c r="D477" s="49" t="str">
        <f>IF(C477="","WARNING - Please enter a Probability.","")</f>
        <v/>
      </c>
      <c r="E477" s="16" t="s">
        <v>60</v>
      </c>
      <c r="F477" s="134" t="s">
        <v>107</v>
      </c>
      <c r="I477" s="138" t="s">
        <v>93</v>
      </c>
      <c r="AB477">
        <v>5</v>
      </c>
    </row>
    <row r="478" spans="2:28" x14ac:dyDescent="0.2">
      <c r="B478" s="13" t="s">
        <v>50</v>
      </c>
      <c r="C478" s="133" t="s">
        <v>249</v>
      </c>
      <c r="D478" s="15" t="s">
        <v>96</v>
      </c>
      <c r="E478" s="16" t="s">
        <v>61</v>
      </c>
      <c r="F478" s="212" t="s">
        <v>254</v>
      </c>
      <c r="I478" s="138" t="s">
        <v>93</v>
      </c>
      <c r="AB478">
        <v>6</v>
      </c>
    </row>
    <row r="479" spans="2:28" ht="25.5" x14ac:dyDescent="0.2">
      <c r="B479" s="186" t="s">
        <v>57</v>
      </c>
      <c r="C479" s="133" t="s">
        <v>95</v>
      </c>
      <c r="D479" s="15" t="s">
        <v>247</v>
      </c>
      <c r="E479" s="16" t="s">
        <v>62</v>
      </c>
      <c r="F479" s="217" t="s">
        <v>254</v>
      </c>
      <c r="I479" s="138" t="s">
        <v>93</v>
      </c>
      <c r="AB479">
        <v>7</v>
      </c>
    </row>
    <row r="480" spans="2:28" x14ac:dyDescent="0.2">
      <c r="B480" s="13"/>
      <c r="C480" s="15"/>
      <c r="D480" s="15"/>
      <c r="E480" s="18"/>
      <c r="F480" s="19"/>
      <c r="I480" s="138" t="s">
        <v>93</v>
      </c>
      <c r="AB480">
        <v>8</v>
      </c>
    </row>
    <row r="481" spans="2:28" ht="25.5" x14ac:dyDescent="0.2">
      <c r="B481" s="20"/>
      <c r="C481" s="21" t="s">
        <v>89</v>
      </c>
      <c r="D481" s="211" t="s">
        <v>368</v>
      </c>
      <c r="E481" s="18"/>
      <c r="F481" s="19"/>
      <c r="I481" s="138" t="s">
        <v>93</v>
      </c>
      <c r="AB481">
        <v>9</v>
      </c>
    </row>
    <row r="482" spans="2:28" ht="12.75" customHeight="1" x14ac:dyDescent="0.2">
      <c r="B482" s="20"/>
      <c r="C482" s="21"/>
      <c r="D482" s="22"/>
      <c r="E482" s="18"/>
      <c r="F482" s="19"/>
      <c r="I482" s="138" t="s">
        <v>93</v>
      </c>
      <c r="AB482">
        <v>10</v>
      </c>
    </row>
    <row r="483" spans="2:28" ht="25.5" x14ac:dyDescent="0.2">
      <c r="B483" s="20"/>
      <c r="C483" s="21" t="s">
        <v>90</v>
      </c>
      <c r="D483" s="22" t="s">
        <v>369</v>
      </c>
      <c r="E483" s="18"/>
      <c r="F483" s="19"/>
      <c r="I483" s="138" t="s">
        <v>93</v>
      </c>
      <c r="AB483">
        <v>11</v>
      </c>
    </row>
    <row r="484" spans="2:28" ht="12.75" customHeight="1" x14ac:dyDescent="0.2">
      <c r="B484" s="20"/>
      <c r="C484" s="21"/>
      <c r="D484" s="22"/>
      <c r="E484" s="18"/>
      <c r="F484" s="19"/>
      <c r="I484" s="138" t="s">
        <v>93</v>
      </c>
      <c r="AB484">
        <v>12</v>
      </c>
    </row>
    <row r="485" spans="2:28" ht="25.5" x14ac:dyDescent="0.2">
      <c r="B485" s="20"/>
      <c r="C485" s="21" t="s">
        <v>3</v>
      </c>
      <c r="D485" s="22" t="s">
        <v>370</v>
      </c>
      <c r="E485" s="18"/>
      <c r="F485" s="19"/>
      <c r="I485" s="138" t="s">
        <v>93</v>
      </c>
      <c r="AB485">
        <v>13</v>
      </c>
    </row>
    <row r="486" spans="2:28" ht="12"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22" t="s">
        <v>346</v>
      </c>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253</v>
      </c>
      <c r="C492" s="26">
        <v>1</v>
      </c>
      <c r="D492" s="22" t="s">
        <v>371</v>
      </c>
      <c r="E492" s="27" t="s">
        <v>86</v>
      </c>
      <c r="F492" s="28" t="s">
        <v>86</v>
      </c>
      <c r="I492" s="138" t="s">
        <v>93</v>
      </c>
      <c r="AB492">
        <v>20</v>
      </c>
    </row>
    <row r="493" spans="2:28" x14ac:dyDescent="0.2">
      <c r="B493" s="25" t="s">
        <v>253</v>
      </c>
      <c r="C493" s="26">
        <v>2</v>
      </c>
      <c r="D493" s="22" t="s">
        <v>372</v>
      </c>
      <c r="E493" s="27" t="s">
        <v>86</v>
      </c>
      <c r="F493" s="28" t="s">
        <v>86</v>
      </c>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3"/>
      <c r="I497" s="138" t="s">
        <v>93</v>
      </c>
      <c r="AB497">
        <v>25</v>
      </c>
    </row>
    <row r="498" spans="2:28" ht="13.5" thickBot="1" x14ac:dyDescent="0.25">
      <c r="B498" s="164" t="s">
        <v>109</v>
      </c>
      <c r="C498" s="165">
        <v>20</v>
      </c>
      <c r="D498" s="166" t="s">
        <v>373</v>
      </c>
      <c r="E498" s="167" t="s">
        <v>51</v>
      </c>
      <c r="F498" s="168" t="s">
        <v>250</v>
      </c>
      <c r="I498" s="138" t="s">
        <v>93</v>
      </c>
      <c r="AB498">
        <v>1</v>
      </c>
    </row>
    <row r="499" spans="2:28" x14ac:dyDescent="0.2">
      <c r="B499" s="189" t="s">
        <v>215</v>
      </c>
      <c r="C499" s="190"/>
      <c r="D499" s="191"/>
      <c r="E499" s="21"/>
      <c r="F499" s="192"/>
      <c r="I499" s="138"/>
    </row>
    <row r="500" spans="2:28" x14ac:dyDescent="0.2">
      <c r="B500" s="13" t="s">
        <v>39</v>
      </c>
      <c r="C500" s="209" t="s">
        <v>258</v>
      </c>
      <c r="D500" s="15" t="str">
        <f>IF(OR(C503="",C504=""),"",VLOOKUP(CONCATENATE(C503," - ",C504),Exposure,2))</f>
        <v>Y</v>
      </c>
      <c r="E500" s="16" t="s">
        <v>135</v>
      </c>
      <c r="F500" s="113">
        <v>1</v>
      </c>
      <c r="I500" s="138" t="s">
        <v>93</v>
      </c>
      <c r="AB500">
        <v>2</v>
      </c>
    </row>
    <row r="501" spans="2:28" x14ac:dyDescent="0.2">
      <c r="B501" s="13" t="s">
        <v>84</v>
      </c>
      <c r="C501" s="209" t="s">
        <v>253</v>
      </c>
      <c r="D501" s="15" t="s">
        <v>126</v>
      </c>
      <c r="E501" s="16" t="s">
        <v>56</v>
      </c>
      <c r="F501" s="134" t="s">
        <v>142</v>
      </c>
      <c r="I501" s="138" t="s">
        <v>93</v>
      </c>
      <c r="AB501">
        <v>3</v>
      </c>
    </row>
    <row r="502" spans="2:28" x14ac:dyDescent="0.2">
      <c r="B502" s="13" t="s">
        <v>85</v>
      </c>
      <c r="C502" s="210" t="s">
        <v>253</v>
      </c>
      <c r="D502" s="18"/>
      <c r="E502" s="16" t="s">
        <v>91</v>
      </c>
      <c r="F502" s="134" t="s">
        <v>106</v>
      </c>
      <c r="I502" s="138" t="s">
        <v>93</v>
      </c>
      <c r="AB502">
        <v>4</v>
      </c>
    </row>
    <row r="503" spans="2:28" x14ac:dyDescent="0.2">
      <c r="B503" s="13" t="s">
        <v>44</v>
      </c>
      <c r="C503" s="133" t="s">
        <v>249</v>
      </c>
      <c r="D503" s="49" t="str">
        <f>IF(C503="","WARNING - Please enter a Probability.","")</f>
        <v/>
      </c>
      <c r="E503" s="16" t="s">
        <v>60</v>
      </c>
      <c r="F503" s="134" t="s">
        <v>107</v>
      </c>
      <c r="I503" s="138" t="s">
        <v>93</v>
      </c>
      <c r="AB503">
        <v>5</v>
      </c>
    </row>
    <row r="504" spans="2:28" x14ac:dyDescent="0.2">
      <c r="B504" s="13" t="s">
        <v>50</v>
      </c>
      <c r="C504" s="133" t="s">
        <v>249</v>
      </c>
      <c r="D504" s="15" t="s">
        <v>96</v>
      </c>
      <c r="E504" s="16" t="s">
        <v>61</v>
      </c>
      <c r="F504" s="212" t="s">
        <v>254</v>
      </c>
      <c r="I504" s="138" t="s">
        <v>93</v>
      </c>
      <c r="AB504">
        <v>6</v>
      </c>
    </row>
    <row r="505" spans="2:28" ht="25.5" x14ac:dyDescent="0.2">
      <c r="B505" s="186" t="s">
        <v>57</v>
      </c>
      <c r="C505" s="133" t="s">
        <v>95</v>
      </c>
      <c r="D505" s="15" t="s">
        <v>99</v>
      </c>
      <c r="E505" s="16" t="s">
        <v>62</v>
      </c>
      <c r="F505" s="217" t="s">
        <v>254</v>
      </c>
      <c r="I505" s="138" t="s">
        <v>93</v>
      </c>
      <c r="AB505">
        <v>7</v>
      </c>
    </row>
    <row r="506" spans="2:28" x14ac:dyDescent="0.2">
      <c r="B506" s="13"/>
      <c r="C506" s="15"/>
      <c r="D506" s="15"/>
      <c r="E506" s="18"/>
      <c r="F506" s="19"/>
      <c r="I506" s="138" t="s">
        <v>93</v>
      </c>
      <c r="AB506">
        <v>8</v>
      </c>
    </row>
    <row r="507" spans="2:28" ht="25.5" x14ac:dyDescent="0.2">
      <c r="B507" s="20"/>
      <c r="C507" s="21" t="s">
        <v>89</v>
      </c>
      <c r="D507" s="211" t="s">
        <v>374</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375</v>
      </c>
      <c r="E509" s="18"/>
      <c r="F509" s="19"/>
      <c r="I509" s="138" t="s">
        <v>93</v>
      </c>
      <c r="AB509">
        <v>11</v>
      </c>
    </row>
    <row r="510" spans="2:28" ht="6" customHeight="1" x14ac:dyDescent="0.2">
      <c r="B510" s="20"/>
      <c r="C510" s="21"/>
      <c r="D510" s="22"/>
      <c r="E510" s="18"/>
      <c r="F510" s="19"/>
      <c r="I510" s="138" t="s">
        <v>93</v>
      </c>
      <c r="AB510">
        <v>12</v>
      </c>
    </row>
    <row r="511" spans="2:28" ht="51" x14ac:dyDescent="0.2">
      <c r="B511" s="20"/>
      <c r="C511" s="21" t="s">
        <v>3</v>
      </c>
      <c r="D511" s="22" t="s">
        <v>376</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22" t="s">
        <v>346</v>
      </c>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253</v>
      </c>
      <c r="C518" s="26">
        <v>1</v>
      </c>
      <c r="D518" s="22" t="s">
        <v>377</v>
      </c>
      <c r="E518" s="27" t="s">
        <v>86</v>
      </c>
      <c r="F518" s="28" t="s">
        <v>86</v>
      </c>
      <c r="I518" s="138" t="s">
        <v>93</v>
      </c>
      <c r="AB518">
        <v>20</v>
      </c>
    </row>
    <row r="519" spans="2:28" ht="25.5" x14ac:dyDescent="0.2">
      <c r="B519" s="25" t="s">
        <v>253</v>
      </c>
      <c r="C519" s="26">
        <v>2</v>
      </c>
      <c r="D519" s="22" t="s">
        <v>378</v>
      </c>
      <c r="E519" s="27" t="s">
        <v>86</v>
      </c>
      <c r="F519" s="28" t="s">
        <v>86</v>
      </c>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3"/>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89" t="s">
        <v>215</v>
      </c>
      <c r="C525" s="190"/>
      <c r="D525" s="191"/>
      <c r="E525" s="21"/>
      <c r="F525" s="192"/>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6"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3"/>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89" t="s">
        <v>215</v>
      </c>
      <c r="C551" s="190"/>
      <c r="D551" s="191"/>
      <c r="E551" s="21"/>
      <c r="F551" s="192"/>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6"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3"/>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89" t="s">
        <v>215</v>
      </c>
      <c r="C577" s="190"/>
      <c r="D577" s="191"/>
      <c r="E577" s="21"/>
      <c r="F577" s="192"/>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6"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3"/>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89" t="s">
        <v>215</v>
      </c>
      <c r="C603" s="190"/>
      <c r="D603" s="191"/>
      <c r="E603" s="21"/>
      <c r="F603" s="192"/>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6"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3"/>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89" t="s">
        <v>215</v>
      </c>
      <c r="C629" s="190"/>
      <c r="D629" s="191"/>
      <c r="E629" s="21"/>
      <c r="F629" s="192"/>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6"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1"/>
      <c r="C653" s="182"/>
      <c r="D653" s="183"/>
      <c r="E653" s="183"/>
      <c r="F653" s="183"/>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89" t="s">
        <v>215</v>
      </c>
      <c r="C655" s="190"/>
      <c r="D655" s="191"/>
      <c r="E655" s="21"/>
      <c r="F655" s="192"/>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6"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3"/>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89" t="s">
        <v>215</v>
      </c>
      <c r="C681" s="190"/>
      <c r="D681" s="191"/>
      <c r="E681" s="21"/>
      <c r="F681" s="192"/>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6"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1"/>
      <c r="C705" s="182"/>
      <c r="D705" s="183"/>
      <c r="E705" s="183"/>
      <c r="F705" s="183"/>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89" t="s">
        <v>215</v>
      </c>
      <c r="C707" s="190"/>
      <c r="D707" s="191"/>
      <c r="E707" s="21"/>
      <c r="F707" s="192"/>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6"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1"/>
      <c r="C731" s="182"/>
      <c r="D731" s="183"/>
      <c r="E731" s="183"/>
      <c r="F731" s="183"/>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89" t="s">
        <v>215</v>
      </c>
      <c r="C733" s="190"/>
      <c r="D733" s="191"/>
      <c r="E733" s="21"/>
      <c r="F733" s="192"/>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6"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3"/>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89" t="s">
        <v>215</v>
      </c>
      <c r="C759" s="190"/>
      <c r="D759" s="191"/>
      <c r="E759" s="21"/>
      <c r="F759" s="192"/>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6"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39" priority="23" stopIfTrue="1" operator="equal">
      <formula>"R"</formula>
    </cfRule>
    <cfRule type="cellIs" dxfId="38" priority="24" stopIfTrue="1" operator="equal">
      <formula>"G"</formula>
    </cfRule>
    <cfRule type="cellIs" dxfId="37" priority="25" stopIfTrue="1" operator="equal">
      <formula>"Y"</formula>
    </cfRule>
  </conditionalFormatting>
  <conditionalFormatting sqref="D713 D10 D89 D635 D687 D37 D141 D739 D167 D115 D245 D193 D271 D219 D349 D297 D375 D323 D453 D401 D479 D427 D557 D505 D583 D531 D661 D609 D63 D765">
    <cfRule type="cellIs" dxfId="36" priority="26" stopIfTrue="1" operator="equal">
      <formula>"Worsening"</formula>
    </cfRule>
    <cfRule type="cellIs" dxfId="35" priority="27" stopIfTrue="1" operator="equal">
      <formula>"Improving"</formula>
    </cfRule>
  </conditionalFormatting>
  <conditionalFormatting sqref="F738 F9 F88 F712 F36 F114 F140 F166 F192 F218 F244 F530 F556 F582 F608 F634 F660 F686 F62 F764">
    <cfRule type="cellIs" dxfId="34" priority="28" stopIfTrue="1" operator="lessThan">
      <formula>C5</formula>
    </cfRule>
  </conditionalFormatting>
  <conditionalFormatting sqref="F10">
    <cfRule type="cellIs" dxfId="33" priority="29" stopIfTrue="1" operator="lessThan">
      <formula>$C$5</formula>
    </cfRule>
  </conditionalFormatting>
  <conditionalFormatting sqref="F37 F63 F89 F115 F141 F167 F193 F219 F245 F531 F557 F583 F609 F635 F661 F687 F713 F739 F765">
    <cfRule type="cellIs" dxfId="32" priority="30" stopIfTrue="1" operator="lessThan">
      <formula>C32</formula>
    </cfRule>
  </conditionalFormatting>
  <conditionalFormatting sqref="F270">
    <cfRule type="cellIs" dxfId="31" priority="21" stopIfTrue="1" operator="lessThan">
      <formula>C266</formula>
    </cfRule>
  </conditionalFormatting>
  <conditionalFormatting sqref="F271">
    <cfRule type="cellIs" dxfId="30" priority="22" stopIfTrue="1" operator="lessThan">
      <formula>C266</formula>
    </cfRule>
  </conditionalFormatting>
  <conditionalFormatting sqref="F296">
    <cfRule type="cellIs" dxfId="29" priority="19" stopIfTrue="1" operator="lessThan">
      <formula>C292</formula>
    </cfRule>
  </conditionalFormatting>
  <conditionalFormatting sqref="F297">
    <cfRule type="cellIs" dxfId="28" priority="20" stopIfTrue="1" operator="lessThan">
      <formula>C292</formula>
    </cfRule>
  </conditionalFormatting>
  <conditionalFormatting sqref="F322">
    <cfRule type="cellIs" dxfId="27" priority="17" stopIfTrue="1" operator="lessThan">
      <formula>C318</formula>
    </cfRule>
  </conditionalFormatting>
  <conditionalFormatting sqref="F323">
    <cfRule type="cellIs" dxfId="26" priority="18" stopIfTrue="1" operator="lessThan">
      <formula>C318</formula>
    </cfRule>
  </conditionalFormatting>
  <conditionalFormatting sqref="F348">
    <cfRule type="cellIs" dxfId="25" priority="15" stopIfTrue="1" operator="lessThan">
      <formula>C344</formula>
    </cfRule>
  </conditionalFormatting>
  <conditionalFormatting sqref="F349">
    <cfRule type="cellIs" dxfId="24" priority="16" stopIfTrue="1" operator="lessThan">
      <formula>C344</formula>
    </cfRule>
  </conditionalFormatting>
  <conditionalFormatting sqref="F374">
    <cfRule type="cellIs" dxfId="23" priority="13" stopIfTrue="1" operator="lessThan">
      <formula>C370</formula>
    </cfRule>
  </conditionalFormatting>
  <conditionalFormatting sqref="F375">
    <cfRule type="cellIs" dxfId="22" priority="14" stopIfTrue="1" operator="lessThan">
      <formula>C370</formula>
    </cfRule>
  </conditionalFormatting>
  <conditionalFormatting sqref="F400">
    <cfRule type="cellIs" dxfId="21" priority="11" stopIfTrue="1" operator="lessThan">
      <formula>C396</formula>
    </cfRule>
  </conditionalFormatting>
  <conditionalFormatting sqref="F401">
    <cfRule type="cellIs" dxfId="20" priority="12" stopIfTrue="1" operator="lessThan">
      <formula>C396</formula>
    </cfRule>
  </conditionalFormatting>
  <conditionalFormatting sqref="F426">
    <cfRule type="cellIs" dxfId="19" priority="7" stopIfTrue="1" operator="lessThan">
      <formula>C422</formula>
    </cfRule>
  </conditionalFormatting>
  <conditionalFormatting sqref="F427">
    <cfRule type="cellIs" dxfId="18" priority="8" stopIfTrue="1" operator="lessThan">
      <formula>C422</formula>
    </cfRule>
  </conditionalFormatting>
  <conditionalFormatting sqref="F452">
    <cfRule type="cellIs" dxfId="17" priority="5" stopIfTrue="1" operator="lessThan">
      <formula>C448</formula>
    </cfRule>
  </conditionalFormatting>
  <conditionalFormatting sqref="F453">
    <cfRule type="cellIs" dxfId="16" priority="6" stopIfTrue="1" operator="lessThan">
      <formula>C448</formula>
    </cfRule>
  </conditionalFormatting>
  <conditionalFormatting sqref="F478">
    <cfRule type="cellIs" dxfId="15" priority="3" stopIfTrue="1" operator="lessThan">
      <formula>C474</formula>
    </cfRule>
  </conditionalFormatting>
  <conditionalFormatting sqref="F479">
    <cfRule type="cellIs" dxfId="14" priority="4" stopIfTrue="1" operator="lessThan">
      <formula>C474</formula>
    </cfRule>
  </conditionalFormatting>
  <conditionalFormatting sqref="F504">
    <cfRule type="cellIs" dxfId="13" priority="1" stopIfTrue="1" operator="lessThan">
      <formula>C500</formula>
    </cfRule>
  </conditionalFormatting>
  <conditionalFormatting sqref="F505">
    <cfRule type="cellIs" dxfId="12" priority="2" stopIfTrue="1" operator="lessThan">
      <formula>C500</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763:C764 C295:C296 C321:C322 C347:C348 C373:C374 C399:C400 C425:C426 C451:C452 C477:C478 C529:C530 C555:C556 C581:C582 C607:C608 C633:C634 C659:C660 C685:C686 C711:C712 C503:C50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762 F372 F398 F424 F450 F476 F502 F528 F554 F580 F606 F632 F658 F684 F710 F346">
      <formula1>"Admón, Tec"</formula1>
    </dataValidation>
    <dataValidation type="list" allowBlank="1" showInputMessage="1" showErrorMessage="1" error="Please enter either Internal or External" sqref="F8 F35 F87 F737 F61 F113 F139 F165 F191 F217 F243 F269 F295 F321 F763 F373 F399 F425 F451 F477 F503 F529 F555 F581 F607 F633 F659 F685 F711 F347">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761 F371 F397 F423 F449 F475 F501 F527 F553 F579 F605 F631 F657 F683 F709 F735 F345">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216</v>
      </c>
      <c r="J1" s="155">
        <f>'Detalle del Riesgo'!F2</f>
        <v>42903</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4"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1</v>
      </c>
    </row>
    <row r="7" spans="1:10" x14ac:dyDescent="0.2">
      <c r="A7" s="84"/>
      <c r="B7" s="92" t="s">
        <v>122</v>
      </c>
      <c r="C7" s="93"/>
      <c r="D7" s="147"/>
      <c r="E7" s="84"/>
      <c r="F7" s="120" t="s">
        <v>19</v>
      </c>
      <c r="G7" s="124">
        <f>Exposure!C7</f>
        <v>4</v>
      </c>
      <c r="H7" s="124">
        <f>Exposure!D7</f>
        <v>0</v>
      </c>
      <c r="I7" s="124">
        <f>Exposure!E7</f>
        <v>0</v>
      </c>
      <c r="J7" s="94">
        <f>Exposure!F7</f>
        <v>19</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4</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f>IF(LEFT('Detalle del Riesgo'!D3)="&lt;","",'Detalle del Riesgo'!C3)</f>
        <v>1</v>
      </c>
      <c r="B12" s="158">
        <f>IF($A12="","",'Detalle del Riesgo'!F5)</f>
        <v>1</v>
      </c>
      <c r="C12" s="159" t="str">
        <f>IF($A12="","",LEFT('Detalle del Riesgo'!D10,1))</f>
        <v>S</v>
      </c>
      <c r="D12" s="160" t="str">
        <f>IF($A12="","",'Detalle del Riesgo'!D3)</f>
        <v xml:space="preserve">Instalaciones inadecuadas </v>
      </c>
      <c r="E12" s="161" t="str">
        <f>IF($A12="","",'Detalle del Riesgo'!C7)</f>
        <v>SBH</v>
      </c>
      <c r="F12" s="159" t="str">
        <f>IF(OR($A12="",$H12="Retirar"),"",'Detalle del Riesgo'!D5)</f>
        <v>Y</v>
      </c>
      <c r="G12" s="159" t="str">
        <f>IF($A12="","",'Detalle del Riesgo'!C10)</f>
        <v>1-3 meses</v>
      </c>
      <c r="H12" s="159" t="str">
        <f>IF($A12= "","",'Detalle del Riesgo'!F3)</f>
        <v>Aceptar</v>
      </c>
      <c r="I12" s="162" t="str">
        <f>IF($A12= "","",'Detalle del Riesgo'!C5)</f>
        <v>06/16/17</v>
      </c>
      <c r="J12" s="163" t="str">
        <f>IF($A12= "","",'Detalle del Riesgo'!F9)</f>
        <v>06/17/17</v>
      </c>
    </row>
    <row r="13" spans="1:10" x14ac:dyDescent="0.2">
      <c r="A13" s="157">
        <f>IF(LEFT('Detalle del Riesgo'!D30)="&lt;","",'Detalle del Riesgo'!C30)</f>
        <v>2</v>
      </c>
      <c r="B13" s="158">
        <f>IF($A13="","",'Detalle del Riesgo'!F32)</f>
        <v>2</v>
      </c>
      <c r="C13" s="159" t="str">
        <f>IF($A13="","",LEFT('Detalle del Riesgo'!D37,1))</f>
        <v>S</v>
      </c>
      <c r="D13" s="160" t="str">
        <f>IF($A13="","",'Detalle del Riesgo'!D30)</f>
        <v>Problemas entre el equipo de trabajo</v>
      </c>
      <c r="E13" s="161" t="str">
        <f>IF($A13="","",'Detalle del Riesgo'!C34)</f>
        <v>SBH</v>
      </c>
      <c r="F13" s="159" t="str">
        <f>IF(OR($A13="",$H13="Retired"),"",'Detalle del Riesgo'!D32)</f>
        <v>Y</v>
      </c>
      <c r="G13" s="159" t="str">
        <f>IF($A13="","",'Detalle del Riesgo'!C37)</f>
        <v>&lt;1 mes</v>
      </c>
      <c r="H13" s="159" t="str">
        <f>IF($A13= "","",'Detalle del Riesgo'!F30)</f>
        <v>Aceptar</v>
      </c>
      <c r="I13" s="162" t="str">
        <f>IF($A13= "","",'Detalle del Riesgo'!C32)</f>
        <v>06/16/17</v>
      </c>
      <c r="J13" s="163" t="str">
        <f>IF($A13= "","",'Detalle del Riesgo'!F36)</f>
        <v>06/17/17</v>
      </c>
    </row>
    <row r="14" spans="1:10" x14ac:dyDescent="0.2">
      <c r="A14" s="157">
        <f>IF(LEFT('Detalle del Riesgo'!D56)="&lt;","",'Detalle del Riesgo'!C56)</f>
        <v>3</v>
      </c>
      <c r="B14" s="158">
        <f>IF($A14="","",'Detalle del Riesgo'!F58)</f>
        <v>1</v>
      </c>
      <c r="C14" s="159" t="str">
        <f>IF($A14="","",LEFT('Detalle del Riesgo'!D63,1))</f>
        <v>S</v>
      </c>
      <c r="D14" s="160" t="str">
        <f>IF($A14="","",'Detalle del Riesgo'!D56)</f>
        <v>Personal insuficiente</v>
      </c>
      <c r="E14" s="161" t="str">
        <f>IF($A14="","",'Detalle del Riesgo'!C60)</f>
        <v>SBH</v>
      </c>
      <c r="F14" s="159" t="str">
        <f>IF(OR($A14="",$H14="Retired"),"",'Detalle del Riesgo'!D58)</f>
        <v>R</v>
      </c>
      <c r="G14" s="159" t="str">
        <f>IF($A14="","",'Detalle del Riesgo'!C63)</f>
        <v>1-3 meses</v>
      </c>
      <c r="H14" s="159" t="str">
        <f>IF($A14= "","",'Detalle del Riesgo'!F56)</f>
        <v>Investigar</v>
      </c>
      <c r="I14" s="162" t="str">
        <f>IF($A14= "","",'Detalle del Riesgo'!C58)</f>
        <v>06/16/17</v>
      </c>
      <c r="J14" s="163" t="str">
        <f>IF($A14= "","",'Detalle del Riesgo'!F62)</f>
        <v>06/17/17</v>
      </c>
    </row>
    <row r="15" spans="1:10" x14ac:dyDescent="0.2">
      <c r="A15" s="157">
        <f>IF(LEFT('Detalle del Riesgo'!D82)="&lt;","",'Detalle del Riesgo'!C82)</f>
        <v>4</v>
      </c>
      <c r="B15" s="158">
        <f>IF($A15="","",'Detalle del Riesgo'!F84)</f>
        <v>2</v>
      </c>
      <c r="C15" s="159" t="str">
        <f>IF($A15="","",LEFT('Detalle del Riesgo'!D89,1))</f>
        <v>N</v>
      </c>
      <c r="D15" s="160" t="str">
        <f>IF($A15="","",'Detalle del Riesgo'!D82)</f>
        <v>El usuario se involucra demasiado en el desarrollo.</v>
      </c>
      <c r="E15" s="161" t="str">
        <f>IF($A15="","",'Detalle del Riesgo'!C86)</f>
        <v>SBH</v>
      </c>
      <c r="F15" s="159" t="str">
        <f>IF(OR($A15="",$H15="Retired"),"",'Detalle del Riesgo'!D84)</f>
        <v>Y</v>
      </c>
      <c r="G15" s="159" t="str">
        <f>IF($A15="","",'Detalle del Riesgo'!C89)</f>
        <v>&lt;1 mes</v>
      </c>
      <c r="H15" s="159" t="str">
        <f>IF($A15= "","",'Detalle del Riesgo'!F82)</f>
        <v>Prevenir</v>
      </c>
      <c r="I15" s="162">
        <f>IF($A15= "","",'Detalle del Riesgo'!C84)</f>
        <v>42902</v>
      </c>
      <c r="J15" s="163" t="str">
        <f>IF($A15= "","",'Detalle del Riesgo'!F88)</f>
        <v>06/17/17</v>
      </c>
    </row>
    <row r="16" spans="1:10" x14ac:dyDescent="0.2">
      <c r="A16" s="157">
        <f>IF(LEFT('Detalle del Riesgo'!D108)="&lt;","",'Detalle del Riesgo'!C108)</f>
        <v>5</v>
      </c>
      <c r="B16" s="158">
        <f>IF($A16="","",'Detalle del Riesgo'!F110)</f>
        <v>1</v>
      </c>
      <c r="C16" s="159" t="str">
        <f>IF($A16="","",LEFT('Detalle del Riesgo'!D115,1))</f>
        <v>S</v>
      </c>
      <c r="D16" s="160" t="str">
        <f>IF($A16="","",'Detalle del Riesgo'!D108)</f>
        <v>Modificación de fechas de entrega</v>
      </c>
      <c r="E16" s="161" t="str">
        <f>IF($A16="","",'Detalle del Riesgo'!C112)</f>
        <v>SBH</v>
      </c>
      <c r="F16" s="159" t="str">
        <f>IF(OR($A16="",$H16="Retired"),"",'Detalle del Riesgo'!D110)</f>
        <v>Y</v>
      </c>
      <c r="G16" s="159" t="str">
        <f>IF($A16="","",'Detalle del Riesgo'!C115)</f>
        <v>1-3 meses</v>
      </c>
      <c r="H16" s="159" t="str">
        <f>IF($A16= "","",'Detalle del Riesgo'!F108)</f>
        <v>Prevenir</v>
      </c>
      <c r="I16" s="162" t="str">
        <f>IF($A16= "","",'Detalle del Riesgo'!C110)</f>
        <v>06/16/17</v>
      </c>
      <c r="J16" s="163" t="str">
        <f>IF($A16= "","",'Detalle del Riesgo'!F114)</f>
        <v>06/17/17</v>
      </c>
    </row>
    <row r="17" spans="1:10" x14ac:dyDescent="0.2">
      <c r="A17" s="157">
        <f>IF(LEFT('Detalle del Riesgo'!D134)="&lt;","",'Detalle del Riesgo'!C134)</f>
        <v>6</v>
      </c>
      <c r="B17" s="158">
        <f>IF($A17="","",'Detalle del Riesgo'!F136)</f>
        <v>2</v>
      </c>
      <c r="C17" s="159" t="str">
        <f>IF($A17="","",LEFT('Detalle del Riesgo'!D141,1))</f>
        <v>S</v>
      </c>
      <c r="D17" s="160" t="str">
        <f>IF($A17="","",'Detalle del Riesgo'!D134)</f>
        <v xml:space="preserve">Expectativas inexactas </v>
      </c>
      <c r="E17" s="161" t="str">
        <f>IF($A17="","",'Detalle del Riesgo'!C138)</f>
        <v>SBH</v>
      </c>
      <c r="F17" s="159" t="str">
        <f>IF(OR($A17="",$H17="Retired"),"",'Detalle del Riesgo'!D136)</f>
        <v>Y</v>
      </c>
      <c r="G17" s="159" t="str">
        <f>IF($A17="","",'Detalle del Riesgo'!C141)</f>
        <v>1-3 meses</v>
      </c>
      <c r="H17" s="159" t="str">
        <f>IF($A17= "","",'Detalle del Riesgo'!F134)</f>
        <v>Aceptar</v>
      </c>
      <c r="I17" s="162" t="str">
        <f>IF($A17= "","",'Detalle del Riesgo'!C136)</f>
        <v>06/16/17</v>
      </c>
      <c r="J17" s="163" t="str">
        <f>IF($A17= "","",'Detalle del Riesgo'!F140)</f>
        <v>06/17/17</v>
      </c>
    </row>
    <row r="18" spans="1:10" x14ac:dyDescent="0.2">
      <c r="A18" s="157">
        <f>IF(LEFT('Detalle del Riesgo'!D160)="&lt;","",'Detalle del Riesgo'!C160)</f>
        <v>7</v>
      </c>
      <c r="B18" s="158">
        <f>IF($A18="","",'Detalle del Riesgo'!F162)</f>
        <v>2</v>
      </c>
      <c r="C18" s="159" t="str">
        <f>IF($A18="","",LEFT('Detalle del Riesgo'!D167,1))</f>
        <v>N</v>
      </c>
      <c r="D18" s="160" t="str">
        <f>IF($A18="","",'Detalle del Riesgo'!D160)</f>
        <v>Falta de conocimiento en requerimietos</v>
      </c>
      <c r="E18" s="161" t="str">
        <f>IF($A18="","",'Detalle del Riesgo'!C164)</f>
        <v>SBH</v>
      </c>
      <c r="F18" s="159" t="str">
        <f>IF(OR($A18="",$H18="Retired"),"",'Detalle del Riesgo'!D162)</f>
        <v>Y</v>
      </c>
      <c r="G18" s="159" t="str">
        <f>IF($A18="","",'Detalle del Riesgo'!C167)</f>
        <v>&lt;1 mes</v>
      </c>
      <c r="H18" s="159" t="str">
        <f>IF($A18= "","",'Detalle del Riesgo'!F160)</f>
        <v>Investigar</v>
      </c>
      <c r="I18" s="162" t="str">
        <f>IF($A18= "","",'Detalle del Riesgo'!C162)</f>
        <v>06/16/17</v>
      </c>
      <c r="J18" s="163" t="str">
        <f>IF($A18= "","",'Detalle del Riesgo'!F166)</f>
        <v>06/17/17</v>
      </c>
    </row>
    <row r="19" spans="1:10" x14ac:dyDescent="0.2">
      <c r="A19" s="157">
        <f>IF(LEFT('Detalle del Riesgo'!D186)="&lt;","",'Detalle del Riesgo'!C186)</f>
        <v>8</v>
      </c>
      <c r="B19" s="158">
        <f>IF($A19="","",'Detalle del Riesgo'!F188)</f>
        <v>1</v>
      </c>
      <c r="C19" s="159" t="str">
        <f>IF($A19="","",LEFT('Detalle del Riesgo'!D193,1))</f>
        <v>S</v>
      </c>
      <c r="D19" s="160" t="str">
        <f>IF($A19="","",'Detalle del Riesgo'!D186)</f>
        <v>El contratista no tiene experiencia.</v>
      </c>
      <c r="E19" s="161" t="str">
        <f>IF($A19="","",'Detalle del Riesgo'!C190)</f>
        <v>SBH</v>
      </c>
      <c r="F19" s="159" t="str">
        <f>IF(OR($A19="",$H19="Retired"),"",'Detalle del Riesgo'!D188)</f>
        <v>Y</v>
      </c>
      <c r="G19" s="159" t="str">
        <f>IF($A19="","",'Detalle del Riesgo'!C193)</f>
        <v>1-3 meses</v>
      </c>
      <c r="H19" s="159" t="str">
        <f>IF($A19= "","",'Detalle del Riesgo'!F186)</f>
        <v>Aceptar</v>
      </c>
      <c r="I19" s="162" t="str">
        <f>IF($A19= "","",'Detalle del Riesgo'!C188)</f>
        <v>06/16/17</v>
      </c>
      <c r="J19" s="163" t="str">
        <f>IF($A19= "","",'Detalle del Riesgo'!F192)</f>
        <v>06/17/17</v>
      </c>
    </row>
    <row r="20" spans="1:10" x14ac:dyDescent="0.2">
      <c r="A20" s="157">
        <f>IF(LEFT('Detalle del Riesgo'!D212)="&lt;","",'Detalle del Riesgo'!C212)</f>
        <v>9</v>
      </c>
      <c r="B20" s="158">
        <f>IF($A20="","",'Detalle del Riesgo'!F214)</f>
        <v>3</v>
      </c>
      <c r="C20" s="159" t="str">
        <f>IF($A20="","",LEFT('Detalle del Riesgo'!D219,1))</f>
        <v>S</v>
      </c>
      <c r="D20" s="160" t="str">
        <f>IF($A20="","",'Detalle del Riesgo'!D212)</f>
        <v>Existe una baja motivación</v>
      </c>
      <c r="E20" s="161" t="str">
        <f>IF($A20="","",'Detalle del Riesgo'!C216)</f>
        <v>SBH</v>
      </c>
      <c r="F20" s="159" t="str">
        <f>IF(OR($A20="",$H20="Retired"),"",'Detalle del Riesgo'!D214)</f>
        <v>Y</v>
      </c>
      <c r="G20" s="159" t="str">
        <f>IF($A20="","",'Detalle del Riesgo'!C219)</f>
        <v>1-3 meses</v>
      </c>
      <c r="H20" s="159" t="str">
        <f>IF($A20= "","",'Detalle del Riesgo'!F212)</f>
        <v>Prevenir</v>
      </c>
      <c r="I20" s="162" t="str">
        <f>IF($A20= "","",'Detalle del Riesgo'!C214)</f>
        <v>06/16/17</v>
      </c>
      <c r="J20" s="163" t="str">
        <f>IF($A20= "","",'Detalle del Riesgo'!F218)</f>
        <v>06/17/17</v>
      </c>
    </row>
    <row r="21" spans="1:10" x14ac:dyDescent="0.2">
      <c r="A21" s="157">
        <f>IF(LEFT('Detalle del Riesgo'!D238)="&lt;","",'Detalle del Riesgo'!C238)</f>
        <v>10</v>
      </c>
      <c r="B21" s="158">
        <f>IF($A21="","",'Detalle del Riesgo'!F240)</f>
        <v>2</v>
      </c>
      <c r="C21" s="159" t="str">
        <f>IF($A21="","",LEFT('Detalle del Riesgo'!D245,1))</f>
        <v>S</v>
      </c>
      <c r="D21" s="160" t="str">
        <f>IF($A21="","",'Detalle del Riesgo'!D238)</f>
        <v>El plan omite tareas necesarias</v>
      </c>
      <c r="E21" s="161" t="str">
        <f>IF($A21="","",'Detalle del Riesgo'!C242)</f>
        <v>SBH</v>
      </c>
      <c r="F21" s="159" t="str">
        <f>IF(OR($A21="",$H21="Retired"),"",'Detalle del Riesgo'!D240)</f>
        <v>Y</v>
      </c>
      <c r="G21" s="159" t="str">
        <f>IF($A21="","",'Detalle del Riesgo'!C245)</f>
        <v>1-3 meses</v>
      </c>
      <c r="H21" s="159" t="str">
        <f>IF($A21= "","",'Detalle del Riesgo'!F238)</f>
        <v>Prevenir</v>
      </c>
      <c r="I21" s="162" t="str">
        <f>IF($A21= "","",'Detalle del Riesgo'!C240)</f>
        <v>06/16/17</v>
      </c>
      <c r="J21" s="163" t="str">
        <f>IF($A21= "","",'Detalle del Riesgo'!F244)</f>
        <v>06/17/17</v>
      </c>
    </row>
    <row r="22" spans="1:10" x14ac:dyDescent="0.2">
      <c r="A22" s="157">
        <f>IF(LEFT('Detalle del Riesgo'!D264)="&lt;","",'Detalle del Riesgo'!C264)</f>
        <v>11</v>
      </c>
      <c r="B22" s="158">
        <f>IF($A22="","",'Detalle del Riesgo'!F266)</f>
        <v>2</v>
      </c>
      <c r="C22" s="159" t="str">
        <f>IF($A22="","",LEFT('Detalle del Riesgo'!D271,1))</f>
        <v>S</v>
      </c>
      <c r="D22" s="160" t="str">
        <f>IF($A22="","",'Detalle del Riesgo'!D264)</f>
        <v>El personal no sigue las reglas de la empresa.</v>
      </c>
      <c r="E22" s="161" t="str">
        <f>IF($A22="","",'Detalle del Riesgo'!C268)</f>
        <v>SBH</v>
      </c>
      <c r="F22" s="159" t="str">
        <f>IF(OR($A22="",$H22="Retired"),"",'Detalle del Riesgo'!D266)</f>
        <v>Y</v>
      </c>
      <c r="G22" s="159" t="str">
        <f>IF($A22="","",'Detalle del Riesgo'!C271)</f>
        <v>1-3 meses</v>
      </c>
      <c r="H22" s="159" t="str">
        <f>IF($A22= "","",'Detalle del Riesgo'!F264)</f>
        <v>Prevenir</v>
      </c>
      <c r="I22" s="162" t="str">
        <f>IF($A22= "","",'Detalle del Riesgo'!C266)</f>
        <v>06/16/17</v>
      </c>
      <c r="J22" s="163" t="str">
        <f>IF($A22= "","",'Detalle del Riesgo'!F270)</f>
        <v>06/17/17</v>
      </c>
    </row>
    <row r="23" spans="1:10" x14ac:dyDescent="0.2">
      <c r="A23" s="157">
        <f>IF(LEFT('Detalle del Riesgo'!D290)="&lt;","",'Detalle del Riesgo'!C290)</f>
        <v>12</v>
      </c>
      <c r="B23" s="158">
        <f>IF($A23="","",'Detalle del Riesgo'!F292)</f>
        <v>2</v>
      </c>
      <c r="C23" s="159" t="str">
        <f>IF($A23="","",LEFT('Detalle del Riesgo'!D297,1))</f>
        <v>S</v>
      </c>
      <c r="D23" s="160" t="str">
        <f>IF($A23="","",'Detalle del Riesgo'!D290)</f>
        <v>El personal no cumple con su horario laboral.</v>
      </c>
      <c r="E23" s="161" t="str">
        <f>IF($A23="","",'Detalle del Riesgo'!C294)</f>
        <v>SBH</v>
      </c>
      <c r="F23" s="159" t="str">
        <f>IF(OR($A23="",$H23="Retired"),"",'Detalle del Riesgo'!D292)</f>
        <v>Y</v>
      </c>
      <c r="G23" s="159" t="str">
        <f>IF($A23="","",'Detalle del Riesgo'!C297)</f>
        <v>1-3 meses</v>
      </c>
      <c r="H23" s="159" t="str">
        <f>IF($A23= "","",'Detalle del Riesgo'!F290)</f>
        <v>Prevenir</v>
      </c>
      <c r="I23" s="162" t="str">
        <f>IF($A23= "","",'Detalle del Riesgo'!C292)</f>
        <v>06/16/17</v>
      </c>
      <c r="J23" s="163" t="str">
        <f>IF($A23= "","",'Detalle del Riesgo'!F296)</f>
        <v>06/17/17</v>
      </c>
    </row>
    <row r="24" spans="1:10" x14ac:dyDescent="0.2">
      <c r="A24" s="157">
        <f>IF(LEFT('Detalle del Riesgo'!D316)="&lt;","",'Detalle del Riesgo'!C316)</f>
        <v>13</v>
      </c>
      <c r="B24" s="158">
        <f>IF($A24="","",'Detalle del Riesgo'!F318)</f>
        <v>1</v>
      </c>
      <c r="C24" s="159" t="str">
        <f>IF($A24="","",LEFT('Detalle del Riesgo'!D323,1))</f>
        <v>S</v>
      </c>
      <c r="D24" s="160" t="str">
        <f>IF($A24="","",'Detalle del Riesgo'!D316)</f>
        <v>El personal clave abandona el proyecto antes de finalizar.</v>
      </c>
      <c r="E24" s="161" t="str">
        <f>IF($A24="","",'Detalle del Riesgo'!C320)</f>
        <v>SBH</v>
      </c>
      <c r="F24" s="159" t="str">
        <f>IF(OR($A24="",$H24="Retired"),"",'Detalle del Riesgo'!D318)</f>
        <v>Y</v>
      </c>
      <c r="G24" s="159" t="str">
        <f>IF($A24="","",'Detalle del Riesgo'!C323)</f>
        <v>1-3 meses</v>
      </c>
      <c r="H24" s="159" t="str">
        <f>IF($A24= "","",'Detalle del Riesgo'!F316)</f>
        <v>Prevenir</v>
      </c>
      <c r="I24" s="162" t="str">
        <f>IF($A24= "","",'Detalle del Riesgo'!C318)</f>
        <v>06/16/17</v>
      </c>
      <c r="J24" s="163" t="str">
        <f>IF($A24= "","",'Detalle del Riesgo'!F322)</f>
        <v>06/17/17</v>
      </c>
    </row>
    <row r="25" spans="1:10" x14ac:dyDescent="0.2">
      <c r="A25" s="157">
        <f>IF(LEFT('Detalle del Riesgo'!D342)="&lt;","",'Detalle del Riesgo'!C342)</f>
        <v>14</v>
      </c>
      <c r="B25" s="158">
        <f>IF($A25="","",'Detalle del Riesgo'!F344)</f>
        <v>1</v>
      </c>
      <c r="C25" s="159" t="str">
        <f>IF($A25="","",LEFT('Detalle del Riesgo'!D349,1))</f>
        <v>N</v>
      </c>
      <c r="D25" s="160" t="str">
        <f>IF($A25="","",'Detalle del Riesgo'!D342)</f>
        <v>No se cuenta con seguridad informática (antivirus).</v>
      </c>
      <c r="E25" s="161" t="str">
        <f>IF($A25="","",'Detalle del Riesgo'!C346)</f>
        <v>SBH</v>
      </c>
      <c r="F25" s="159" t="str">
        <f>IF(OR($A25="",$H25="Retired"),"",'Detalle del Riesgo'!D344)</f>
        <v>Y</v>
      </c>
      <c r="G25" s="159" t="str">
        <f>IF($A25="","",'Detalle del Riesgo'!C349)</f>
        <v>1-3 meses</v>
      </c>
      <c r="H25" s="159" t="str">
        <f>IF($A25= "","",'Detalle del Riesgo'!F342)</f>
        <v>Prevenir</v>
      </c>
      <c r="I25" s="162" t="str">
        <f>IF($A25= "","",'Detalle del Riesgo'!C344)</f>
        <v>06/16/17</v>
      </c>
      <c r="J25" s="163" t="str">
        <f>IF($A25= "","",'Detalle del Riesgo'!F348)</f>
        <v>06/17/17</v>
      </c>
    </row>
    <row r="26" spans="1:10" x14ac:dyDescent="0.2">
      <c r="A26" s="157">
        <f>IF(LEFT('Detalle del Riesgo'!D368)="&lt;","",'Detalle del Riesgo'!C368)</f>
        <v>15</v>
      </c>
      <c r="B26" s="158">
        <f>IF($A26="","",'Detalle del Riesgo'!F370)</f>
        <v>2</v>
      </c>
      <c r="C26" s="159" t="str">
        <f>IF($A26="","",LEFT('Detalle del Riesgo'!D375,1))</f>
        <v>S</v>
      </c>
      <c r="D26" s="160" t="str">
        <f>IF($A26="","",'Detalle del Riesgo'!D368)</f>
        <v>Negligencia del usuario (Derrames de liquidos, incendios).</v>
      </c>
      <c r="E26" s="161" t="str">
        <f>IF($A26="","",'Detalle del Riesgo'!C372)</f>
        <v>SBH</v>
      </c>
      <c r="F26" s="159" t="str">
        <f>IF(OR($A26="",$H26="Retired"),"",'Detalle del Riesgo'!D370)</f>
        <v>Y</v>
      </c>
      <c r="G26" s="159" t="str">
        <f>IF($A26="","",'Detalle del Riesgo'!C375)</f>
        <v>1-3 meses</v>
      </c>
      <c r="H26" s="159" t="str">
        <f>IF($A26= "","",'Detalle del Riesgo'!F368)</f>
        <v>Prevenir</v>
      </c>
      <c r="I26" s="162" t="str">
        <f>IF($A26= "","",'Detalle del Riesgo'!C370)</f>
        <v>06/16/17</v>
      </c>
      <c r="J26" s="163" t="str">
        <f>IF($A26= "","",'Detalle del Riesgo'!F374)</f>
        <v>06/17/17</v>
      </c>
    </row>
    <row r="27" spans="1:10" x14ac:dyDescent="0.2">
      <c r="A27" s="157">
        <f>IF(LEFT('Detalle del Riesgo'!D394)="&lt;","",'Detalle del Riesgo'!C394)</f>
        <v>16</v>
      </c>
      <c r="B27" s="158">
        <f>IF($A27="","",'Detalle del Riesgo'!F396)</f>
        <v>1</v>
      </c>
      <c r="C27" s="159" t="str">
        <f>IF($A27="","",LEFT('Detalle del Riesgo'!D401,1))</f>
        <v>S</v>
      </c>
      <c r="D27" s="160" t="str">
        <f>IF($A27="","",'Detalle del Riesgo'!D394)</f>
        <v>Insatisfacción del cliente con el producto</v>
      </c>
      <c r="E27" s="161" t="str">
        <f>IF($A27="","",'Detalle del Riesgo'!C398)</f>
        <v>SBH</v>
      </c>
      <c r="F27" s="159" t="str">
        <f>IF(OR($A27="",$H27="Retired"),"",'Detalle del Riesgo'!D396)</f>
        <v>Y</v>
      </c>
      <c r="G27" s="159" t="str">
        <f>IF($A27="","",'Detalle del Riesgo'!C401)</f>
        <v>1-3 meses</v>
      </c>
      <c r="H27" s="159" t="str">
        <f>IF($A27= "","",'Detalle del Riesgo'!F394)</f>
        <v>Prevenir</v>
      </c>
      <c r="I27" s="162" t="str">
        <f>IF($A27= "","",'Detalle del Riesgo'!C396)</f>
        <v>06/16/17</v>
      </c>
      <c r="J27" s="163" t="str">
        <f>IF($A27= "","",'Detalle del Riesgo'!F400)</f>
        <v>06/17/17</v>
      </c>
    </row>
    <row r="28" spans="1:10" x14ac:dyDescent="0.2">
      <c r="A28" s="157">
        <f>IF(LEFT('Detalle del Riesgo'!D420)="&lt;","",'Detalle del Riesgo'!C420)</f>
        <v>17</v>
      </c>
      <c r="B28" s="158">
        <f>IF($A28="","",'Detalle del Riesgo'!F422)</f>
        <v>1</v>
      </c>
      <c r="C28" s="159" t="str">
        <f>IF($A28="","",LEFT('Detalle del Riesgo'!D427,1))</f>
        <v>S</v>
      </c>
      <c r="D28" s="160" t="str">
        <f>IF($A28="","",'Detalle del Riesgo'!D420)</f>
        <v>No cuenta con las habilidades necesarias.</v>
      </c>
      <c r="E28" s="161" t="str">
        <f>IF($A28="","",'Detalle del Riesgo'!C424)</f>
        <v>SBH</v>
      </c>
      <c r="F28" s="159" t="str">
        <f>IF(OR($A28="",$H28="Retired"),"",'Detalle del Riesgo'!D422)</f>
        <v>Y</v>
      </c>
      <c r="G28" s="159" t="str">
        <f>IF($A28="","",'Detalle del Riesgo'!C427)</f>
        <v>1-3 meses</v>
      </c>
      <c r="H28" s="159" t="str">
        <f>IF($A28= "","",'Detalle del Riesgo'!F420)</f>
        <v>Investigar</v>
      </c>
      <c r="I28" s="162" t="str">
        <f>IF($A28= "","",'Detalle del Riesgo'!C422)</f>
        <v>06/16/17</v>
      </c>
      <c r="J28" s="163" t="str">
        <f>IF($A28= "","",'Detalle del Riesgo'!F426)</f>
        <v>06/17/17</v>
      </c>
    </row>
    <row r="29" spans="1:10" x14ac:dyDescent="0.2">
      <c r="A29" s="157">
        <f>IF(LEFT('Detalle del Riesgo'!D446)="&lt;","",'Detalle del Riesgo'!C446)</f>
        <v>18</v>
      </c>
      <c r="B29" s="158">
        <f>IF($A29="","",'Detalle del Riesgo'!F448)</f>
        <v>1</v>
      </c>
      <c r="C29" s="159" t="str">
        <f>IF($A29="","",LEFT('Detalle del Riesgo'!D453,1))</f>
        <v>S</v>
      </c>
      <c r="D29" s="160" t="str">
        <f>IF($A29="","",'Detalle del Riesgo'!D446)</f>
        <v>Metodo de comunicación no establecidos</v>
      </c>
      <c r="E29" s="161" t="str">
        <f>IF($A29="","",'Detalle del Riesgo'!C450)</f>
        <v>SBH</v>
      </c>
      <c r="F29" s="159" t="str">
        <f>IF(OR($A29="",$H29="Retired"),"",'Detalle del Riesgo'!D448)</f>
        <v>Y</v>
      </c>
      <c r="G29" s="159" t="str">
        <f>IF($A29="","",'Detalle del Riesgo'!C453)</f>
        <v>1-3 meses</v>
      </c>
      <c r="H29" s="159" t="str">
        <f>IF($A29= "","",'Detalle del Riesgo'!F446)</f>
        <v>Prevenir</v>
      </c>
      <c r="I29" s="162" t="str">
        <f>IF($A29= "","",'Detalle del Riesgo'!C448)</f>
        <v>06/16/17</v>
      </c>
      <c r="J29" s="163" t="str">
        <f>IF($A29= "","",'Detalle del Riesgo'!F452)</f>
        <v>06/17/17</v>
      </c>
    </row>
    <row r="30" spans="1:10" x14ac:dyDescent="0.2">
      <c r="A30" s="157">
        <f>IF(LEFT('Detalle del Riesgo'!D472)="&lt;","",'Detalle del Riesgo'!C472)</f>
        <v>19</v>
      </c>
      <c r="B30" s="158">
        <f>IF($A30="","",'Detalle del Riesgo'!F474)</f>
        <v>1</v>
      </c>
      <c r="C30" s="159" t="str">
        <f>IF($A30="","",LEFT('Detalle del Riesgo'!D479,1))</f>
        <v>S</v>
      </c>
      <c r="D30" s="160" t="str">
        <f>IF($A30="","",'Detalle del Riesgo'!D472)</f>
        <v>Falta de experiencia.</v>
      </c>
      <c r="E30" s="161" t="str">
        <f>IF($A30="","",'Detalle del Riesgo'!C476)</f>
        <v>SBH</v>
      </c>
      <c r="F30" s="159" t="str">
        <f>IF(OR($A30="",$H30="Retired"),"",'Detalle del Riesgo'!D474)</f>
        <v>Y</v>
      </c>
      <c r="G30" s="159" t="str">
        <f>IF($A30="","",'Detalle del Riesgo'!C479)</f>
        <v>1-3 meses</v>
      </c>
      <c r="H30" s="159" t="str">
        <f>IF($A30= "","",'Detalle del Riesgo'!F472)</f>
        <v>Prevenir</v>
      </c>
      <c r="I30" s="162" t="str">
        <f>IF($A30= "","",'Detalle del Riesgo'!C474)</f>
        <v>06/16/17</v>
      </c>
      <c r="J30" s="163" t="str">
        <f>IF($A30= "","",'Detalle del Riesgo'!F478)</f>
        <v>06/17/17</v>
      </c>
    </row>
    <row r="31" spans="1:10" x14ac:dyDescent="0.2">
      <c r="A31" s="157">
        <f>IF(LEFT('Detalle del Riesgo'!D498)="&lt;","",'Detalle del Riesgo'!C498)</f>
        <v>20</v>
      </c>
      <c r="B31" s="158">
        <f>IF($A31="","",'Detalle del Riesgo'!F500)</f>
        <v>1</v>
      </c>
      <c r="C31" s="159" t="str">
        <f>IF($A31="","",LEFT('Detalle del Riesgo'!D505,1))</f>
        <v>N</v>
      </c>
      <c r="D31" s="160" t="str">
        <f>IF($A31="","",'Detalle del Riesgo'!D498)</f>
        <v>El alojamiento del proyecto</v>
      </c>
      <c r="E31" s="161" t="str">
        <f>IF($A31="","",'Detalle del Riesgo'!C502)</f>
        <v>SBH</v>
      </c>
      <c r="F31" s="159" t="str">
        <f>IF(OR($A31="",$H31="Retired"),"",'Detalle del Riesgo'!D500)</f>
        <v>Y</v>
      </c>
      <c r="G31" s="159" t="str">
        <f>IF($A31="","",'Detalle del Riesgo'!C505)</f>
        <v>1-3 meses</v>
      </c>
      <c r="H31" s="159" t="str">
        <f>IF($A31= "","",'Detalle del Riesgo'!F498)</f>
        <v>Prevenir</v>
      </c>
      <c r="I31" s="162" t="str">
        <f>IF($A31= "","",'Detalle del Riesgo'!C500)</f>
        <v>06/16/17</v>
      </c>
      <c r="J31" s="163" t="str">
        <f>IF($A31= "","",'Detalle del Riesgo'!F504)</f>
        <v>06/17/17</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242</v>
      </c>
    </row>
    <row r="8" spans="1:8" ht="18" x14ac:dyDescent="0.25">
      <c r="A8" s="203" t="s">
        <v>237</v>
      </c>
    </row>
    <row r="10" spans="1:8" ht="13.5" thickBot="1" x14ac:dyDescent="0.25"/>
    <row r="11" spans="1:8" ht="13.5" thickBot="1" x14ac:dyDescent="0.25">
      <c r="B11" s="184" t="s">
        <v>127</v>
      </c>
      <c r="C11" s="126" t="s">
        <v>120</v>
      </c>
      <c r="D11" s="126" t="s">
        <v>238</v>
      </c>
      <c r="E11" s="122" t="s">
        <v>239</v>
      </c>
      <c r="F11" s="122" t="s">
        <v>240</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4</v>
      </c>
      <c r="D13" s="124">
        <f>Resumen!I7</f>
        <v>0</v>
      </c>
      <c r="E13" s="124">
        <f>COUNTIF($H$14:$H$1002,"YMitigar")</f>
        <v>0</v>
      </c>
      <c r="F13" s="124">
        <f>COUNTIF($H$14:$H$1002,"YAceptar")</f>
        <v>4</v>
      </c>
      <c r="H13" t="s">
        <v>241</v>
      </c>
    </row>
    <row r="14" spans="1:8" ht="13.5" thickBot="1" x14ac:dyDescent="0.25">
      <c r="B14" s="120" t="s">
        <v>20</v>
      </c>
      <c r="C14" s="125">
        <f>Resumen!G8</f>
        <v>0</v>
      </c>
      <c r="D14" s="125">
        <f>Resumen!I8</f>
        <v>0</v>
      </c>
      <c r="E14" s="125">
        <f>COUNTIF($H$14:$H$1002,"gMitigar")</f>
        <v>0</v>
      </c>
      <c r="F14" s="125">
        <f>COUNTIF($H$14:$H$1002,"GAceptar")</f>
        <v>0</v>
      </c>
      <c r="H14" s="204" t="str">
        <f>CONCATENATE(Resumen!F12,Resumen!H12)</f>
        <v>YAceptar</v>
      </c>
    </row>
    <row r="15" spans="1:8" ht="13.5" thickBot="1" x14ac:dyDescent="0.25">
      <c r="B15" s="205" t="s">
        <v>120</v>
      </c>
      <c r="C15" s="206">
        <f>SUM(C12:C14)</f>
        <v>4</v>
      </c>
      <c r="D15" s="206">
        <f>SUM(D12:D14)</f>
        <v>0</v>
      </c>
      <c r="E15" s="206">
        <f>SUM(E12:E14)</f>
        <v>0</v>
      </c>
      <c r="F15" s="206">
        <f>SUM(F12:F14)</f>
        <v>4</v>
      </c>
      <c r="H15" s="204" t="str">
        <f>CONCATENATE(Resumen!F13,Resumen!H13)</f>
        <v>YAceptar</v>
      </c>
    </row>
    <row r="16" spans="1:8" x14ac:dyDescent="0.2">
      <c r="H16" s="204" t="str">
        <f>CONCATENATE(Resumen!F14,Resumen!H14)</f>
        <v>RInvestigar</v>
      </c>
    </row>
    <row r="17" spans="8:8" x14ac:dyDescent="0.2">
      <c r="H17" s="204" t="str">
        <f>CONCATENATE(Resumen!F15,Resumen!H15)</f>
        <v>YPrevenir</v>
      </c>
    </row>
    <row r="18" spans="8:8" x14ac:dyDescent="0.2">
      <c r="H18" s="204" t="str">
        <f>CONCATENATE(Resumen!F16,Resumen!H16)</f>
        <v>YPrevenir</v>
      </c>
    </row>
    <row r="19" spans="8:8" x14ac:dyDescent="0.2">
      <c r="H19" s="204" t="str">
        <f>CONCATENATE(Resumen!F17,Resumen!H17)</f>
        <v>YAceptar</v>
      </c>
    </row>
    <row r="20" spans="8:8" x14ac:dyDescent="0.2">
      <c r="H20" s="204" t="str">
        <f>CONCATENATE(Resumen!F18,Resumen!H18)</f>
        <v>YInvestigar</v>
      </c>
    </row>
    <row r="21" spans="8:8" x14ac:dyDescent="0.2">
      <c r="H21" s="204" t="str">
        <f>CONCATENATE(Resumen!F19,Resumen!H19)</f>
        <v>YAceptar</v>
      </c>
    </row>
    <row r="22" spans="8:8" x14ac:dyDescent="0.2">
      <c r="H22" s="204" t="str">
        <f>CONCATENATE(Resumen!F20,Resumen!H20)</f>
        <v>YPrevenir</v>
      </c>
    </row>
    <row r="23" spans="8:8" x14ac:dyDescent="0.2">
      <c r="H23" s="204" t="str">
        <f>CONCATENATE(Resumen!F21,Resumen!H21)</f>
        <v>YPrevenir</v>
      </c>
    </row>
    <row r="24" spans="8:8" x14ac:dyDescent="0.2">
      <c r="H24" s="204" t="str">
        <f>CONCATENATE(Resumen!F22,Resumen!H22)</f>
        <v>YPrevenir</v>
      </c>
    </row>
    <row r="25" spans="8:8" x14ac:dyDescent="0.2">
      <c r="H25" s="204" t="str">
        <f>CONCATENATE(Resumen!F23,Resumen!H23)</f>
        <v>YPrevenir</v>
      </c>
    </row>
    <row r="26" spans="8:8" x14ac:dyDescent="0.2">
      <c r="H26" s="204" t="str">
        <f>CONCATENATE(Resumen!F24,Resumen!H24)</f>
        <v>YPrevenir</v>
      </c>
    </row>
    <row r="27" spans="8:8" x14ac:dyDescent="0.2">
      <c r="H27" s="204" t="str">
        <f>CONCATENATE(Resumen!F25,Resumen!H25)</f>
        <v>YPrevenir</v>
      </c>
    </row>
    <row r="28" spans="8:8" x14ac:dyDescent="0.2">
      <c r="H28" s="204" t="str">
        <f>CONCATENATE(Resumen!F26,Resumen!H26)</f>
        <v>YPrevenir</v>
      </c>
    </row>
    <row r="29" spans="8:8" x14ac:dyDescent="0.2">
      <c r="H29" s="204" t="str">
        <f>CONCATENATE(Resumen!F27,Resumen!H27)</f>
        <v>YPrevenir</v>
      </c>
    </row>
    <row r="30" spans="8:8" x14ac:dyDescent="0.2">
      <c r="H30" s="204" t="str">
        <f>CONCATENATE(Resumen!F28,Resumen!H28)</f>
        <v>YInvestigar</v>
      </c>
    </row>
    <row r="31" spans="8:8" x14ac:dyDescent="0.2">
      <c r="H31" s="204" t="str">
        <f>CONCATENATE(Resumen!F29,Resumen!H29)</f>
        <v>YPrevenir</v>
      </c>
    </row>
    <row r="32" spans="8:8" x14ac:dyDescent="0.2">
      <c r="H32" s="204" t="str">
        <f>CONCATENATE(Resumen!F30,Resumen!H30)</f>
        <v>YPrevenir</v>
      </c>
    </row>
    <row r="33" spans="8:8" x14ac:dyDescent="0.2">
      <c r="H33" s="204" t="str">
        <f>CONCATENATE(Resumen!F31,Resumen!H31)</f>
        <v>YPrevenir</v>
      </c>
    </row>
    <row r="34" spans="8:8" x14ac:dyDescent="0.2">
      <c r="H34" s="204" t="str">
        <f>CONCATENATE(Resumen!F32,Resumen!H32)</f>
        <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7"/>
      <c r="S4" s="2" t="s">
        <v>149</v>
      </c>
      <c r="T4" s="4" t="s">
        <v>18</v>
      </c>
      <c r="U4" s="2">
        <v>7</v>
      </c>
    </row>
    <row r="5" spans="2:27" x14ac:dyDescent="0.2">
      <c r="B5" s="42" t="s">
        <v>18</v>
      </c>
      <c r="C5" s="54">
        <f>COUNTIF($C$16:$C$45,"R-N")</f>
        <v>0</v>
      </c>
      <c r="D5" s="54">
        <f>COUNTIF($D$16:$D$45,"R-M")</f>
        <v>0</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1</v>
      </c>
      <c r="P5" s="110">
        <f>COUNTIF($M$16:$M$45,"Alta - Muy alta")</f>
        <v>0</v>
      </c>
      <c r="R5" s="187"/>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19</v>
      </c>
      <c r="O6" s="109">
        <f>COUNTIF($M$16:$M$45,"Media - Alta")</f>
        <v>0</v>
      </c>
      <c r="P6" s="110">
        <f>COUNTIF($M$16:$M$45,"Media - Muy alta")</f>
        <v>0</v>
      </c>
      <c r="R6" s="187"/>
      <c r="S6" s="2" t="s">
        <v>151</v>
      </c>
      <c r="T6" s="4" t="s">
        <v>19</v>
      </c>
      <c r="U6" s="2">
        <v>8</v>
      </c>
    </row>
    <row r="7" spans="2:27" x14ac:dyDescent="0.2">
      <c r="B7" s="42" t="s">
        <v>19</v>
      </c>
      <c r="C7" s="54">
        <f>COUNTIF($C$16:$C$45,"Y-N")</f>
        <v>4</v>
      </c>
      <c r="D7" s="54">
        <f>COUNTIF($D$16:$D$45,"Y-M")</f>
        <v>0</v>
      </c>
      <c r="E7" s="54">
        <f>COUNTIF($E$16:$E$45,"Y-Retirar")</f>
        <v>0</v>
      </c>
      <c r="F7" s="55">
        <f>COUNTIF($F$16:$F$45,"Y-Abierto")</f>
        <v>19</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7"/>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7"/>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7"/>
      <c r="S9" s="2" t="s">
        <v>154</v>
      </c>
      <c r="T9" s="4" t="s">
        <v>19</v>
      </c>
      <c r="U9" s="2">
        <v>17</v>
      </c>
    </row>
    <row r="10" spans="2:27" x14ac:dyDescent="0.2">
      <c r="B10" s="34"/>
      <c r="C10" s="45"/>
      <c r="D10" s="45"/>
      <c r="E10" s="44"/>
      <c r="F10" s="39"/>
      <c r="G10" s="50"/>
      <c r="H10" s="50"/>
      <c r="I10" s="50"/>
      <c r="J10" s="50"/>
      <c r="K10" s="50"/>
      <c r="L10" s="50"/>
      <c r="M10" s="50"/>
      <c r="N10" s="50"/>
      <c r="O10" s="50"/>
      <c r="P10" s="50"/>
      <c r="R10" s="187"/>
      <c r="S10" s="2" t="s">
        <v>155</v>
      </c>
      <c r="T10" s="4" t="s">
        <v>20</v>
      </c>
      <c r="U10" s="2">
        <v>19</v>
      </c>
    </row>
    <row r="11" spans="2:27" ht="13.5" thickBot="1" x14ac:dyDescent="0.25">
      <c r="B11" s="46" t="s">
        <v>25</v>
      </c>
      <c r="C11" s="43">
        <f>SUM(C5:C9)</f>
        <v>4</v>
      </c>
      <c r="D11" s="43">
        <f>SUM(D5:D9)</f>
        <v>0</v>
      </c>
      <c r="E11" s="43">
        <f>SUM(E5:E9)</f>
        <v>0</v>
      </c>
      <c r="F11" s="40">
        <f>SUM(F5:F10)</f>
        <v>20</v>
      </c>
      <c r="G11" s="50"/>
      <c r="H11" s="50"/>
      <c r="I11" s="50"/>
      <c r="J11" s="50"/>
      <c r="K11" s="50"/>
      <c r="L11" s="50"/>
      <c r="M11" s="50"/>
      <c r="N11" s="50"/>
      <c r="O11" s="50"/>
      <c r="P11" s="50"/>
      <c r="R11" s="187"/>
      <c r="S11" s="2" t="s">
        <v>156</v>
      </c>
      <c r="T11" s="4" t="s">
        <v>20</v>
      </c>
      <c r="U11" s="2">
        <v>18</v>
      </c>
    </row>
    <row r="12" spans="2:27" x14ac:dyDescent="0.2">
      <c r="B12" s="15"/>
      <c r="C12" s="52"/>
      <c r="D12" s="52"/>
      <c r="E12" s="52"/>
      <c r="F12" s="52"/>
      <c r="G12" s="50"/>
      <c r="H12" s="50"/>
      <c r="I12" s="50"/>
      <c r="J12" s="50"/>
      <c r="K12" s="50"/>
      <c r="L12" s="50"/>
      <c r="M12" s="50"/>
      <c r="N12" s="50"/>
      <c r="O12" s="50"/>
      <c r="P12" s="50"/>
      <c r="R12" s="187"/>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7"/>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7"/>
      <c r="S15" s="2" t="s">
        <v>160</v>
      </c>
      <c r="T15" s="4" t="s">
        <v>19</v>
      </c>
      <c r="U15" s="2">
        <v>14</v>
      </c>
    </row>
    <row r="16" spans="2:27" x14ac:dyDescent="0.2">
      <c r="B16" s="60">
        <f>Resumen!A12</f>
        <v>1</v>
      </c>
      <c r="C16" s="51" t="str">
        <f>IF($B16="","",CONCATENATE(I16,"-",Resumen!C12))</f>
        <v>Y-S</v>
      </c>
      <c r="D16" s="51" t="str">
        <f>IF($B16="","",CONCATENATE(I16,"-",H16))</f>
        <v>Y-</v>
      </c>
      <c r="E16" s="51" t="str">
        <f>IF($B16="","",CONCATENATE(I16,"-",Resumen!H12))</f>
        <v>Y-Aceptar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7"/>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Y-S</v>
      </c>
      <c r="D17" s="51" t="str">
        <f>IF($B17="","",CONCATENATE(I17,"-",H17))</f>
        <v>Y-</v>
      </c>
      <c r="E17" s="51" t="str">
        <f>IF($B17="","",CONCATENATE(I17,"-",Resumen!H13))</f>
        <v>Y-Aceptar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Media</v>
      </c>
      <c r="M17" t="str">
        <f>IF(OR(B17="",Resumen!H13="Retired"),"",CONCATENATE(K17," - ",L17))</f>
        <v>Media - Media</v>
      </c>
      <c r="N17"/>
      <c r="O17"/>
      <c r="P17"/>
      <c r="R17" s="187"/>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R-S</v>
      </c>
      <c r="D18" s="51" t="str">
        <f t="shared" ref="D18:D45" si="1">IF($B18="","",CONCATENATE(I18,"-",H18))</f>
        <v>R-</v>
      </c>
      <c r="E18" s="51" t="str">
        <f>IF($B18="","",CONCATENATE(I18,"-",Resumen!H14))</f>
        <v>R-Investigar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7"/>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Y-N</v>
      </c>
      <c r="D19" s="51" t="str">
        <f t="shared" si="1"/>
        <v>Y-</v>
      </c>
      <c r="E19" s="51" t="str">
        <f>IF($B19="","",CONCATENATE(I19,"-",Resumen!H15))</f>
        <v>Y-Prevenir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Media</v>
      </c>
      <c r="M19" t="str">
        <f>IF(OR(B19="",Resumen!H15="Retired"),"",CONCATENATE(K19," - ",L19))</f>
        <v>Media - Media</v>
      </c>
      <c r="N19"/>
      <c r="O19"/>
      <c r="P19"/>
      <c r="R19" s="187"/>
      <c r="S19" s="2" t="s">
        <v>164</v>
      </c>
      <c r="T19" s="4" t="s">
        <v>18</v>
      </c>
      <c r="U19" s="2">
        <v>2</v>
      </c>
      <c r="V19" s="3" t="s">
        <v>14</v>
      </c>
      <c r="W19" s="6">
        <v>3</v>
      </c>
      <c r="X19" s="7">
        <v>6</v>
      </c>
      <c r="Y19" s="7">
        <v>9</v>
      </c>
      <c r="Z19" s="7">
        <v>12</v>
      </c>
      <c r="AA19" s="8">
        <v>15</v>
      </c>
    </row>
    <row r="20" spans="2:27" x14ac:dyDescent="0.2">
      <c r="B20" s="60">
        <f>Resumen!A16</f>
        <v>5</v>
      </c>
      <c r="C20" s="51" t="str">
        <f>IF(B20="","",CONCATENATE(I20,"-",Resumen!C16))</f>
        <v>Y-S</v>
      </c>
      <c r="D20" s="51" t="str">
        <f t="shared" si="1"/>
        <v>Y-</v>
      </c>
      <c r="E20" s="51" t="str">
        <f>IF($B20="","",CONCATENATE(I20,"-",Resumen!H16))</f>
        <v>Y-Prevenir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Media</v>
      </c>
      <c r="M20" t="str">
        <f>IF(OR(B20="",Resumen!H16="Retired"),"",CONCATENATE(K20," - ",L20))</f>
        <v>Media - Media</v>
      </c>
      <c r="N20"/>
      <c r="O20"/>
      <c r="P20"/>
      <c r="R20" s="187"/>
      <c r="S20" s="2" t="s">
        <v>165</v>
      </c>
      <c r="T20" s="4" t="s">
        <v>19</v>
      </c>
      <c r="U20" s="2">
        <v>4</v>
      </c>
      <c r="V20" s="3" t="s">
        <v>13</v>
      </c>
      <c r="W20" s="6">
        <v>2</v>
      </c>
      <c r="X20" s="6">
        <v>4</v>
      </c>
      <c r="Y20" s="6">
        <v>6</v>
      </c>
      <c r="Z20" s="7">
        <v>8</v>
      </c>
      <c r="AA20" s="7">
        <v>10</v>
      </c>
    </row>
    <row r="21" spans="2:27" x14ac:dyDescent="0.2">
      <c r="B21" s="60">
        <f>Resumen!A17</f>
        <v>6</v>
      </c>
      <c r="C21" s="51" t="str">
        <f>IF(B21="","",CONCATENATE(I21,"-",Resumen!C17))</f>
        <v>Y-S</v>
      </c>
      <c r="D21" s="51" t="str">
        <f t="shared" si="1"/>
        <v>Y-</v>
      </c>
      <c r="E21" s="51" t="str">
        <f>IF($B21="","",CONCATENATE(I21,"-",Resumen!H17))</f>
        <v>Y-Aceptar</v>
      </c>
      <c r="F21" s="51" t="str">
        <f t="shared" si="0"/>
        <v>Y-Abierto</v>
      </c>
      <c r="G21" s="5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Media</v>
      </c>
      <c r="L21" t="str">
        <f>'Detalle del Riesgo'!$C140</f>
        <v>Media</v>
      </c>
      <c r="M21" t="str">
        <f>IF(OR(B21="",Resumen!H17="Retired"),"",CONCATENATE(K21," - ",L21))</f>
        <v>Media - Media</v>
      </c>
      <c r="N21"/>
      <c r="O21"/>
      <c r="P21"/>
      <c r="R21" s="187"/>
      <c r="S21" s="2" t="s">
        <v>166</v>
      </c>
      <c r="T21" s="4" t="s">
        <v>18</v>
      </c>
      <c r="U21" s="2">
        <v>3</v>
      </c>
      <c r="V21" s="3" t="s">
        <v>12</v>
      </c>
      <c r="W21" s="6">
        <v>1</v>
      </c>
      <c r="X21" s="6">
        <v>2</v>
      </c>
      <c r="Y21" s="6">
        <v>3</v>
      </c>
      <c r="Z21" s="6">
        <v>4</v>
      </c>
      <c r="AA21" s="7">
        <v>5</v>
      </c>
    </row>
    <row r="22" spans="2:27" x14ac:dyDescent="0.2">
      <c r="B22" s="60">
        <f>Resumen!A18</f>
        <v>7</v>
      </c>
      <c r="C22" s="51" t="str">
        <f>IF(B22="","",CONCATENATE(I22,"-",Resumen!C18))</f>
        <v>Y-N</v>
      </c>
      <c r="D22" s="51" t="str">
        <f t="shared" si="1"/>
        <v>Y-</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Media</v>
      </c>
      <c r="M22" t="str">
        <f>IF(OR(B22="",Resumen!H18="Retired"),"",CONCATENATE(K22," - ",L22))</f>
        <v>Media - Media</v>
      </c>
      <c r="N22"/>
      <c r="O22"/>
      <c r="P22"/>
      <c r="R22" s="187"/>
      <c r="S22" s="2" t="s">
        <v>167</v>
      </c>
      <c r="T22" s="4" t="s">
        <v>18</v>
      </c>
      <c r="U22" s="2">
        <v>1</v>
      </c>
    </row>
    <row r="23" spans="2:27" x14ac:dyDescent="0.2">
      <c r="B23" s="60">
        <f>Resumen!A19</f>
        <v>8</v>
      </c>
      <c r="C23" s="51" t="str">
        <f>IF(B23="","",CONCATENATE(I23,"-",Resumen!C19))</f>
        <v>Y-S</v>
      </c>
      <c r="D23" s="51" t="str">
        <f t="shared" si="1"/>
        <v>Y-</v>
      </c>
      <c r="E23" s="51" t="str">
        <f>IF($B23="","",CONCATENATE(I23,"-",Resumen!H19))</f>
        <v>Y-Aceptar</v>
      </c>
      <c r="F23" s="51" t="str">
        <f t="shared" si="0"/>
        <v>Y-Abierto</v>
      </c>
      <c r="G23" s="51" t="str">
        <f>IF(Resumen!H19="Retirar","Cerrado","Abierto")</f>
        <v>Abierto</v>
      </c>
      <c r="H23" s="9" t="str">
        <f>IF($B$16="","",IF(OR(ISBLANK('Detalle del Riesgo'!F193),ISTEXT('Detalle del Riesgo'!F193)),"",IF($H$15-'Detalle del Riesgo'!F193&gt;$H$14,"Not Modified","M")))</f>
        <v/>
      </c>
      <c r="I23" s="10" t="str">
        <f>'Detalle del Riesgo'!D188</f>
        <v>Y</v>
      </c>
      <c r="J23"/>
      <c r="K23" t="str">
        <f>'Detalle del Riesgo'!C191</f>
        <v>Media</v>
      </c>
      <c r="L23" t="str">
        <f>'Detalle del Riesgo'!$C192</f>
        <v>Media</v>
      </c>
      <c r="M23" t="str">
        <f>IF(OR(B23="",Resumen!H19="Retired"),"",CONCATENATE(K23," - ",L23))</f>
        <v>Media - Media</v>
      </c>
      <c r="N23"/>
      <c r="O23"/>
      <c r="P23"/>
      <c r="R23" s="187"/>
      <c r="S23" s="2" t="s">
        <v>168</v>
      </c>
      <c r="T23" s="4" t="s">
        <v>20</v>
      </c>
      <c r="U23" s="2">
        <v>5</v>
      </c>
    </row>
    <row r="24" spans="2:27" x14ac:dyDescent="0.2">
      <c r="B24" s="60">
        <f>Resumen!A20</f>
        <v>9</v>
      </c>
      <c r="C24" s="51" t="str">
        <f>IF(B24="","",CONCATENATE(I24,"-",Resumen!C20))</f>
        <v>Y-S</v>
      </c>
      <c r="D24" s="51" t="str">
        <f t="shared" si="1"/>
        <v>Y-</v>
      </c>
      <c r="E24" s="51" t="str">
        <f>IF($B24="","",CONCATENATE(I24,"-",Resumen!H20))</f>
        <v>Y-Prevenir</v>
      </c>
      <c r="F24" s="51" t="str">
        <f t="shared" si="0"/>
        <v>Y-Abierto</v>
      </c>
      <c r="G24" s="51" t="str">
        <f>IF(Resumen!H20="Retirar","Cerrado","Abierto")</f>
        <v>Abierto</v>
      </c>
      <c r="H24" s="9" t="str">
        <f>IF($B$16="","",IF(OR(ISBLANK('Detalle del Riesgo'!F219),ISTEXT('Detalle del Riesgo'!F219)),"",IF($H$15-'Detalle del Riesgo'!F219&gt;$H$14,"Not Modified","M")))</f>
        <v/>
      </c>
      <c r="I24" s="10" t="str">
        <f>'Detalle del Riesgo'!D214</f>
        <v>Y</v>
      </c>
      <c r="J24"/>
      <c r="K24" t="str">
        <f>'Detalle del Riesgo'!C217</f>
        <v>Media</v>
      </c>
      <c r="L24" t="str">
        <f>'Detalle del Riesgo'!$C218</f>
        <v>Media</v>
      </c>
      <c r="M24" t="str">
        <f>IF(OR(B24="",Resumen!H20="Retired"),"",CONCATENATE(K24," - ",L24))</f>
        <v>Media - Media</v>
      </c>
      <c r="N24"/>
      <c r="O24"/>
      <c r="P24"/>
      <c r="R24" s="187"/>
      <c r="S24" s="2" t="s">
        <v>169</v>
      </c>
      <c r="T24" s="4" t="s">
        <v>20</v>
      </c>
      <c r="U24" s="2">
        <v>22</v>
      </c>
    </row>
    <row r="25" spans="2:27" x14ac:dyDescent="0.2">
      <c r="B25" s="60">
        <f>Resumen!A21</f>
        <v>10</v>
      </c>
      <c r="C25" s="51" t="str">
        <f>IF(B25="","",CONCATENATE(I25,"-",Resumen!C21))</f>
        <v>Y-S</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Media</v>
      </c>
      <c r="M25" t="str">
        <f>IF(OR(B25="",Resumen!H21="Retired"),"",CONCATENATE(K25," - ",L25))</f>
        <v>Media - Media</v>
      </c>
      <c r="N25"/>
      <c r="O25"/>
      <c r="P25"/>
      <c r="R25" s="187"/>
      <c r="S25" s="2" t="s">
        <v>170</v>
      </c>
      <c r="T25" s="4" t="s">
        <v>20</v>
      </c>
      <c r="U25" s="2">
        <v>24</v>
      </c>
    </row>
    <row r="26" spans="2:27" x14ac:dyDescent="0.2">
      <c r="B26" s="60">
        <f>Resumen!A22</f>
        <v>11</v>
      </c>
      <c r="C26" s="51" t="str">
        <f>IF(B26="","",CONCATENATE(I26,"-",Resumen!C22))</f>
        <v>Y-S</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Media</v>
      </c>
      <c r="M26" t="str">
        <f>IF(OR(B26="",Resumen!H22="Retired"),"",CONCATENATE(K26," - ",L26))</f>
        <v>Media - Media</v>
      </c>
      <c r="N26"/>
      <c r="O26"/>
      <c r="P26"/>
      <c r="R26" s="187"/>
      <c r="S26" s="2" t="s">
        <v>171</v>
      </c>
      <c r="T26" s="4" t="s">
        <v>20</v>
      </c>
      <c r="U26" s="2">
        <v>23</v>
      </c>
    </row>
    <row r="27" spans="2:27" x14ac:dyDescent="0.2">
      <c r="B27" s="60">
        <f>Resumen!A23</f>
        <v>12</v>
      </c>
      <c r="C27" s="51" t="str">
        <f>IF(B27="","",CONCATENATE(I27,"-",Resumen!C23))</f>
        <v>Y-S</v>
      </c>
      <c r="D27" s="51" t="str">
        <f t="shared" si="1"/>
        <v>Y-</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Media</v>
      </c>
      <c r="M27" t="str">
        <f>IF(OR(B27="",Resumen!H23="Retired"),"",CONCATENATE(K27," - ",L27))</f>
        <v>Media - Media</v>
      </c>
      <c r="N27"/>
      <c r="O27"/>
      <c r="P27"/>
      <c r="R27" s="187"/>
      <c r="S27" s="2" t="s">
        <v>172</v>
      </c>
      <c r="T27" s="4" t="s">
        <v>19</v>
      </c>
      <c r="U27" s="2">
        <v>21</v>
      </c>
    </row>
    <row r="28" spans="2:27" x14ac:dyDescent="0.2">
      <c r="B28" s="60">
        <f>Resumen!A24</f>
        <v>13</v>
      </c>
      <c r="C28" s="51" t="str">
        <f>IF(B28="","",CONCATENATE(I28,"-",Resumen!C24))</f>
        <v>Y-S</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Media</v>
      </c>
      <c r="M28" t="str">
        <f>IF(OR(B28="",Resumen!H24="Retired"),"",CONCATENATE(K28," - ",L28))</f>
        <v>Media - Media</v>
      </c>
      <c r="N28"/>
      <c r="O28"/>
      <c r="P28"/>
      <c r="R28" s="187"/>
      <c r="S28" s="2" t="s">
        <v>173</v>
      </c>
      <c r="T28" s="4" t="s">
        <v>20</v>
      </c>
      <c r="U28" s="2">
        <v>25</v>
      </c>
    </row>
    <row r="29" spans="2:27" x14ac:dyDescent="0.2">
      <c r="B29" s="60">
        <f>Resumen!A25</f>
        <v>14</v>
      </c>
      <c r="C29" s="51" t="str">
        <f>IF(B29="","",CONCATENATE(I29,"-",Resumen!C25))</f>
        <v>Y-N</v>
      </c>
      <c r="D29" s="51" t="str">
        <f t="shared" si="1"/>
        <v>Y-</v>
      </c>
      <c r="E29" s="51" t="str">
        <f>IF($B29="","",CONCATENATE(I29,"-",Resumen!H25))</f>
        <v>Y-Prevenir</v>
      </c>
      <c r="F29" s="51" t="str">
        <f t="shared" si="0"/>
        <v>Y-Abierto</v>
      </c>
      <c r="G29" s="51" t="str">
        <f>IF(Resumen!H25="Retirar","Cerrado","Abierto")</f>
        <v>Abierto</v>
      </c>
      <c r="H29" s="9" t="str">
        <f>IF($B$16="","",IF(OR(ISBLANK('Detalle del Riesgo'!F349),ISTEXT('Detalle del Riesgo'!F349)),"",IF($H$15-'Detalle del Riesgo'!F349&gt;$H$14,"Not Modified","M")))</f>
        <v/>
      </c>
      <c r="I29" s="10" t="str">
        <f>'Detalle del Riesgo'!D344</f>
        <v>Y</v>
      </c>
      <c r="J29"/>
      <c r="K29" t="str">
        <f>'Detalle del Riesgo'!C347</f>
        <v>Media</v>
      </c>
      <c r="L29" t="str">
        <f>'Detalle del Riesgo'!$C348</f>
        <v>Media</v>
      </c>
      <c r="M29" t="str">
        <f>IF(OR(B29="",Resumen!H25="Retired"),"",CONCATENATE(K29," - ",L29))</f>
        <v>Media - Media</v>
      </c>
      <c r="N29"/>
      <c r="O29"/>
      <c r="P29"/>
    </row>
    <row r="30" spans="2:27" x14ac:dyDescent="0.2">
      <c r="B30" s="60">
        <f>Resumen!A26</f>
        <v>15</v>
      </c>
      <c r="C30" s="51" t="str">
        <f>IF(B30="","",CONCATENATE(I30,"-",Resumen!C26))</f>
        <v>Y-S</v>
      </c>
      <c r="D30" s="51" t="str">
        <f t="shared" si="1"/>
        <v>Y-</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f>Resumen!A27</f>
        <v>16</v>
      </c>
      <c r="C31" s="51" t="str">
        <f>IF(B31="","",CONCATENATE(I31,"-",Resumen!C27))</f>
        <v>Y-S</v>
      </c>
      <c r="D31" s="51" t="str">
        <f t="shared" si="1"/>
        <v>Y-</v>
      </c>
      <c r="E31" s="51" t="str">
        <f>IF($B31="","",CONCATENATE(I31,"-",Resumen!H27))</f>
        <v>Y-Prevenir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Media</v>
      </c>
      <c r="M31" t="str">
        <f>IF(OR(B31="",Resumen!H27="Retired"),"",CONCATENATE(K31," - ",L31))</f>
        <v>Media - Media</v>
      </c>
      <c r="N31"/>
      <c r="O31"/>
      <c r="P31"/>
    </row>
    <row r="32" spans="2:27" x14ac:dyDescent="0.2">
      <c r="B32" s="60">
        <f>Resumen!A28</f>
        <v>17</v>
      </c>
      <c r="C32" s="51" t="str">
        <f>IF(B32="","",CONCATENATE(I32,"-",Resumen!C28))</f>
        <v>Y-S</v>
      </c>
      <c r="D32" s="51" t="str">
        <f t="shared" si="1"/>
        <v>Y-</v>
      </c>
      <c r="E32" s="51" t="str">
        <f>IF($B32="","",CONCATENATE(I32,"-",Resumen!H28))</f>
        <v>Y-Investigar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Media</v>
      </c>
      <c r="M32" t="str">
        <f>IF(OR(B32="",Resumen!H28="Retired"),"",CONCATENATE(K32," - ",L32))</f>
        <v>Media - Media</v>
      </c>
      <c r="N32"/>
      <c r="O32"/>
      <c r="P32"/>
    </row>
    <row r="33" spans="1:16" x14ac:dyDescent="0.2">
      <c r="B33" s="60">
        <f>Resumen!A29</f>
        <v>18</v>
      </c>
      <c r="C33" s="51" t="str">
        <f>IF(B33="","",CONCATENATE(I33,"-",Resumen!C29))</f>
        <v>Y-S</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Media</v>
      </c>
      <c r="M33" t="str">
        <f>IF(OR(B33="",Resumen!H29="Retired"),"",CONCATENATE(K33," - ",L33))</f>
        <v>Media - Media</v>
      </c>
      <c r="N33"/>
      <c r="O33"/>
      <c r="P33"/>
    </row>
    <row r="34" spans="1:16" x14ac:dyDescent="0.2">
      <c r="B34" s="60">
        <f>Resumen!A30</f>
        <v>19</v>
      </c>
      <c r="C34" s="51" t="str">
        <f>IF(B34="","",CONCATENATE(I34,"-",Resumen!C30))</f>
        <v>Y-S</v>
      </c>
      <c r="D34" s="51" t="str">
        <f t="shared" si="1"/>
        <v>Y-</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
      <c r="B35" s="60">
        <f>Resumen!A31</f>
        <v>20</v>
      </c>
      <c r="C35" s="51" t="str">
        <f>IF(B35="","",CONCATENATE(I35,"-",Resumen!C31))</f>
        <v>Y-N</v>
      </c>
      <c r="D35" s="51" t="str">
        <f t="shared" si="1"/>
        <v>Y-</v>
      </c>
      <c r="E35" s="51" t="str">
        <f>IF($B35="","",CONCATENATE(I35,"-",Resumen!H31))</f>
        <v>Y-Prevenir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Media</v>
      </c>
      <c r="M35" t="str">
        <f>IF(OR(B35="",Resumen!H31="Retired"),"",CONCATENATE(K35," - ",L35))</f>
        <v>Media - Media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Windows User</cp:lastModifiedBy>
  <cp:lastPrinted>2007-01-10T23:08:00Z</cp:lastPrinted>
  <dcterms:created xsi:type="dcterms:W3CDTF">2006-10-01T23:23:18Z</dcterms:created>
  <dcterms:modified xsi:type="dcterms:W3CDTF">2017-08-11T22:43:41Z</dcterms:modified>
</cp:coreProperties>
</file>