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5.xml" ContentType="application/vnd.openxmlformats-officedocument.drawing+xml"/>
  <Override PartName="/xl/charts/chartEx1.xml" ContentType="application/vnd.ms-office.chartex+xml"/>
  <Override PartName="/xl/charts/style4.xml" ContentType="application/vnd.ms-office.chartstyle+xml"/>
  <Override PartName="/xl/charts/colors4.xml" ContentType="application/vnd.ms-office.chartcolorstyle+xml"/>
  <Override PartName="/xl/drawings/drawing6.xml" ContentType="application/vnd.openxmlformats-officedocument.drawing+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defaultThemeVersion="166925"/>
  <mc:AlternateContent xmlns:mc="http://schemas.openxmlformats.org/markup-compatibility/2006">
    <mc:Choice Requires="x15">
      <x15ac:absPath xmlns:x15ac="http://schemas.microsoft.com/office/spreadsheetml/2010/11/ac" url="https://d.docs.live.net/92c822adb97e32f1/Desktop/"/>
    </mc:Choice>
  </mc:AlternateContent>
  <xr:revisionPtr revIDLastSave="106" documentId="13_ncr:1_{FFFD3233-1388-4CBF-B7E8-5C231E4C5A4D}" xr6:coauthVersionLast="47" xr6:coauthVersionMax="47" xr10:uidLastSave="{13BE5FF5-2C14-4AC0-9537-CA7A3394686B}"/>
  <bookViews>
    <workbookView xWindow="-108" yWindow="-108" windowWidth="23256" windowHeight="12456" firstSheet="10" activeTab="18" xr2:uid="{899ED7EC-B90A-4C65-AB89-1E02D24B4066}"/>
  </bookViews>
  <sheets>
    <sheet name="Sheet 1" sheetId="1" r:id="rId1"/>
    <sheet name="Sheet 1.1" sheetId="16" r:id="rId2"/>
    <sheet name="Sheet 2" sheetId="2" r:id="rId3"/>
    <sheet name="Sheet 3" sheetId="3" r:id="rId4"/>
    <sheet name="Sheet 4" sheetId="4" r:id="rId5"/>
    <sheet name="Sheet 5" sheetId="5" r:id="rId6"/>
    <sheet name="Sheet 6" sheetId="6" r:id="rId7"/>
    <sheet name="Sheet 7" sheetId="7" r:id="rId8"/>
    <sheet name="Sheet 8 " sheetId="14" r:id="rId9"/>
    <sheet name=" Sheet 8 Shorted_Result" sheetId="15" r:id="rId10"/>
    <sheet name="Sheet 9" sheetId="9" r:id="rId11"/>
    <sheet name="Sheet 10" sheetId="10" r:id="rId12"/>
    <sheet name="Sheet 11" sheetId="11" r:id="rId13"/>
    <sheet name=" Sheet 12" sheetId="17" r:id="rId14"/>
    <sheet name="Sheet 13" sheetId="18" r:id="rId15"/>
    <sheet name="Sheet 14" sheetId="19" r:id="rId16"/>
    <sheet name="Sheet 15" sheetId="20" r:id="rId17"/>
    <sheet name="Sheet 16" sheetId="12" r:id="rId18"/>
    <sheet name="Sheet 17" sheetId="26" r:id="rId19"/>
  </sheets>
  <externalReferences>
    <externalReference r:id="rId20"/>
  </externalReferences>
  <definedNames>
    <definedName name="_xlnm._FilterDatabase" localSheetId="5" hidden="1">'Sheet 5'!$D$7:$H$320</definedName>
    <definedName name="_xlchart.v1.0" hidden="1">'Sheet 14'!$B$6:$B$17</definedName>
    <definedName name="_xlchart.v1.1" hidden="1">'Sheet 14'!$C$5</definedName>
    <definedName name="_xlchart.v1.2" hidden="1">'Sheet 14'!$C$6:$C$17</definedName>
    <definedName name="CustList">[1]Customers!$A$2:$A$13</definedName>
    <definedName name="EmployeeData">'Sheet 1.1'!$B$6:$J$44</definedName>
    <definedName name="Grades">'Sheet 2'!$D$5:$D$54</definedName>
    <definedName name="ManagerNames">'Sheet 2'!$P$14:$P$34</definedName>
    <definedName name="ManagerScores">'Sheet 2'!$Q$14:$Q$34</definedName>
    <definedName name="Mname">'Sheet 2'!$E$6:$E$26</definedName>
    <definedName name="Product">[1]Product!$A$2:$B$6</definedName>
    <definedName name="ProList">[1]Product!$A$2:$A$6</definedName>
    <definedName name="Score">'Sheet 2'!$F$6:$F$26</definedName>
    <definedName name="Scores">'Sheet 2'!$C$5:$C$54</definedName>
  </definedNames>
  <calcPr calcId="191029"/>
  <pivotCaches>
    <pivotCache cacheId="0" r:id="rId21"/>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1" i="26" l="1"/>
  <c r="E19" i="26"/>
  <c r="F19" i="26" s="1"/>
  <c r="B19" i="26"/>
  <c r="F18" i="26"/>
  <c r="E18" i="26"/>
  <c r="B18" i="26"/>
  <c r="E17" i="26"/>
  <c r="F17" i="26" s="1"/>
  <c r="B17" i="26"/>
  <c r="E16" i="26"/>
  <c r="F16" i="26" s="1"/>
  <c r="B16" i="26"/>
  <c r="E15" i="26"/>
  <c r="F15" i="26" s="1"/>
  <c r="B15" i="26"/>
  <c r="F14" i="26"/>
  <c r="E14" i="26"/>
  <c r="B14" i="26"/>
  <c r="E13" i="26"/>
  <c r="F13" i="26" s="1"/>
  <c r="B13" i="26"/>
  <c r="E12" i="26"/>
  <c r="F12" i="26" s="1"/>
  <c r="B12" i="26"/>
  <c r="E11" i="26"/>
  <c r="B11" i="26"/>
  <c r="F10" i="26"/>
  <c r="E10" i="26"/>
  <c r="B10" i="26"/>
  <c r="E9" i="26"/>
  <c r="F9" i="26" s="1"/>
  <c r="B9" i="26"/>
  <c r="C6" i="26"/>
  <c r="E5" i="26"/>
  <c r="C5" i="26"/>
  <c r="F20" i="26" l="1"/>
  <c r="F23" i="26"/>
  <c r="F22" i="26"/>
  <c r="F21" i="26"/>
  <c r="N16" i="16" l="1"/>
  <c r="N15" i="16"/>
  <c r="N14" i="16"/>
  <c r="N13" i="16"/>
  <c r="N12" i="16"/>
  <c r="N11" i="16"/>
  <c r="N8" i="16"/>
  <c r="N7" i="16"/>
  <c r="N6" i="16"/>
  <c r="N5" i="16"/>
  <c r="N4" i="16"/>
  <c r="N3" i="16"/>
  <c r="E17" i="20"/>
  <c r="E16" i="20"/>
  <c r="E15" i="20"/>
  <c r="E14" i="20"/>
  <c r="E13" i="20"/>
  <c r="E12" i="20"/>
  <c r="E11" i="20"/>
  <c r="E10" i="20"/>
  <c r="E9" i="20"/>
  <c r="E8" i="20"/>
  <c r="E7" i="20"/>
  <c r="C17" i="19"/>
  <c r="E27" i="17" l="1"/>
  <c r="F25" i="17"/>
  <c r="G25" i="17" s="1"/>
  <c r="F24" i="17"/>
  <c r="G24" i="17" s="1"/>
  <c r="F23" i="17"/>
  <c r="G23" i="17" s="1"/>
  <c r="F22" i="17"/>
  <c r="G22" i="17" s="1"/>
  <c r="F21" i="17"/>
  <c r="G21" i="17" s="1"/>
  <c r="G20" i="17"/>
  <c r="F20" i="17"/>
  <c r="F19" i="17"/>
  <c r="G19" i="17" s="1"/>
  <c r="F18" i="17"/>
  <c r="G18" i="17" s="1"/>
  <c r="F17" i="17"/>
  <c r="G17" i="17" s="1"/>
  <c r="F16" i="17"/>
  <c r="G16" i="17" s="1"/>
  <c r="F15" i="17"/>
  <c r="G15" i="17" s="1"/>
  <c r="F14" i="17"/>
  <c r="G14" i="17" s="1"/>
  <c r="F13" i="17"/>
  <c r="G13" i="17" s="1"/>
  <c r="G12" i="17"/>
  <c r="F12" i="17"/>
  <c r="F11" i="17"/>
  <c r="G11" i="17" s="1"/>
  <c r="F10" i="17"/>
  <c r="G10" i="17" s="1"/>
  <c r="F9" i="17"/>
  <c r="G9" i="17" s="1"/>
  <c r="N18" i="2" l="1"/>
  <c r="N19" i="2"/>
  <c r="N17" i="2"/>
  <c r="P12" i="4"/>
  <c r="P13" i="4"/>
  <c r="P14" i="4"/>
  <c r="P15" i="4"/>
  <c r="P16" i="4"/>
  <c r="P17" i="4"/>
  <c r="P18" i="4"/>
  <c r="P19" i="4"/>
  <c r="P20" i="4"/>
  <c r="P21" i="4"/>
  <c r="P22" i="4"/>
  <c r="P11" i="4"/>
  <c r="O12" i="4"/>
  <c r="O13" i="4"/>
  <c r="O14" i="4"/>
  <c r="O15" i="4"/>
  <c r="O16" i="4"/>
  <c r="O17" i="4"/>
  <c r="O18" i="4"/>
  <c r="O19" i="4"/>
  <c r="O20" i="4"/>
  <c r="O21" i="4"/>
  <c r="O22" i="4"/>
  <c r="O11" i="4"/>
  <c r="N12" i="4"/>
  <c r="N13" i="4"/>
  <c r="N14" i="4"/>
  <c r="N15" i="4"/>
  <c r="N16" i="4"/>
  <c r="N17" i="4"/>
  <c r="N18" i="4"/>
  <c r="N19" i="4"/>
  <c r="N20" i="4"/>
  <c r="N21" i="4"/>
  <c r="N22" i="4"/>
  <c r="N11" i="4"/>
  <c r="M12" i="4"/>
  <c r="M13" i="4"/>
  <c r="M14" i="4"/>
  <c r="M15" i="4"/>
  <c r="M16" i="4"/>
  <c r="M17" i="4"/>
  <c r="M18" i="4"/>
  <c r="M19" i="4"/>
  <c r="M20" i="4"/>
  <c r="M21" i="4"/>
  <c r="M22" i="4"/>
  <c r="M11" i="4"/>
  <c r="L12" i="4"/>
  <c r="L13" i="4"/>
  <c r="L14" i="4"/>
  <c r="L15" i="4"/>
  <c r="L16" i="4"/>
  <c r="L17" i="4"/>
  <c r="L18" i="4"/>
  <c r="L19" i="4"/>
  <c r="L20" i="4"/>
  <c r="L21" i="4"/>
  <c r="L22" i="4"/>
  <c r="L11" i="4"/>
  <c r="K12" i="4"/>
  <c r="K13" i="4"/>
  <c r="K14" i="4"/>
  <c r="K15" i="4"/>
  <c r="K16" i="4"/>
  <c r="K17" i="4"/>
  <c r="K18" i="4"/>
  <c r="K19" i="4"/>
  <c r="K20" i="4"/>
  <c r="K21" i="4"/>
  <c r="K22" i="4"/>
  <c r="K11" i="4"/>
  <c r="N8" i="10"/>
  <c r="N7" i="10"/>
  <c r="M7" i="10"/>
  <c r="M8" i="10"/>
  <c r="M8" i="9"/>
  <c r="M9" i="9"/>
  <c r="M10" i="9"/>
  <c r="M11" i="9"/>
  <c r="M12" i="9"/>
  <c r="M13" i="9"/>
  <c r="M14" i="9"/>
  <c r="M15" i="9"/>
  <c r="M16" i="9"/>
  <c r="M17" i="9"/>
  <c r="M18" i="9"/>
  <c r="M19" i="9"/>
  <c r="M20" i="9"/>
  <c r="M21" i="9"/>
  <c r="M22" i="9"/>
  <c r="M23" i="9"/>
  <c r="M24" i="9"/>
  <c r="M25" i="9"/>
  <c r="M26" i="9"/>
  <c r="M27" i="9"/>
  <c r="M28" i="9"/>
  <c r="M29" i="9"/>
  <c r="M30" i="9"/>
  <c r="M31" i="9"/>
  <c r="M32" i="9"/>
  <c r="M33" i="9"/>
  <c r="M34" i="9"/>
  <c r="M35" i="9"/>
  <c r="M36" i="9"/>
  <c r="M37" i="9"/>
  <c r="M38" i="9"/>
  <c r="M39" i="9"/>
  <c r="M40" i="9"/>
  <c r="M41" i="9"/>
  <c r="M42" i="9"/>
  <c r="M43" i="9"/>
  <c r="M44" i="9"/>
  <c r="M7" i="9"/>
  <c r="F8" i="9"/>
  <c r="F9" i="9"/>
  <c r="F10" i="9"/>
  <c r="F11" i="9"/>
  <c r="F12" i="9"/>
  <c r="F13" i="9"/>
  <c r="F14" i="9"/>
  <c r="F15" i="9"/>
  <c r="F16" i="9"/>
  <c r="F17" i="9"/>
  <c r="F18" i="9"/>
  <c r="F19" i="9"/>
  <c r="F20" i="9"/>
  <c r="F21" i="9"/>
  <c r="F22" i="9"/>
  <c r="F23" i="9"/>
  <c r="F24" i="9"/>
  <c r="F25" i="9"/>
  <c r="F26" i="9"/>
  <c r="F27" i="9"/>
  <c r="F28" i="9"/>
  <c r="F29" i="9"/>
  <c r="F30" i="9"/>
  <c r="F31" i="9"/>
  <c r="F32" i="9"/>
  <c r="F33" i="9"/>
  <c r="F34" i="9"/>
  <c r="F35" i="9"/>
  <c r="F36" i="9"/>
  <c r="F37" i="9"/>
  <c r="F38" i="9"/>
  <c r="F39" i="9"/>
  <c r="F40" i="9"/>
  <c r="F41" i="9"/>
  <c r="F42" i="9"/>
  <c r="F43" i="9"/>
  <c r="F44" i="9"/>
  <c r="F7" i="9"/>
  <c r="E7" i="9" a="1"/>
  <c r="E7" i="9" s="1"/>
  <c r="D10" i="7"/>
  <c r="D11" i="7"/>
  <c r="D12" i="7"/>
  <c r="D13" i="7"/>
  <c r="D14" i="7"/>
  <c r="D15" i="7"/>
  <c r="D16" i="7"/>
  <c r="D9" i="7"/>
  <c r="O12" i="6"/>
  <c r="O13" i="6"/>
  <c r="O14" i="6"/>
  <c r="O15" i="6"/>
  <c r="O16" i="6"/>
  <c r="O17" i="6"/>
  <c r="O18" i="6"/>
  <c r="O19" i="6"/>
  <c r="O20" i="6"/>
  <c r="O21" i="6"/>
  <c r="O22" i="6"/>
  <c r="O23" i="6"/>
  <c r="O24" i="6"/>
  <c r="O25" i="6"/>
  <c r="O26" i="6"/>
  <c r="O27" i="6"/>
  <c r="O28" i="6"/>
  <c r="O29" i="6"/>
  <c r="O30" i="6"/>
  <c r="O31" i="6"/>
  <c r="O32" i="6"/>
  <c r="O33" i="6"/>
  <c r="O34" i="6"/>
  <c r="O35" i="6"/>
  <c r="O36" i="6"/>
  <c r="O37" i="6"/>
  <c r="O38" i="6"/>
  <c r="O39" i="6"/>
  <c r="O40" i="6"/>
  <c r="O41" i="6"/>
  <c r="O42" i="6"/>
  <c r="O43" i="6"/>
  <c r="O44" i="6"/>
  <c r="O45" i="6"/>
  <c r="O46" i="6"/>
  <c r="O47" i="6"/>
  <c r="O48" i="6"/>
  <c r="O11" i="6"/>
  <c r="N12" i="6"/>
  <c r="N13" i="6"/>
  <c r="N14" i="6"/>
  <c r="N15" i="6"/>
  <c r="N16" i="6"/>
  <c r="N17" i="6"/>
  <c r="N18" i="6"/>
  <c r="N19" i="6"/>
  <c r="N20" i="6"/>
  <c r="N21" i="6"/>
  <c r="N22" i="6"/>
  <c r="N23" i="6"/>
  <c r="N24" i="6"/>
  <c r="N25" i="6"/>
  <c r="N26" i="6"/>
  <c r="N27" i="6"/>
  <c r="N28" i="6"/>
  <c r="N29" i="6"/>
  <c r="N30" i="6"/>
  <c r="N31" i="6"/>
  <c r="N32" i="6"/>
  <c r="N33" i="6"/>
  <c r="N34" i="6"/>
  <c r="N35" i="6"/>
  <c r="N36" i="6"/>
  <c r="N37" i="6"/>
  <c r="N38" i="6"/>
  <c r="N39" i="6"/>
  <c r="N40" i="6"/>
  <c r="N41" i="6"/>
  <c r="N42" i="6"/>
  <c r="N43" i="6"/>
  <c r="N44" i="6"/>
  <c r="N45" i="6"/>
  <c r="N46" i="6"/>
  <c r="N47" i="6"/>
  <c r="N48" i="6"/>
  <c r="N11" i="6"/>
  <c r="M12" i="6"/>
  <c r="M13" i="6"/>
  <c r="M14" i="6"/>
  <c r="M15" i="6"/>
  <c r="M16" i="6"/>
  <c r="M17" i="6"/>
  <c r="M18" i="6"/>
  <c r="M19" i="6"/>
  <c r="M20" i="6"/>
  <c r="M21" i="6"/>
  <c r="M22" i="6"/>
  <c r="M23" i="6"/>
  <c r="M24" i="6"/>
  <c r="M25" i="6"/>
  <c r="M26" i="6"/>
  <c r="M27" i="6"/>
  <c r="M28" i="6"/>
  <c r="M29" i="6"/>
  <c r="M30" i="6"/>
  <c r="M31" i="6"/>
  <c r="M32" i="6"/>
  <c r="M33" i="6"/>
  <c r="M34" i="6"/>
  <c r="M35" i="6"/>
  <c r="M36" i="6"/>
  <c r="M37" i="6"/>
  <c r="M38" i="6"/>
  <c r="M39" i="6"/>
  <c r="M40" i="6"/>
  <c r="M41" i="6"/>
  <c r="M42" i="6"/>
  <c r="M43" i="6"/>
  <c r="M44" i="6"/>
  <c r="M45" i="6"/>
  <c r="M46" i="6"/>
  <c r="M47" i="6"/>
  <c r="M48" i="6"/>
  <c r="M11" i="6"/>
  <c r="L12" i="6"/>
  <c r="L13" i="6"/>
  <c r="L14" i="6"/>
  <c r="L15" i="6"/>
  <c r="L16" i="6"/>
  <c r="L17" i="6"/>
  <c r="L18" i="6"/>
  <c r="L19" i="6"/>
  <c r="L20" i="6"/>
  <c r="L21" i="6"/>
  <c r="L22" i="6"/>
  <c r="L23" i="6"/>
  <c r="L24" i="6"/>
  <c r="L25" i="6"/>
  <c r="L26" i="6"/>
  <c r="L27" i="6"/>
  <c r="L28" i="6"/>
  <c r="L29" i="6"/>
  <c r="L30" i="6"/>
  <c r="L31" i="6"/>
  <c r="L32" i="6"/>
  <c r="L33" i="6"/>
  <c r="L34" i="6"/>
  <c r="L35" i="6"/>
  <c r="L36" i="6"/>
  <c r="L37" i="6"/>
  <c r="L38" i="6"/>
  <c r="L39" i="6"/>
  <c r="L40" i="6"/>
  <c r="L41" i="6"/>
  <c r="L42" i="6"/>
  <c r="L43" i="6"/>
  <c r="L44" i="6"/>
  <c r="L45" i="6"/>
  <c r="L46" i="6"/>
  <c r="L47" i="6"/>
  <c r="L48" i="6"/>
  <c r="L11" i="6"/>
  <c r="K12" i="6"/>
  <c r="K13" i="6"/>
  <c r="K14" i="6"/>
  <c r="K15" i="6"/>
  <c r="K16" i="6"/>
  <c r="K17" i="6"/>
  <c r="K18" i="6"/>
  <c r="K19" i="6"/>
  <c r="K20" i="6"/>
  <c r="K21" i="6"/>
  <c r="K22" i="6"/>
  <c r="K23" i="6"/>
  <c r="K24" i="6"/>
  <c r="K25" i="6"/>
  <c r="K26" i="6"/>
  <c r="K27" i="6"/>
  <c r="K28" i="6"/>
  <c r="K29" i="6"/>
  <c r="K30" i="6"/>
  <c r="K31" i="6"/>
  <c r="K32" i="6"/>
  <c r="K33" i="6"/>
  <c r="K34" i="6"/>
  <c r="K35" i="6"/>
  <c r="K36" i="6"/>
  <c r="K37" i="6"/>
  <c r="K38" i="6"/>
  <c r="K39" i="6"/>
  <c r="K40" i="6"/>
  <c r="K41" i="6"/>
  <c r="K42" i="6"/>
  <c r="K43" i="6"/>
  <c r="K44" i="6"/>
  <c r="K45" i="6"/>
  <c r="K46" i="6"/>
  <c r="K47" i="6"/>
  <c r="K48" i="6"/>
  <c r="K11" i="6"/>
  <c r="J12" i="6"/>
  <c r="J13" i="6"/>
  <c r="J14" i="6"/>
  <c r="J15" i="6"/>
  <c r="J16" i="6"/>
  <c r="J17" i="6"/>
  <c r="J18" i="6"/>
  <c r="J19" i="6"/>
  <c r="J20" i="6"/>
  <c r="J21" i="6"/>
  <c r="J22" i="6"/>
  <c r="J23" i="6"/>
  <c r="J24" i="6"/>
  <c r="J25" i="6"/>
  <c r="J26" i="6"/>
  <c r="J27" i="6"/>
  <c r="J28" i="6"/>
  <c r="J29" i="6"/>
  <c r="J30" i="6"/>
  <c r="J31" i="6"/>
  <c r="J32" i="6"/>
  <c r="J33" i="6"/>
  <c r="J34" i="6"/>
  <c r="J35" i="6"/>
  <c r="J36" i="6"/>
  <c r="J37" i="6"/>
  <c r="J38" i="6"/>
  <c r="J39" i="6"/>
  <c r="J40" i="6"/>
  <c r="J41" i="6"/>
  <c r="J42" i="6"/>
  <c r="J43" i="6"/>
  <c r="J44" i="6"/>
  <c r="J45" i="6"/>
  <c r="J46" i="6"/>
  <c r="J47" i="6"/>
  <c r="J48" i="6"/>
  <c r="J11" i="6"/>
  <c r="G12" i="4"/>
  <c r="G14" i="4"/>
  <c r="G6" i="4"/>
  <c r="G8" i="4"/>
  <c r="G9" i="4"/>
  <c r="G10" i="4"/>
  <c r="G11" i="4"/>
  <c r="G13" i="4"/>
  <c r="G7" i="4"/>
  <c r="H11" i="2" a="1"/>
  <c r="H11" i="2" s="1"/>
  <c r="G11" i="2" a="1"/>
  <c r="G11" i="2" s="1"/>
  <c r="H10" i="2" a="1"/>
  <c r="H10" i="2"/>
  <c r="G10" i="2" a="1"/>
  <c r="G10" i="2" s="1"/>
  <c r="H9" i="2" a="1"/>
  <c r="H9" i="2" s="1"/>
  <c r="G9" i="2" a="1"/>
  <c r="G9" i="2"/>
  <c r="H8" i="2" a="1"/>
  <c r="H8" i="2" s="1"/>
  <c r="G8" i="2" a="1"/>
  <c r="G8" i="2"/>
  <c r="H7" i="2" a="1"/>
  <c r="H7" i="2" s="1"/>
  <c r="G7" i="2" a="1"/>
  <c r="G7" i="2" s="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9"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<sst xmlns="http://schemas.openxmlformats.org/spreadsheetml/2006/main" count="4253" uniqueCount="493">
  <si>
    <t>Calculate HRA at 45% of Basic salary</t>
  </si>
  <si>
    <t>Give Annual Bonus as 1000 Gift Voucher plus 5% of Basic salary</t>
  </si>
  <si>
    <t>Calcualte Gross Salary</t>
  </si>
  <si>
    <t>Calculate professional tax at 5%</t>
  </si>
  <si>
    <t>Calcualte Net Salary</t>
  </si>
  <si>
    <t>C_Code</t>
  </si>
  <si>
    <t>FirstName</t>
  </si>
  <si>
    <t>LastName</t>
  </si>
  <si>
    <t>Birthdate</t>
  </si>
  <si>
    <t>Gender</t>
  </si>
  <si>
    <t>M_Status</t>
  </si>
  <si>
    <t>Department</t>
  </si>
  <si>
    <t>Region</t>
  </si>
  <si>
    <t>Basic Salary</t>
  </si>
  <si>
    <t>Ram</t>
  </si>
  <si>
    <t>Ambradkar</t>
  </si>
  <si>
    <t>Female</t>
  </si>
  <si>
    <t>Married</t>
  </si>
  <si>
    <t>FLM</t>
  </si>
  <si>
    <t>North</t>
  </si>
  <si>
    <t>Sachin</t>
  </si>
  <si>
    <t>Bangera</t>
  </si>
  <si>
    <t>Single</t>
  </si>
  <si>
    <t>Digital Marketing</t>
  </si>
  <si>
    <t>Rajesh</t>
  </si>
  <si>
    <t>Bohra</t>
  </si>
  <si>
    <t>Rajeesh</t>
  </si>
  <si>
    <t>C</t>
  </si>
  <si>
    <t>Male</t>
  </si>
  <si>
    <t>Inside Sales</t>
  </si>
  <si>
    <t>South</t>
  </si>
  <si>
    <t>Melwyn</t>
  </si>
  <si>
    <t>Crasto</t>
  </si>
  <si>
    <t>Marketing</t>
  </si>
  <si>
    <t>Dedhia</t>
  </si>
  <si>
    <t>Director</t>
  </si>
  <si>
    <t>Dattatray</t>
  </si>
  <si>
    <t>Desai</t>
  </si>
  <si>
    <t>Learning &amp; Development</t>
  </si>
  <si>
    <t>Mid West</t>
  </si>
  <si>
    <t>Vishnu</t>
  </si>
  <si>
    <t>Dinesh</t>
  </si>
  <si>
    <t>Dhanuka</t>
  </si>
  <si>
    <t>East</t>
  </si>
  <si>
    <t>Heena</t>
  </si>
  <si>
    <t>Dongre</t>
  </si>
  <si>
    <t>Dhiren</t>
  </si>
  <si>
    <t>Haria</t>
  </si>
  <si>
    <t>Gururaj</t>
  </si>
  <si>
    <t>Joshi</t>
  </si>
  <si>
    <t>Ruffina</t>
  </si>
  <si>
    <t>CEO</t>
  </si>
  <si>
    <t>Jagjit</t>
  </si>
  <si>
    <t>Kahlon</t>
  </si>
  <si>
    <t>CCD</t>
  </si>
  <si>
    <t>Piyush</t>
  </si>
  <si>
    <t>Kamdar</t>
  </si>
  <si>
    <t>D</t>
  </si>
  <si>
    <t>Kulkarni</t>
  </si>
  <si>
    <t>Raju</t>
  </si>
  <si>
    <t>Manek</t>
  </si>
  <si>
    <t>Yogesh</t>
  </si>
  <si>
    <t>Mansharamani</t>
  </si>
  <si>
    <t>Satish</t>
  </si>
  <si>
    <t>Pasari</t>
  </si>
  <si>
    <t>Nitin</t>
  </si>
  <si>
    <t>Patki</t>
  </si>
  <si>
    <t>Operations</t>
  </si>
  <si>
    <t>Prem</t>
  </si>
  <si>
    <t>Pherwani</t>
  </si>
  <si>
    <t>Finance</t>
  </si>
  <si>
    <t>Sudesh</t>
  </si>
  <si>
    <t>Pillai</t>
  </si>
  <si>
    <t>Boneca</t>
  </si>
  <si>
    <t>Rego</t>
  </si>
  <si>
    <t>Sharadchandra</t>
  </si>
  <si>
    <t>Riswadkar</t>
  </si>
  <si>
    <t>Simon</t>
  </si>
  <si>
    <t>Rodrigues</t>
  </si>
  <si>
    <t>Ashok</t>
  </si>
  <si>
    <t>Samtaney</t>
  </si>
  <si>
    <t>Sales</t>
  </si>
  <si>
    <t>Praful</t>
  </si>
  <si>
    <t>Savla</t>
  </si>
  <si>
    <t>Stan</t>
  </si>
  <si>
    <t>Serrao</t>
  </si>
  <si>
    <t>Shah</t>
  </si>
  <si>
    <t>Sheth</t>
  </si>
  <si>
    <t>Shankar</t>
  </si>
  <si>
    <t>Shetty</t>
  </si>
  <si>
    <t>Kawdoor</t>
  </si>
  <si>
    <t>Venitha</t>
  </si>
  <si>
    <t>Tulsidas</t>
  </si>
  <si>
    <t>Rajeev</t>
  </si>
  <si>
    <t>Singh</t>
  </si>
  <si>
    <t>Bobby</t>
  </si>
  <si>
    <t>Tanna</t>
  </si>
  <si>
    <t>Jitendra</t>
  </si>
  <si>
    <t>Thacker</t>
  </si>
  <si>
    <t>Yashraj</t>
  </si>
  <si>
    <t>Vaidya</t>
  </si>
  <si>
    <t xml:space="preserve">      ANS. 1(HRA at 45%)</t>
  </si>
  <si>
    <t>ANS. 2 (Bonus 1000 + 5% of BS)</t>
  </si>
  <si>
    <t>ANS .3 ( Gross Salary )</t>
  </si>
  <si>
    <t>ANS. 4 ( PT at 5% )</t>
  </si>
  <si>
    <t>ANS. 5 (Net Salary)</t>
  </si>
  <si>
    <t>**Use Name Range Concept</t>
  </si>
  <si>
    <t>Q. For the student database given alongside, Find the min and max values for the grades.</t>
  </si>
  <si>
    <t>Student</t>
  </si>
  <si>
    <t>Scores</t>
  </si>
  <si>
    <t>Grade</t>
  </si>
  <si>
    <t>Student 1</t>
  </si>
  <si>
    <t>Student 2</t>
  </si>
  <si>
    <t>A</t>
  </si>
  <si>
    <t>Min</t>
  </si>
  <si>
    <t>Max</t>
  </si>
  <si>
    <t>Student 3</t>
  </si>
  <si>
    <t>Student 4</t>
  </si>
  <si>
    <t>B</t>
  </si>
  <si>
    <t>Student 5</t>
  </si>
  <si>
    <t>Student 6</t>
  </si>
  <si>
    <t>Student 7</t>
  </si>
  <si>
    <t>F</t>
  </si>
  <si>
    <t>Student 8</t>
  </si>
  <si>
    <t>Student 9</t>
  </si>
  <si>
    <t>Student 10</t>
  </si>
  <si>
    <t>Student 11</t>
  </si>
  <si>
    <t>Student 12</t>
  </si>
  <si>
    <t>Student 13</t>
  </si>
  <si>
    <t>Student 14</t>
  </si>
  <si>
    <t>Student 15</t>
  </si>
  <si>
    <t>Student 16</t>
  </si>
  <si>
    <t>Student 17</t>
  </si>
  <si>
    <t>Student 18</t>
  </si>
  <si>
    <t>Student 19</t>
  </si>
  <si>
    <t>Student 20</t>
  </si>
  <si>
    <t>Student 21</t>
  </si>
  <si>
    <t>Student 22</t>
  </si>
  <si>
    <t>Student 23</t>
  </si>
  <si>
    <t>Student 24</t>
  </si>
  <si>
    <t>Student 25</t>
  </si>
  <si>
    <t>Student 26</t>
  </si>
  <si>
    <t>Student 27</t>
  </si>
  <si>
    <t>Student 28</t>
  </si>
  <si>
    <t>Student 29</t>
  </si>
  <si>
    <t>Student 30</t>
  </si>
  <si>
    <t>Student 31</t>
  </si>
  <si>
    <t>Student 32</t>
  </si>
  <si>
    <t>Student 33</t>
  </si>
  <si>
    <t>Student 34</t>
  </si>
  <si>
    <t>Student 35</t>
  </si>
  <si>
    <t>Student 36</t>
  </si>
  <si>
    <t>Student 37</t>
  </si>
  <si>
    <t>Student 38</t>
  </si>
  <si>
    <t>Student 39</t>
  </si>
  <si>
    <t>Student 40</t>
  </si>
  <si>
    <t>Student 41</t>
  </si>
  <si>
    <t>Student 42</t>
  </si>
  <si>
    <t>Student 43</t>
  </si>
  <si>
    <t>Student 44</t>
  </si>
  <si>
    <t>Student 45</t>
  </si>
  <si>
    <t>Student 46</t>
  </si>
  <si>
    <t>Student 47</t>
  </si>
  <si>
    <t>Student 48</t>
  </si>
  <si>
    <t>Student 49</t>
  </si>
  <si>
    <t>Student 50</t>
  </si>
  <si>
    <t>Q - Use conditional formatting in such a manner that any Cell which has more than the average for that month will have a green colour else Red color</t>
  </si>
  <si>
    <t>January</t>
  </si>
  <si>
    <t>February</t>
  </si>
  <si>
    <t>March</t>
  </si>
  <si>
    <t>April</t>
  </si>
  <si>
    <t>Jon Allen</t>
  </si>
  <si>
    <t>Maria Consuelo</t>
  </si>
  <si>
    <t>Su Li Macado</t>
  </si>
  <si>
    <t>Tony Jackson</t>
  </si>
  <si>
    <t>Katie Wilson</t>
  </si>
  <si>
    <t>Jennifer Flynn</t>
  </si>
  <si>
    <t>Chi Lyn Cheng</t>
  </si>
  <si>
    <t>Antonio Bendera</t>
  </si>
  <si>
    <t>Q. Convert the date from first format to the second format and sort in ascending order.</t>
  </si>
  <si>
    <t>Date (yyyymmdd.000)</t>
  </si>
  <si>
    <t>Date (mm/dd/yyyy)</t>
  </si>
  <si>
    <t>Sort as per conditions and Copy paste the results, by adding a new sheet in this file. 
Plus Paste Screenshots of Advanced Filter(wherever necessary)</t>
  </si>
  <si>
    <t>1. Filter all the Country name starts with letter "F"</t>
  </si>
  <si>
    <t>2. Filter the data in Quarter 3</t>
  </si>
  <si>
    <t>ID</t>
  </si>
  <si>
    <t>Segment</t>
  </si>
  <si>
    <t>Country</t>
  </si>
  <si>
    <t>Date</t>
  </si>
  <si>
    <t>Profit</t>
  </si>
  <si>
    <t>Government</t>
  </si>
  <si>
    <t>Mexico</t>
  </si>
  <si>
    <t>France</t>
  </si>
  <si>
    <t>Germany</t>
  </si>
  <si>
    <t>United States of America</t>
  </si>
  <si>
    <t>Canada</t>
  </si>
  <si>
    <t>Midmarket</t>
  </si>
  <si>
    <t>Small Business</t>
  </si>
  <si>
    <t>Channel Partners</t>
  </si>
  <si>
    <t>Enterprise</t>
  </si>
  <si>
    <t>Add new column for each task</t>
  </si>
  <si>
    <t>Write 'Eligible for Gift', in front of Females having Salary less than 50000</t>
  </si>
  <si>
    <t>Employees having Salary less than 30000 and belong to CCD department, Get 9000 as Bonus</t>
  </si>
  <si>
    <t>Employees joined before 1980 , write them as 'Retired'</t>
  </si>
  <si>
    <t>Employees belong to Sales and Marketing Department with Basic Salary &lt; 45000 get Bonus of 25000</t>
  </si>
  <si>
    <t>Gift everyone 1500 rs. Amazon Voucher, except Director and CEO</t>
  </si>
  <si>
    <t>Employees will receive TA-DA as per the Region they are posted in. North=5000, South=4000, East=4200, Midwest=3800</t>
  </si>
  <si>
    <t>Join date</t>
  </si>
  <si>
    <t>Q. The Iist has employee names and badge#s of XYZ Inc.</t>
  </si>
  <si>
    <t>Their Manager name is in the other table, you will need to use the employee badge to lookup their manager in the manager table. Note Managers rotate randomly each month, so your lookup needs to consider the month also</t>
  </si>
  <si>
    <t>Month :</t>
  </si>
  <si>
    <t>Feb</t>
  </si>
  <si>
    <t>Employee Table</t>
  </si>
  <si>
    <t>Name</t>
  </si>
  <si>
    <t>Badge#</t>
  </si>
  <si>
    <t>Manager</t>
  </si>
  <si>
    <t>Prashanth, Gopi</t>
  </si>
  <si>
    <t>Tank, Ashwini</t>
  </si>
  <si>
    <t>Suri, Aviral</t>
  </si>
  <si>
    <t>Kumar, Ram</t>
  </si>
  <si>
    <t>Tendulkar, Sachin</t>
  </si>
  <si>
    <t>Maradonna, Diego</t>
  </si>
  <si>
    <t>Singh, Robin</t>
  </si>
  <si>
    <t>Kumar, Deepak</t>
  </si>
  <si>
    <t>Manager Table by Month</t>
  </si>
  <si>
    <t>Emp Badge#</t>
  </si>
  <si>
    <t>Jan</t>
  </si>
  <si>
    <t>Mar</t>
  </si>
  <si>
    <t>Apr</t>
  </si>
  <si>
    <t>May</t>
  </si>
  <si>
    <t>Londo, Mollari</t>
  </si>
  <si>
    <t>Puri, Om</t>
  </si>
  <si>
    <t>Temp Mgr1</t>
  </si>
  <si>
    <t>Prakash, Surya</t>
  </si>
  <si>
    <t>Wayne, John</t>
  </si>
  <si>
    <t>Jain, Anita</t>
  </si>
  <si>
    <t>Sort as per conditions and Copy paste the results, by adding a new sheet in this file. Plus Paste Screenshots of Sort Box.</t>
  </si>
  <si>
    <t>1. Sort Segment, inside each segment Country should be sorted, with sorted profit for each country Low to high.</t>
  </si>
  <si>
    <t>Separate First Name and Last Name for the below list .</t>
  </si>
  <si>
    <t>Create Employee ID: initials of Name+first 2 letters of Department name+region initial+S.No       (ALL IN UPPER CASE). Example: MCMAN01</t>
  </si>
  <si>
    <t>S.No</t>
  </si>
  <si>
    <t>Full Name</t>
  </si>
  <si>
    <t>First Name</t>
  </si>
  <si>
    <t>Last Name</t>
  </si>
  <si>
    <t>Hiring Date</t>
  </si>
  <si>
    <t>Employee ID</t>
  </si>
  <si>
    <t>Melwyn Crasto</t>
  </si>
  <si>
    <t>Piyush Shah</t>
  </si>
  <si>
    <t>Rajesh Bohra</t>
  </si>
  <si>
    <t>Dhiren Haria</t>
  </si>
  <si>
    <t>Rajesh Dedhia</t>
  </si>
  <si>
    <t>Heena Dongre</t>
  </si>
  <si>
    <t>Bobby Tanna</t>
  </si>
  <si>
    <t>Stan Serrao</t>
  </si>
  <si>
    <t>Rajeesh C</t>
  </si>
  <si>
    <t>Tulsidas Shetty</t>
  </si>
  <si>
    <t>Sachin Bangera</t>
  </si>
  <si>
    <t>Boneca Rego</t>
  </si>
  <si>
    <t>Rajeev Singh</t>
  </si>
  <si>
    <t>Gururaj Joshi</t>
  </si>
  <si>
    <t>Sudesh Pillai</t>
  </si>
  <si>
    <t>Yashraj Vaidya</t>
  </si>
  <si>
    <t>Dinesh Dhanuka</t>
  </si>
  <si>
    <t>Yogesh Mansharamani</t>
  </si>
  <si>
    <t>Ram Ambradkar</t>
  </si>
  <si>
    <t>Ruffina Joshi</t>
  </si>
  <si>
    <t>Simon Rodrigues</t>
  </si>
  <si>
    <t>Dhiren Sheth</t>
  </si>
  <si>
    <t>Ashok Samtaney</t>
  </si>
  <si>
    <t>Vishnu Desai</t>
  </si>
  <si>
    <t>Raju Manek</t>
  </si>
  <si>
    <t>Jagjit Kahlon</t>
  </si>
  <si>
    <t>Satish Pasari</t>
  </si>
  <si>
    <t>Kawdoor Shetty</t>
  </si>
  <si>
    <t>Jitendra Thacker</t>
  </si>
  <si>
    <t>Dattatray Desai</t>
  </si>
  <si>
    <t>Piyush Kamdar</t>
  </si>
  <si>
    <t>D Kulkarni</t>
  </si>
  <si>
    <t>Praful Savla</t>
  </si>
  <si>
    <t>Sharadchandra Riswadkar</t>
  </si>
  <si>
    <t>Nitin Patki</t>
  </si>
  <si>
    <t>Shankar Shetty</t>
  </si>
  <si>
    <t>Venitha Shetty</t>
  </si>
  <si>
    <t>Prem Pherwani</t>
  </si>
  <si>
    <t>Figure out who has the Max and Min Salary</t>
  </si>
  <si>
    <t>Name of Employees, who have</t>
  </si>
  <si>
    <t>Max Salary</t>
  </si>
  <si>
    <t>Min Salary</t>
  </si>
  <si>
    <t>Create Line Chart with Proper formatting</t>
  </si>
  <si>
    <t>Should be formatted as shown in picture</t>
  </si>
  <si>
    <t>Revenue'000</t>
  </si>
  <si>
    <t>Question Plot</t>
  </si>
  <si>
    <t>VALIDATION SHEET</t>
  </si>
  <si>
    <t>Emp_Code</t>
  </si>
  <si>
    <t>Salary</t>
  </si>
  <si>
    <t>UserID</t>
  </si>
  <si>
    <t>Area</t>
  </si>
  <si>
    <t>Region Details</t>
  </si>
  <si>
    <t>West</t>
  </si>
  <si>
    <t>Kurla</t>
  </si>
  <si>
    <t>Andheri</t>
  </si>
  <si>
    <t>Virar</t>
  </si>
  <si>
    <t>Churchgate</t>
  </si>
  <si>
    <t>Ghatkopar</t>
  </si>
  <si>
    <t>Santacruz</t>
  </si>
  <si>
    <t>Bhyander</t>
  </si>
  <si>
    <t>Nariman point</t>
  </si>
  <si>
    <t>Vashi</t>
  </si>
  <si>
    <t>Vileparle</t>
  </si>
  <si>
    <t>Mira Road</t>
  </si>
  <si>
    <t>Colaba</t>
  </si>
  <si>
    <t>Thane</t>
  </si>
  <si>
    <t>Khar</t>
  </si>
  <si>
    <t>Vasai</t>
  </si>
  <si>
    <t>Kalbadevi</t>
  </si>
  <si>
    <t>Mulund</t>
  </si>
  <si>
    <t>Bandra</t>
  </si>
  <si>
    <t>Nallasopara</t>
  </si>
  <si>
    <t>Masjid Bunder</t>
  </si>
  <si>
    <t>Chembur</t>
  </si>
  <si>
    <t>Gogeshwari</t>
  </si>
  <si>
    <t>Naigaon</t>
  </si>
  <si>
    <t>Dockyard</t>
  </si>
  <si>
    <t>Indirect()-Area</t>
  </si>
  <si>
    <t>2.Give validation to Birthdate so that the date after 2002 should not be accepted</t>
  </si>
  <si>
    <t>3.Give validation to Salary so that the salary is between 25000-85000</t>
  </si>
  <si>
    <t>4.Give validation to User_Id so that the userid is minimum 5 character long</t>
  </si>
  <si>
    <t>5.Give validation to Region so that the user will select the region from list</t>
  </si>
  <si>
    <t>6.Depending upon the region selected the user will get the respective Area</t>
  </si>
  <si>
    <t>TAX INVOICE</t>
  </si>
  <si>
    <t>Stark Enterprises Ltd</t>
  </si>
  <si>
    <t>31, Baker Street</t>
  </si>
  <si>
    <t>Objective: Create a fully automated Invoice where, End user needs to only select Customer Name, Product and Enter Number of Invoice &amp; Qty to generate an Invoice.</t>
  </si>
  <si>
    <t>Invoice No</t>
  </si>
  <si>
    <t>Address</t>
  </si>
  <si>
    <t>Customer</t>
  </si>
  <si>
    <t>Instructions:</t>
  </si>
  <si>
    <t>Product</t>
  </si>
  <si>
    <t>Qty</t>
  </si>
  <si>
    <t>Rate</t>
  </si>
  <si>
    <t>Amount</t>
  </si>
  <si>
    <t>Invoice No' should look like SEL001, if Number "1" is entered by the user</t>
  </si>
  <si>
    <t>Date of Invoice should be automatic</t>
  </si>
  <si>
    <t>Customer should have pre-defined list, as per selection of Customer, Address should be automatically populated</t>
  </si>
  <si>
    <t>S.no. should be automated, will display automatically when product is selected</t>
  </si>
  <si>
    <t>Each cell under Product and Rate should have pre-defined lists to chose from</t>
  </si>
  <si>
    <t>Add appropriate formulas to complete all the necessary calculations</t>
  </si>
  <si>
    <t>Disount eligibility: Gross upto 2500- 0%, Gross more than or equal to 2500 -- 2%</t>
  </si>
  <si>
    <t>Gross Amount</t>
  </si>
  <si>
    <t>GST (5%)</t>
  </si>
  <si>
    <t>Discount</t>
  </si>
  <si>
    <t>Net Amount</t>
  </si>
  <si>
    <t>Real Data</t>
  </si>
  <si>
    <t>Filtered Data</t>
  </si>
  <si>
    <t xml:space="preserve"> Ans. 1</t>
  </si>
  <si>
    <t>Ans. 2</t>
  </si>
  <si>
    <t>Ans. 3</t>
  </si>
  <si>
    <t>Ans. 4</t>
  </si>
  <si>
    <t>Ans. 5</t>
  </si>
  <si>
    <t>Ans. 6</t>
  </si>
  <si>
    <t xml:space="preserve">using vlookup </t>
  </si>
  <si>
    <t>Screenshot of sorted result of Assignment 8</t>
  </si>
  <si>
    <t xml:space="preserve">         I</t>
  </si>
  <si>
    <t xml:space="preserve"> Salary</t>
  </si>
  <si>
    <t xml:space="preserve">1.Give validation to Emp_code so that the user can enter only between 1 to 1000 without decimal </t>
  </si>
  <si>
    <t xml:space="preserve">Consider yourself as a manager you need to send this sheet to employees  </t>
  </si>
  <si>
    <t>Rohan123</t>
  </si>
  <si>
    <t>Tommy342</t>
  </si>
  <si>
    <t>Jhon564</t>
  </si>
  <si>
    <t>* ( All the Birthdate accepted before 2002 and till 2002 )</t>
  </si>
  <si>
    <t>*  ( All values accepted between 1 to 1000  in Emp_Code )</t>
  </si>
  <si>
    <t>* ( Salary accepted between 25000 to 85000 in the salary column )</t>
  </si>
  <si>
    <t>* (Minimum 5 character are compulsary in UserID column)</t>
  </si>
  <si>
    <t>* ( User will select the Region about (East, West, North, South))</t>
  </si>
  <si>
    <t>* ( According to region user will select the  respective Area )</t>
  </si>
  <si>
    <t xml:space="preserve"> </t>
  </si>
  <si>
    <t>Rate'00</t>
  </si>
  <si>
    <t>Study Table</t>
  </si>
  <si>
    <t>Chair</t>
  </si>
  <si>
    <t>Desk Organizer</t>
  </si>
  <si>
    <t>Files &amp; Folders</t>
  </si>
  <si>
    <t>Bookcase</t>
  </si>
  <si>
    <t>Type</t>
  </si>
  <si>
    <t>Interstellar</t>
  </si>
  <si>
    <t>Wholesaler</t>
  </si>
  <si>
    <t>Johannesburg, South Africa</t>
  </si>
  <si>
    <t>Gravity</t>
  </si>
  <si>
    <t>Retailer</t>
  </si>
  <si>
    <t>La Coruna, Spain</t>
  </si>
  <si>
    <t>Alien</t>
  </si>
  <si>
    <t>Bangalore, India</t>
  </si>
  <si>
    <t>Inception</t>
  </si>
  <si>
    <t>Chennai, India</t>
  </si>
  <si>
    <t>Avengers</t>
  </si>
  <si>
    <t>Tunis, Tunisia</t>
  </si>
  <si>
    <t>Aquaman</t>
  </si>
  <si>
    <t>Turku, Finland</t>
  </si>
  <si>
    <t>Thor</t>
  </si>
  <si>
    <t>Warsaw, Poland</t>
  </si>
  <si>
    <t>Legend</t>
  </si>
  <si>
    <t>Loki</t>
  </si>
  <si>
    <t>Guardian</t>
  </si>
  <si>
    <t>Limerick, Ireland</t>
  </si>
  <si>
    <t>Wonder</t>
  </si>
  <si>
    <t>Montpellier, France</t>
  </si>
  <si>
    <t>Moana</t>
  </si>
  <si>
    <t>Direct</t>
  </si>
  <si>
    <t>Katmandu, Nepal</t>
  </si>
  <si>
    <t>Create a summary Data Analysis about the dataset given below.</t>
  </si>
  <si>
    <t>Descriptive Analysis</t>
  </si>
  <si>
    <t>Use Name Range concept to apply functions.</t>
  </si>
  <si>
    <t>Total Salary</t>
  </si>
  <si>
    <t>Average Salary</t>
  </si>
  <si>
    <t>Median Salary</t>
  </si>
  <si>
    <t>Total Employees</t>
  </si>
  <si>
    <t>More Analysis</t>
  </si>
  <si>
    <t>total number of males</t>
  </si>
  <si>
    <t>total number of females</t>
  </si>
  <si>
    <t>Total number Employees working in North</t>
  </si>
  <si>
    <t>Average Salary Paid to Sales Departement of North Region</t>
  </si>
  <si>
    <t>Max Salary paid in Digital Marketing</t>
  </si>
  <si>
    <t>Min Salary paid in South Region</t>
  </si>
  <si>
    <t>Region &amp; Departmentwise Report</t>
  </si>
  <si>
    <t>Department/Region</t>
  </si>
  <si>
    <t>Region &amp; Departmentwise Salary</t>
  </si>
  <si>
    <t>Current Date</t>
  </si>
  <si>
    <t>Last Modified Date</t>
  </si>
  <si>
    <t>Current Time</t>
  </si>
  <si>
    <t>Last Modified Time</t>
  </si>
  <si>
    <t>Day</t>
  </si>
  <si>
    <t>Month(in number)</t>
  </si>
  <si>
    <t>Month(in text)</t>
  </si>
  <si>
    <t>Year</t>
  </si>
  <si>
    <t>Age(in years)</t>
  </si>
  <si>
    <t>Exact Age with Years, Month, Days</t>
  </si>
  <si>
    <t>Q. Calculate the average roll up for the respective managers using the data in the second table.</t>
  </si>
  <si>
    <t>Manager name</t>
  </si>
  <si>
    <t>V, Rajesh</t>
  </si>
  <si>
    <t>Machado, Jason</t>
  </si>
  <si>
    <t>Elayedatt, Rubin</t>
  </si>
  <si>
    <t>Create Combo Chart with Proper formatting</t>
  </si>
  <si>
    <t>Running Total</t>
  </si>
  <si>
    <t>%</t>
  </si>
  <si>
    <t>Total</t>
  </si>
  <si>
    <t>Create Scatter Chart with Proper formatting</t>
  </si>
  <si>
    <t>X</t>
  </si>
  <si>
    <t>Y</t>
  </si>
  <si>
    <t>horsepower</t>
  </si>
  <si>
    <t>weight</t>
  </si>
  <si>
    <t>(X-XBAR)</t>
  </si>
  <si>
    <t>(Y-YBAR)</t>
  </si>
  <si>
    <t>Create Waterfall Chart with Proper formatting</t>
  </si>
  <si>
    <t>Period</t>
  </si>
  <si>
    <t>Net Cash Flow</t>
  </si>
  <si>
    <t>Start Balance</t>
  </si>
  <si>
    <t>JAN FY2022</t>
  </si>
  <si>
    <t>FEB FY2022</t>
  </si>
  <si>
    <t>MAR FY2022</t>
  </si>
  <si>
    <t>APR FY2022</t>
  </si>
  <si>
    <t>MAY FY2022</t>
  </si>
  <si>
    <t>JUN FY2022</t>
  </si>
  <si>
    <t>JUL FY2022</t>
  </si>
  <si>
    <t>AUG FY2022</t>
  </si>
  <si>
    <t>SEP FY2022</t>
  </si>
  <si>
    <t>OCT FY2022</t>
  </si>
  <si>
    <t>Current Balance</t>
  </si>
  <si>
    <t>Create Gantt Chart with Proper formatting</t>
  </si>
  <si>
    <t>Task Description</t>
  </si>
  <si>
    <t>Start 
Date</t>
  </si>
  <si>
    <t>Planned 
End Date</t>
  </si>
  <si>
    <t>Work Days Planned</t>
  </si>
  <si>
    <t>Main task 1</t>
  </si>
  <si>
    <t>Sub-task 1</t>
  </si>
  <si>
    <t>Sub-task 2</t>
  </si>
  <si>
    <t>Sub-task 3</t>
  </si>
  <si>
    <t>Sub-task 4</t>
  </si>
  <si>
    <t>Sub-task 5</t>
  </si>
  <si>
    <t>Sub-task 6</t>
  </si>
  <si>
    <t>Main task 2</t>
  </si>
  <si>
    <t>New Chart</t>
  </si>
  <si>
    <t>Row Labels</t>
  </si>
  <si>
    <t>Grand Total</t>
  </si>
  <si>
    <t>Column Labels</t>
  </si>
  <si>
    <t>Sum of C_Code</t>
  </si>
  <si>
    <t>Sum of Basic Salary</t>
  </si>
  <si>
    <r>
      <t xml:space="preserve">( </t>
    </r>
    <r>
      <rPr>
        <b/>
        <sz val="11"/>
        <color theme="1"/>
        <rFont val="Calibri"/>
        <family val="2"/>
        <scheme val="minor"/>
      </rPr>
      <t xml:space="preserve">Solution of </t>
    </r>
    <r>
      <rPr>
        <b/>
        <sz val="11"/>
        <color rgb="FFFF0000"/>
        <rFont val="Calibri"/>
        <family val="2"/>
        <scheme val="minor"/>
      </rPr>
      <t>Region &amp; Departmentwise Reoprt</t>
    </r>
    <r>
      <rPr>
        <b/>
        <sz val="11"/>
        <color theme="1"/>
        <rFont val="Calibri"/>
        <family val="2"/>
        <scheme val="minor"/>
      </rPr>
      <t xml:space="preserve"> )</t>
    </r>
  </si>
  <si>
    <r>
      <t xml:space="preserve">( </t>
    </r>
    <r>
      <rPr>
        <b/>
        <sz val="11"/>
        <color theme="1"/>
        <rFont val="Calibri"/>
        <family val="2"/>
        <scheme val="minor"/>
      </rPr>
      <t>Solution of</t>
    </r>
    <r>
      <rPr>
        <sz val="11"/>
        <color theme="1"/>
        <rFont val="Calibri"/>
        <family val="2"/>
        <scheme val="minor"/>
      </rPr>
      <t xml:space="preserve"> </t>
    </r>
    <r>
      <rPr>
        <b/>
        <sz val="11"/>
        <color rgb="FFFF0000"/>
        <rFont val="Calibri"/>
        <family val="2"/>
        <scheme val="minor"/>
      </rPr>
      <t>Region &amp; Departmentwise Salary</t>
    </r>
    <r>
      <rPr>
        <sz val="11"/>
        <color rgb="FFFF0000"/>
        <rFont val="Calibri"/>
        <family val="2"/>
        <scheme val="minor"/>
      </rPr>
      <t xml:space="preserve"> </t>
    </r>
    <r>
      <rPr>
        <sz val="11"/>
        <color theme="1"/>
        <rFont val="Calibri"/>
        <family val="2"/>
        <scheme val="minor"/>
      </rPr>
      <t>)</t>
    </r>
  </si>
  <si>
    <t>Gantt Chart</t>
  </si>
  <si>
    <t>Waterfall Chart</t>
  </si>
  <si>
    <t>Scatter Chart</t>
  </si>
  <si>
    <t>Combo Chart</t>
  </si>
  <si>
    <t>Line Chart</t>
  </si>
  <si>
    <t xml:space="preserve">DATE SHEET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</si>
</sst>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0">
    <numFmt numFmtId="6" formatCode="&quot;₹&quot;\ #,##0;[Red]&quot;₹&quot;\ \-#,##0"/>
    <numFmt numFmtId="8" formatCode="&quot;₹&quot;\ #,##0.00;[Red]&quot;₹&quot;\ \-#,##0.00"/>
    <numFmt numFmtId="43" formatCode="_ * #,##0.00_ ;_ * \-#,##0.00_ ;_ * &quot;-&quot;??_ ;_ @_ "/>
    <numFmt numFmtId="164" formatCode="_ * #,##0_ ;_ * \-#,##0_ ;_ * &quot;-&quot;??_ ;_ @_ "/>
    <numFmt numFmtId="165" formatCode="[$-409]dd\-mmm\-yy;@"/>
    <numFmt numFmtId="166" formatCode="&quot;SEL&quot;000"/>
    <numFmt numFmtId="167" formatCode="[$-F400]h:mm:ss\ AM/PM"/>
    <numFmt numFmtId="168" formatCode="0.0%"/>
    <numFmt numFmtId="169" formatCode="&quot;$&quot;#,##0_);[Red]\(&quot;$&quot;#,##0\)"/>
    <numFmt numFmtId="170" formatCode="dd\-mmm\-yy;;"/>
  </numFmts>
  <fonts count="44" x14ac:knownFonts="1">
    <font>
      <sz val="11"/>
      <color theme="1"/>
      <name val="Calibri"/>
      <family val="2"/>
      <scheme val="minor"/>
    </font>
    <font>
      <b/>
      <sz val="11"/>
      <color theme="1"/>
      <name val="Calibri"/>
      <family val="2"/>
      <scheme val="minor"/>
    </font>
    <font>
      <b/>
      <sz val="11"/>
      <color rgb="FFFF0000"/>
      <name val="Calibri"/>
      <family val="2"/>
      <scheme val="minor"/>
    </font>
    <font>
      <sz val="8"/>
      <name val="Calibri"/>
      <family val="2"/>
      <scheme val="minor"/>
    </font>
    <font>
      <sz val="11"/>
      <color theme="1"/>
      <name val="Calibri"/>
      <family val="2"/>
      <scheme val="minor"/>
    </font>
    <font>
      <b/>
      <sz val="11"/>
      <color rgb="FFFF0000"/>
      <name val="Calibri"/>
      <family val="2"/>
    </font>
    <font>
      <b/>
      <sz val="10"/>
      <color rgb="FFFFFFFF"/>
      <name val="Arial"/>
      <family val="2"/>
    </font>
    <font>
      <sz val="11"/>
      <color theme="1"/>
      <name val="Calibri"/>
      <family val="2"/>
    </font>
    <font>
      <b/>
      <sz val="10"/>
      <color rgb="FFFF0000"/>
      <name val="Arial"/>
      <family val="2"/>
    </font>
    <font>
      <b/>
      <i/>
      <sz val="9"/>
      <color rgb="FF800080"/>
      <name val="Arial"/>
      <family val="2"/>
    </font>
    <font>
      <b/>
      <i/>
      <sz val="12"/>
      <color rgb="FF800000"/>
      <name val="Arial"/>
      <family val="2"/>
    </font>
    <font>
      <b/>
      <sz val="10"/>
      <color theme="1"/>
      <name val="Arial"/>
      <family val="2"/>
    </font>
    <font>
      <b/>
      <sz val="11"/>
      <color rgb="FF000080"/>
      <name val="Arial"/>
      <family val="2"/>
    </font>
    <font>
      <b/>
      <sz val="10"/>
      <color rgb="FF800000"/>
      <name val="Arial"/>
      <family val="2"/>
    </font>
    <font>
      <b/>
      <sz val="8"/>
      <color theme="1"/>
      <name val="Arial"/>
      <family val="2"/>
    </font>
    <font>
      <b/>
      <sz val="11"/>
      <color theme="1"/>
      <name val="Calibri"/>
      <family val="2"/>
    </font>
    <font>
      <sz val="10"/>
      <color rgb="FF333333"/>
      <name val="Arial"/>
      <family val="2"/>
    </font>
    <font>
      <sz val="11"/>
      <color rgb="FF000000"/>
      <name val="Calibri"/>
      <family val="2"/>
    </font>
    <font>
      <b/>
      <sz val="12"/>
      <color rgb="FFFF0000"/>
      <name val="Calibri"/>
      <family val="2"/>
    </font>
    <font>
      <sz val="11"/>
      <color rgb="FFFF0000"/>
      <name val="Calibri"/>
      <family val="2"/>
    </font>
    <font>
      <b/>
      <sz val="10"/>
      <color indexed="10"/>
      <name val="Arial"/>
      <family val="2"/>
    </font>
    <font>
      <b/>
      <sz val="10"/>
      <color indexed="9"/>
      <name val="Arial"/>
      <family val="2"/>
    </font>
    <font>
      <sz val="10"/>
      <name val="Arial"/>
      <family val="2"/>
    </font>
    <font>
      <b/>
      <sz val="14"/>
      <color theme="3" tint="-0.499984740745262"/>
      <name val="Calibri"/>
      <family val="2"/>
      <scheme val="minor"/>
    </font>
    <font>
      <b/>
      <sz val="11"/>
      <color theme="3" tint="-0.499984740745262"/>
      <name val="Calibri"/>
      <family val="2"/>
      <scheme val="minor"/>
    </font>
    <font>
      <b/>
      <sz val="10"/>
      <color theme="3" tint="-0.499984740745262"/>
      <name val="Calibri"/>
      <family val="2"/>
      <scheme val="minor"/>
    </font>
    <font>
      <sz val="10"/>
      <name val="Calibri"/>
      <family val="2"/>
      <scheme val="minor"/>
    </font>
    <font>
      <b/>
      <sz val="16"/>
      <name val="Bahnschrift Light"/>
      <family val="2"/>
    </font>
    <font>
      <sz val="9"/>
      <color theme="9" tint="-0.499984740745262"/>
      <name val="Arial"/>
      <family val="2"/>
    </font>
    <font>
      <b/>
      <sz val="10"/>
      <color theme="2" tint="-0.749992370372631"/>
      <name val="Arial"/>
      <family val="2"/>
    </font>
    <font>
      <sz val="10"/>
      <color theme="2" tint="-0.749992370372631"/>
      <name val="Arial"/>
      <family val="2"/>
    </font>
    <font>
      <sz val="10"/>
      <color indexed="8"/>
      <name val="Arial"/>
      <family val="2"/>
    </font>
    <font>
      <b/>
      <sz val="10"/>
      <color theme="1" tint="0.249977111117893"/>
      <name val="Arial"/>
      <family val="2"/>
    </font>
    <font>
      <b/>
      <sz val="10"/>
      <name val="Arial"/>
      <family val="2"/>
    </font>
    <font>
      <b/>
      <sz val="8"/>
      <color rgb="FF002060"/>
      <name val="Arial"/>
      <family val="2"/>
    </font>
    <font>
      <b/>
      <sz val="10"/>
      <name val="Calibri"/>
      <family val="2"/>
      <scheme val="minor"/>
    </font>
    <font>
      <sz val="11"/>
      <name val="Calibri"/>
      <family val="2"/>
    </font>
    <font>
      <sz val="10"/>
      <color theme="1"/>
      <name val="Calibri"/>
      <family val="2"/>
    </font>
    <font>
      <b/>
      <sz val="10"/>
      <color theme="1"/>
      <name val="Calibri"/>
      <family val="2"/>
    </font>
    <font>
      <b/>
      <sz val="11"/>
      <color theme="0"/>
      <name val="Calibri"/>
      <family val="2"/>
    </font>
    <font>
      <b/>
      <sz val="8"/>
      <name val="Verdana"/>
      <family val="2"/>
    </font>
    <font>
      <b/>
      <sz val="8"/>
      <color theme="1"/>
      <name val="Verdana"/>
      <family val="2"/>
    </font>
    <font>
      <sz val="8"/>
      <name val="Verdana"/>
      <family val="2"/>
    </font>
    <font>
      <sz val="11"/>
      <color rgb="FFFF0000"/>
      <name val="Calibri"/>
      <family val="2"/>
      <scheme val="minor"/>
    </font>
  </fonts>
  <fills count="22">
    <fill>
      <patternFill patternType="none"/>
    </fill>
    <fill>
      <patternFill patternType="gray125"/>
    </fill>
    <fill>
      <patternFill patternType="solid">
        <fgColor rgb="FFA8D08D"/>
        <bgColor rgb="FFA8D08D"/>
      </patternFill>
    </fill>
    <fill>
      <patternFill patternType="solid">
        <fgColor rgb="FF000080"/>
        <bgColor rgb="FF000080"/>
      </patternFill>
    </fill>
    <fill>
      <patternFill patternType="solid">
        <fgColor rgb="FFFFFF99"/>
        <bgColor rgb="FFFFFF99"/>
      </patternFill>
    </fill>
    <fill>
      <patternFill patternType="solid">
        <fgColor rgb="FFFFFF00"/>
        <bgColor indexed="64"/>
      </patternFill>
    </fill>
    <fill>
      <patternFill patternType="solid">
        <fgColor theme="6" tint="0.39997558519241921"/>
        <bgColor indexed="64"/>
      </patternFill>
    </fill>
    <fill>
      <patternFill patternType="solid">
        <fgColor indexed="18"/>
        <bgColor indexed="64"/>
      </patternFill>
    </fill>
    <fill>
      <patternFill patternType="solid">
        <fgColor indexed="43"/>
        <bgColor indexed="64"/>
      </patternFill>
    </fill>
    <fill>
      <patternFill patternType="solid">
        <fgColor rgb="FFFFC000"/>
        <bgColor indexed="64"/>
      </patternFill>
    </fill>
    <fill>
      <patternFill patternType="solid">
        <fgColor theme="9" tint="0.59999389629810485"/>
        <bgColor indexed="64"/>
      </patternFill>
    </fill>
    <fill>
      <patternFill patternType="solid">
        <fgColor theme="5" tint="0.39997558519241921"/>
        <bgColor indexed="64"/>
      </patternFill>
    </fill>
    <fill>
      <patternFill patternType="solid">
        <fgColor rgb="FFF9D4BD"/>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indexed="42"/>
        <bgColor indexed="64"/>
      </patternFill>
    </fill>
    <fill>
      <patternFill patternType="solid">
        <fgColor theme="5" tint="0.59999389629810485"/>
        <bgColor indexed="64"/>
      </patternFill>
    </fill>
    <fill>
      <patternFill patternType="solid">
        <fgColor theme="2" tint="-9.9978637043366805E-2"/>
        <bgColor rgb="FFFFFF00"/>
      </patternFill>
    </fill>
    <fill>
      <patternFill patternType="solid">
        <fgColor rgb="FFFFE598"/>
        <bgColor rgb="FFFFE598"/>
      </patternFill>
    </fill>
    <fill>
      <patternFill patternType="solid">
        <fgColor rgb="FF002060"/>
        <bgColor rgb="FF002060"/>
      </patternFill>
    </fill>
    <fill>
      <patternFill patternType="solid">
        <fgColor theme="9"/>
        <bgColor theme="9"/>
      </patternFill>
    </fill>
    <fill>
      <patternFill patternType="solid">
        <fgColor rgb="FFE2EFD9"/>
        <bgColor rgb="FFE2EFD9"/>
      </patternFill>
    </fill>
  </fills>
  <borders count="52">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right/>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style="thin">
        <color indexed="64"/>
      </left>
      <right/>
      <top/>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right/>
      <top style="thin">
        <color indexed="64"/>
      </top>
      <bottom style="thin">
        <color indexed="64"/>
      </bottom>
      <diagonal/>
    </border>
    <border>
      <left/>
      <right style="thin">
        <color rgb="FF000000"/>
      </right>
      <top/>
      <bottom/>
      <diagonal/>
    </border>
    <border>
      <left style="thin">
        <color rgb="FF000000"/>
      </left>
      <right style="thin">
        <color rgb="FF000000"/>
      </right>
      <top/>
      <bottom style="thin">
        <color rgb="FF000000"/>
      </bottom>
      <diagonal/>
    </border>
    <border>
      <left/>
      <right/>
      <top style="thin">
        <color rgb="FFA8D08D"/>
      </top>
      <bottom/>
      <diagonal/>
    </border>
    <border>
      <left/>
      <right/>
      <top style="thin">
        <color theme="0" tint="-0.24994659260841701"/>
      </top>
      <bottom style="thin">
        <color indexed="64"/>
      </bottom>
      <diagonal/>
    </border>
    <border>
      <left/>
      <right/>
      <top style="thin">
        <color theme="0" tint="-0.24994659260841701"/>
      </top>
      <bottom style="thin">
        <color theme="0" tint="-0.24994659260841701"/>
      </bottom>
      <diagonal/>
    </border>
  </borders>
  <cellStyleXfs count="3">
    <xf numFmtId="0" fontId="0" fillId="0" borderId="0"/>
    <xf numFmtId="43" fontId="4" fillId="0" borderId="0" applyFont="0" applyFill="0" applyBorder="0" applyAlignment="0" applyProtection="0"/>
    <xf numFmtId="0" fontId="22" fillId="0" borderId="0"/>
  </cellStyleXfs>
  <cellXfs count="250">
    <xf numFmtId="0" fontId="0" fillId="0" borderId="0" xfId="0"/>
    <xf numFmtId="0" fontId="0" fillId="0" borderId="1" xfId="0" applyBorder="1"/>
    <xf numFmtId="0" fontId="2" fillId="0" borderId="0" xfId="0" applyFont="1"/>
    <xf numFmtId="0" fontId="1" fillId="0" borderId="1" xfId="0" applyFont="1" applyBorder="1"/>
    <xf numFmtId="0" fontId="0" fillId="0" borderId="1" xfId="0" quotePrefix="1" applyBorder="1" applyAlignment="1">
      <alignment horizontal="center"/>
    </xf>
    <xf numFmtId="0" fontId="0" fillId="0" borderId="1" xfId="0" quotePrefix="1" applyBorder="1"/>
    <xf numFmtId="15" fontId="0" fillId="0" borderId="1" xfId="0" applyNumberFormat="1" applyBorder="1" applyAlignment="1">
      <alignment horizontal="center"/>
    </xf>
    <xf numFmtId="0" fontId="2" fillId="0" borderId="1" xfId="0" applyFont="1" applyBorder="1" applyAlignment="1">
      <alignment horizontal="center" vertical="center"/>
    </xf>
    <xf numFmtId="0" fontId="0" fillId="0" borderId="0" xfId="0" applyAlignment="1">
      <alignment horizontal="left" vertical="top"/>
    </xf>
    <xf numFmtId="0" fontId="1" fillId="0" borderId="1" xfId="0" applyFont="1" applyBorder="1" applyAlignment="1">
      <alignment horizontal="left" vertical="top"/>
    </xf>
    <xf numFmtId="0" fontId="2" fillId="0" borderId="1" xfId="0" applyFont="1" applyBorder="1" applyAlignment="1">
      <alignment horizontal="left" vertical="top"/>
    </xf>
    <xf numFmtId="0" fontId="0" fillId="0" borderId="0" xfId="0" applyAlignment="1">
      <alignment horizontal="center"/>
    </xf>
    <xf numFmtId="0" fontId="2" fillId="0" borderId="1" xfId="0" applyFont="1" applyBorder="1" applyAlignment="1">
      <alignment horizontal="center"/>
    </xf>
    <xf numFmtId="0" fontId="1" fillId="0" borderId="0" xfId="0" applyFont="1"/>
    <xf numFmtId="0" fontId="2" fillId="0" borderId="3" xfId="0" applyFont="1" applyBorder="1" applyAlignment="1">
      <alignment horizontal="center"/>
    </xf>
    <xf numFmtId="0" fontId="2" fillId="0" borderId="2" xfId="0" applyFont="1" applyBorder="1" applyAlignment="1">
      <alignment horizontal="center"/>
    </xf>
    <xf numFmtId="0" fontId="9" fillId="0" borderId="0" xfId="0" applyFont="1" applyAlignment="1">
      <alignment horizontal="center"/>
    </xf>
    <xf numFmtId="0" fontId="10" fillId="0" borderId="0" xfId="0" applyFont="1" applyAlignment="1">
      <alignment horizontal="center"/>
    </xf>
    <xf numFmtId="0" fontId="11" fillId="0" borderId="4" xfId="0" applyFont="1" applyBorder="1" applyAlignment="1">
      <alignment horizontal="center"/>
    </xf>
    <xf numFmtId="0" fontId="12" fillId="0" borderId="4" xfId="0" applyFont="1" applyBorder="1" applyAlignment="1">
      <alignment horizontal="center"/>
    </xf>
    <xf numFmtId="0" fontId="7" fillId="0" borderId="4" xfId="0" applyFont="1" applyBorder="1" applyAlignment="1">
      <alignment horizontal="center"/>
    </xf>
    <xf numFmtId="0" fontId="13" fillId="0" borderId="4" xfId="0" applyFont="1" applyBorder="1" applyAlignment="1">
      <alignment horizontal="center"/>
    </xf>
    <xf numFmtId="0" fontId="14" fillId="0" borderId="4" xfId="0" applyFont="1" applyBorder="1" applyAlignment="1">
      <alignment horizontal="center"/>
    </xf>
    <xf numFmtId="0" fontId="15" fillId="0" borderId="4" xfId="0" applyFont="1" applyBorder="1" applyAlignment="1">
      <alignment horizontal="center"/>
    </xf>
    <xf numFmtId="0" fontId="15" fillId="0" borderId="0" xfId="0" applyFont="1"/>
    <xf numFmtId="0" fontId="11" fillId="0" borderId="0" xfId="0" applyFont="1"/>
    <xf numFmtId="0" fontId="0" fillId="5" borderId="1" xfId="0" applyFill="1" applyBorder="1" applyAlignment="1">
      <alignment vertical="center"/>
    </xf>
    <xf numFmtId="0" fontId="1" fillId="5" borderId="1" xfId="0" applyFont="1" applyFill="1" applyBorder="1" applyAlignment="1">
      <alignment horizontal="center" vertical="center"/>
    </xf>
    <xf numFmtId="0" fontId="1" fillId="5" borderId="1" xfId="0" applyFont="1" applyFill="1" applyBorder="1" applyAlignment="1">
      <alignment vertical="center"/>
    </xf>
    <xf numFmtId="1" fontId="0" fillId="0" borderId="1" xfId="0" applyNumberFormat="1" applyBorder="1" applyAlignment="1">
      <alignment vertical="center"/>
    </xf>
    <xf numFmtId="0" fontId="6" fillId="3" borderId="15" xfId="0" applyFont="1" applyFill="1" applyBorder="1" applyAlignment="1">
      <alignment horizontal="center" vertical="center"/>
    </xf>
    <xf numFmtId="0" fontId="7" fillId="4" borderId="1" xfId="0" applyFont="1" applyFill="1" applyBorder="1" applyAlignment="1">
      <alignment horizontal="right"/>
    </xf>
    <xf numFmtId="14" fontId="16" fillId="5" borderId="1" xfId="0" applyNumberFormat="1" applyFont="1" applyFill="1" applyBorder="1"/>
    <xf numFmtId="0" fontId="4" fillId="0" borderId="0" xfId="0" applyFont="1"/>
    <xf numFmtId="0" fontId="4" fillId="0" borderId="1" xfId="0" applyFont="1" applyBorder="1"/>
    <xf numFmtId="0" fontId="17" fillId="0" borderId="1" xfId="0" applyFont="1" applyBorder="1"/>
    <xf numFmtId="14" fontId="7" fillId="0" borderId="1" xfId="0" applyNumberFormat="1" applyFont="1" applyBorder="1"/>
    <xf numFmtId="0" fontId="19" fillId="0" borderId="0" xfId="0" applyFont="1"/>
    <xf numFmtId="0" fontId="15" fillId="0" borderId="4" xfId="0" applyFont="1" applyBorder="1"/>
    <xf numFmtId="0" fontId="7" fillId="0" borderId="4" xfId="0" quotePrefix="1" applyFont="1" applyBorder="1"/>
    <xf numFmtId="15" fontId="7" fillId="0" borderId="4" xfId="0" applyNumberFormat="1" applyFont="1" applyBorder="1" applyAlignment="1">
      <alignment horizontal="center"/>
    </xf>
    <xf numFmtId="0" fontId="7" fillId="0" borderId="4" xfId="0" quotePrefix="1" applyFont="1" applyBorder="1" applyAlignment="1">
      <alignment horizontal="center"/>
    </xf>
    <xf numFmtId="0" fontId="7" fillId="0" borderId="4" xfId="0" applyFont="1" applyBorder="1"/>
    <xf numFmtId="0" fontId="20" fillId="0" borderId="0" xfId="0" applyFont="1"/>
    <xf numFmtId="0" fontId="20" fillId="0" borderId="1" xfId="0" applyFont="1" applyBorder="1" applyAlignment="1">
      <alignment horizontal="right" indent="1"/>
    </xf>
    <xf numFmtId="0" fontId="1" fillId="5" borderId="1" xfId="0" applyFont="1" applyFill="1" applyBorder="1" applyAlignment="1">
      <alignment horizontal="left" indent="1"/>
    </xf>
    <xf numFmtId="0" fontId="21" fillId="7" borderId="19" xfId="0" applyFont="1" applyFill="1" applyBorder="1" applyAlignment="1">
      <alignment horizontal="center"/>
    </xf>
    <xf numFmtId="0" fontId="21" fillId="7" borderId="1" xfId="0" applyFont="1" applyFill="1" applyBorder="1" applyAlignment="1">
      <alignment horizontal="center"/>
    </xf>
    <xf numFmtId="0" fontId="21" fillId="7" borderId="20" xfId="0" applyFont="1" applyFill="1" applyBorder="1" applyAlignment="1">
      <alignment horizontal="center"/>
    </xf>
    <xf numFmtId="0" fontId="0" fillId="8" borderId="19" xfId="0" applyFill="1" applyBorder="1" applyAlignment="1">
      <alignment horizontal="center"/>
    </xf>
    <xf numFmtId="0" fontId="0" fillId="8" borderId="1" xfId="0" applyFill="1" applyBorder="1" applyAlignment="1">
      <alignment horizontal="center"/>
    </xf>
    <xf numFmtId="0" fontId="0" fillId="0" borderId="20" xfId="0" applyBorder="1"/>
    <xf numFmtId="0" fontId="22" fillId="8" borderId="19" xfId="0" applyFont="1" applyFill="1" applyBorder="1" applyAlignment="1">
      <alignment horizontal="center"/>
    </xf>
    <xf numFmtId="0" fontId="0" fillId="8" borderId="21" xfId="0" applyFill="1" applyBorder="1" applyAlignment="1">
      <alignment horizontal="center"/>
    </xf>
    <xf numFmtId="0" fontId="0" fillId="8" borderId="22" xfId="0" applyFill="1" applyBorder="1" applyAlignment="1">
      <alignment horizontal="center"/>
    </xf>
    <xf numFmtId="0" fontId="0" fillId="0" borderId="6" xfId="0" applyBorder="1"/>
    <xf numFmtId="0" fontId="0" fillId="0" borderId="7" xfId="0" applyBorder="1"/>
    <xf numFmtId="0" fontId="21" fillId="7" borderId="25" xfId="0" applyFont="1" applyFill="1" applyBorder="1" applyAlignment="1">
      <alignment horizontal="center"/>
    </xf>
    <xf numFmtId="0" fontId="21" fillId="7" borderId="0" xfId="0" applyFont="1" applyFill="1" applyAlignment="1">
      <alignment horizontal="center"/>
    </xf>
    <xf numFmtId="0" fontId="21" fillId="7" borderId="26" xfId="0" applyFont="1" applyFill="1" applyBorder="1" applyAlignment="1">
      <alignment horizontal="center"/>
    </xf>
    <xf numFmtId="0" fontId="0" fillId="8" borderId="27" xfId="0" applyFill="1" applyBorder="1" applyAlignment="1">
      <alignment horizontal="center"/>
    </xf>
    <xf numFmtId="0" fontId="0" fillId="6" borderId="28" xfId="0" applyFill="1" applyBorder="1" applyAlignment="1">
      <alignment horizontal="center"/>
    </xf>
    <xf numFmtId="0" fontId="0" fillId="6" borderId="29" xfId="0" applyFill="1" applyBorder="1" applyAlignment="1">
      <alignment horizontal="center"/>
    </xf>
    <xf numFmtId="0" fontId="0" fillId="8" borderId="25" xfId="0" applyFill="1" applyBorder="1" applyAlignment="1">
      <alignment horizontal="center"/>
    </xf>
    <xf numFmtId="0" fontId="0" fillId="6" borderId="30" xfId="0" applyFill="1" applyBorder="1" applyAlignment="1">
      <alignment horizontal="center"/>
    </xf>
    <xf numFmtId="0" fontId="0" fillId="6" borderId="31" xfId="0" applyFill="1" applyBorder="1" applyAlignment="1">
      <alignment horizontal="center"/>
    </xf>
    <xf numFmtId="0" fontId="0" fillId="8" borderId="8" xfId="0" applyFill="1" applyBorder="1" applyAlignment="1">
      <alignment horizontal="center"/>
    </xf>
    <xf numFmtId="0" fontId="0" fillId="6" borderId="32" xfId="0" applyFill="1" applyBorder="1" applyAlignment="1">
      <alignment horizontal="center"/>
    </xf>
    <xf numFmtId="0" fontId="0" fillId="6" borderId="33" xfId="0" applyFill="1" applyBorder="1" applyAlignment="1">
      <alignment horizontal="center"/>
    </xf>
    <xf numFmtId="0" fontId="0" fillId="5" borderId="1" xfId="0" quotePrefix="1" applyFill="1" applyBorder="1"/>
    <xf numFmtId="0" fontId="15" fillId="2" borderId="4" xfId="0" applyFont="1" applyFill="1" applyBorder="1"/>
    <xf numFmtId="0" fontId="5" fillId="2" borderId="34" xfId="0" applyFont="1" applyFill="1" applyBorder="1" applyAlignment="1">
      <alignment horizontal="left"/>
    </xf>
    <xf numFmtId="0" fontId="15" fillId="0" borderId="15" xfId="0" applyFont="1" applyBorder="1"/>
    <xf numFmtId="0" fontId="15" fillId="0" borderId="35" xfId="0" applyFont="1" applyBorder="1"/>
    <xf numFmtId="0" fontId="7" fillId="0" borderId="34" xfId="0" applyFont="1" applyBorder="1"/>
    <xf numFmtId="6" fontId="7" fillId="0" borderId="15" xfId="0" applyNumberFormat="1" applyFont="1" applyBorder="1"/>
    <xf numFmtId="0" fontId="7" fillId="0" borderId="35" xfId="0" applyFont="1" applyBorder="1"/>
    <xf numFmtId="6" fontId="7" fillId="0" borderId="4" xfId="0" applyNumberFormat="1" applyFont="1" applyBorder="1"/>
    <xf numFmtId="0" fontId="8" fillId="0" borderId="36" xfId="2" applyFont="1" applyBorder="1" applyAlignment="1">
      <alignment horizontal="left" vertical="center" wrapText="1"/>
    </xf>
    <xf numFmtId="0" fontId="24" fillId="11" borderId="1" xfId="0" applyFont="1" applyFill="1" applyBorder="1" applyAlignment="1">
      <alignment horizontal="center" vertical="center"/>
    </xf>
    <xf numFmtId="0" fontId="22" fillId="0" borderId="0" xfId="2" applyAlignment="1">
      <alignment vertical="center"/>
    </xf>
    <xf numFmtId="0" fontId="8" fillId="0" borderId="0" xfId="2" applyFont="1" applyAlignment="1">
      <alignment vertical="center" wrapText="1"/>
    </xf>
    <xf numFmtId="14" fontId="0" fillId="0" borderId="1" xfId="0" applyNumberFormat="1" applyBorder="1"/>
    <xf numFmtId="0" fontId="25" fillId="11" borderId="1" xfId="0" applyFont="1" applyFill="1" applyBorder="1" applyAlignment="1">
      <alignment horizontal="center"/>
    </xf>
    <xf numFmtId="0" fontId="26" fillId="0" borderId="28" xfId="2" applyFont="1" applyBorder="1"/>
    <xf numFmtId="0" fontId="26" fillId="0" borderId="12" xfId="2" applyFont="1" applyBorder="1"/>
    <xf numFmtId="0" fontId="26" fillId="0" borderId="30" xfId="2" applyFont="1" applyBorder="1"/>
    <xf numFmtId="0" fontId="26" fillId="0" borderId="40" xfId="2" applyFont="1" applyBorder="1"/>
    <xf numFmtId="0" fontId="26" fillId="0" borderId="41" xfId="2" applyFont="1" applyBorder="1"/>
    <xf numFmtId="0" fontId="26" fillId="0" borderId="14" xfId="2" applyFont="1" applyBorder="1"/>
    <xf numFmtId="165" fontId="22" fillId="0" borderId="0" xfId="2" applyNumberFormat="1"/>
    <xf numFmtId="0" fontId="29" fillId="13" borderId="1" xfId="0" applyFont="1" applyFill="1" applyBorder="1"/>
    <xf numFmtId="0" fontId="30" fillId="13" borderId="41" xfId="0" applyFont="1" applyFill="1" applyBorder="1"/>
    <xf numFmtId="0" fontId="29" fillId="14" borderId="1" xfId="0" applyFont="1" applyFill="1" applyBorder="1" applyAlignment="1">
      <alignment horizontal="center"/>
    </xf>
    <xf numFmtId="0" fontId="0" fillId="0" borderId="41" xfId="0" applyBorder="1" applyAlignment="1">
      <alignment horizontal="center"/>
    </xf>
    <xf numFmtId="0" fontId="0" fillId="0" borderId="41" xfId="0" applyBorder="1" applyAlignment="1">
      <alignment horizontal="left"/>
    </xf>
    <xf numFmtId="0" fontId="0" fillId="0" borderId="41" xfId="0" applyBorder="1" applyAlignment="1">
      <alignment horizontal="right"/>
    </xf>
    <xf numFmtId="0" fontId="0" fillId="0" borderId="1" xfId="0" applyBorder="1" applyAlignment="1">
      <alignment horizontal="center"/>
    </xf>
    <xf numFmtId="0" fontId="0" fillId="0" borderId="43" xfId="0" applyBorder="1"/>
    <xf numFmtId="0" fontId="0" fillId="0" borderId="13" xfId="0" applyBorder="1"/>
    <xf numFmtId="0" fontId="0" fillId="15" borderId="11" xfId="0" applyFill="1" applyBorder="1"/>
    <xf numFmtId="0" fontId="0" fillId="15" borderId="12" xfId="0" applyFill="1" applyBorder="1"/>
    <xf numFmtId="0" fontId="31" fillId="15" borderId="1" xfId="0" applyFont="1" applyFill="1" applyBorder="1" applyAlignment="1">
      <alignment horizontal="right"/>
    </xf>
    <xf numFmtId="0" fontId="0" fillId="15" borderId="43" xfId="0" applyFill="1" applyBorder="1"/>
    <xf numFmtId="0" fontId="0" fillId="15" borderId="40" xfId="0" applyFill="1" applyBorder="1"/>
    <xf numFmtId="0" fontId="0" fillId="15" borderId="13" xfId="0" applyFill="1" applyBorder="1"/>
    <xf numFmtId="0" fontId="0" fillId="15" borderId="14" xfId="0" applyFill="1" applyBorder="1"/>
    <xf numFmtId="0" fontId="32" fillId="16" borderId="1" xfId="0" applyFont="1" applyFill="1" applyBorder="1" applyAlignment="1">
      <alignment horizontal="right"/>
    </xf>
    <xf numFmtId="166" fontId="30" fillId="13" borderId="3" xfId="0" applyNumberFormat="1" applyFont="1" applyFill="1" applyBorder="1" applyAlignment="1">
      <alignment horizontal="left"/>
    </xf>
    <xf numFmtId="0" fontId="30" fillId="13" borderId="28" xfId="0" applyFont="1" applyFill="1" applyBorder="1"/>
    <xf numFmtId="14" fontId="30" fillId="13" borderId="3" xfId="0" applyNumberFormat="1" applyFont="1" applyFill="1" applyBorder="1" applyAlignment="1">
      <alignment horizontal="left"/>
    </xf>
    <xf numFmtId="0" fontId="29" fillId="13" borderId="30" xfId="0" applyFont="1" applyFill="1" applyBorder="1"/>
    <xf numFmtId="0" fontId="30" fillId="13" borderId="3" xfId="0" applyFont="1" applyFill="1" applyBorder="1" applyAlignment="1">
      <alignment horizontal="left"/>
    </xf>
    <xf numFmtId="0" fontId="29" fillId="14" borderId="41" xfId="0" applyFont="1" applyFill="1" applyBorder="1" applyAlignment="1">
      <alignment horizontal="center"/>
    </xf>
    <xf numFmtId="0" fontId="0" fillId="0" borderId="11" xfId="0" applyBorder="1"/>
    <xf numFmtId="0" fontId="15" fillId="17" borderId="4" xfId="0" applyFont="1" applyFill="1" applyBorder="1"/>
    <xf numFmtId="43" fontId="7" fillId="17" borderId="4" xfId="1" applyFont="1" applyFill="1" applyBorder="1" applyAlignment="1">
      <alignment horizontal="center" vertical="center"/>
    </xf>
    <xf numFmtId="164" fontId="7" fillId="17" borderId="4" xfId="1" applyNumberFormat="1" applyFont="1" applyFill="1" applyBorder="1"/>
    <xf numFmtId="0" fontId="7" fillId="17" borderId="4" xfId="0" applyFont="1" applyFill="1" applyBorder="1"/>
    <xf numFmtId="0" fontId="0" fillId="0" borderId="3" xfId="0" applyBorder="1"/>
    <xf numFmtId="0" fontId="35" fillId="11" borderId="1" xfId="0" applyFont="1" applyFill="1" applyBorder="1"/>
    <xf numFmtId="0" fontId="26" fillId="0" borderId="1" xfId="0" applyFont="1" applyBorder="1"/>
    <xf numFmtId="1" fontId="7" fillId="0" borderId="4" xfId="0" applyNumberFormat="1" applyFont="1" applyBorder="1"/>
    <xf numFmtId="0" fontId="7" fillId="0" borderId="15" xfId="0" applyFont="1" applyBorder="1"/>
    <xf numFmtId="0" fontId="7" fillId="0" borderId="45" xfId="0" applyFont="1" applyBorder="1"/>
    <xf numFmtId="0" fontId="15" fillId="0" borderId="1" xfId="0" applyFont="1" applyBorder="1"/>
    <xf numFmtId="0" fontId="7" fillId="0" borderId="1" xfId="0" quotePrefix="1" applyFont="1" applyBorder="1"/>
    <xf numFmtId="0" fontId="7" fillId="0" borderId="1" xfId="0" applyFont="1" applyBorder="1"/>
    <xf numFmtId="0" fontId="5" fillId="0" borderId="0" xfId="0" applyFont="1" applyAlignment="1">
      <alignment horizontal="left"/>
    </xf>
    <xf numFmtId="0" fontId="2" fillId="0" borderId="0" xfId="0" applyFont="1" applyAlignment="1">
      <alignment horizontal="left"/>
    </xf>
    <xf numFmtId="14" fontId="7" fillId="18" borderId="4" xfId="0" applyNumberFormat="1" applyFont="1" applyFill="1" applyBorder="1"/>
    <xf numFmtId="167" fontId="7" fillId="18" borderId="4" xfId="0" applyNumberFormat="1" applyFont="1" applyFill="1" applyBorder="1"/>
    <xf numFmtId="0" fontId="15" fillId="2" borderId="4" xfId="0" applyFont="1" applyFill="1" applyBorder="1" applyAlignment="1">
      <alignment horizontal="center" vertical="center"/>
    </xf>
    <xf numFmtId="0" fontId="7" fillId="18" borderId="4" xfId="0" applyFont="1" applyFill="1" applyBorder="1" applyAlignment="1">
      <alignment horizontal="center" vertical="center"/>
    </xf>
    <xf numFmtId="0" fontId="7" fillId="18" borderId="4" xfId="0" applyFont="1" applyFill="1" applyBorder="1"/>
    <xf numFmtId="0" fontId="6" fillId="3" borderId="47" xfId="0" applyFont="1" applyFill="1" applyBorder="1" applyAlignment="1">
      <alignment horizontal="center"/>
    </xf>
    <xf numFmtId="0" fontId="37" fillId="0" borderId="4" xfId="0" applyFont="1" applyBorder="1" applyAlignment="1">
      <alignment horizontal="center" vertical="center"/>
    </xf>
    <xf numFmtId="168" fontId="38" fillId="0" borderId="4" xfId="0" applyNumberFormat="1" applyFont="1" applyBorder="1" applyAlignment="1">
      <alignment horizontal="center" vertical="center"/>
    </xf>
    <xf numFmtId="0" fontId="6" fillId="3" borderId="0" xfId="0" applyFont="1" applyFill="1" applyAlignment="1">
      <alignment horizontal="center"/>
    </xf>
    <xf numFmtId="0" fontId="7" fillId="4" borderId="4" xfId="0" applyFont="1" applyFill="1" applyBorder="1" applyAlignment="1">
      <alignment horizontal="center"/>
    </xf>
    <xf numFmtId="168" fontId="7" fillId="0" borderId="48" xfId="0" applyNumberFormat="1" applyFont="1" applyBorder="1"/>
    <xf numFmtId="0" fontId="39" fillId="19" borderId="1" xfId="0" applyFont="1" applyFill="1" applyBorder="1"/>
    <xf numFmtId="0" fontId="39" fillId="19" borderId="1" xfId="0" applyFont="1" applyFill="1" applyBorder="1" applyAlignment="1">
      <alignment horizontal="right"/>
    </xf>
    <xf numFmtId="169" fontId="7" fillId="0" borderId="1" xfId="0" applyNumberFormat="1" applyFont="1" applyBorder="1"/>
    <xf numFmtId="9" fontId="7" fillId="0" borderId="1" xfId="0" applyNumberFormat="1" applyFont="1" applyBorder="1"/>
    <xf numFmtId="4" fontId="7" fillId="0" borderId="1" xfId="0" applyNumberFormat="1" applyFont="1" applyBorder="1"/>
    <xf numFmtId="0" fontId="5" fillId="0" borderId="0" xfId="0" applyFont="1"/>
    <xf numFmtId="0" fontId="39" fillId="20" borderId="49" xfId="0" applyFont="1" applyFill="1" applyBorder="1"/>
    <xf numFmtId="0" fontId="7" fillId="21" borderId="49" xfId="0" applyFont="1" applyFill="1" applyBorder="1"/>
    <xf numFmtId="0" fontId="7" fillId="0" borderId="49" xfId="0" applyFont="1" applyBorder="1"/>
    <xf numFmtId="8" fontId="0" fillId="0" borderId="1" xfId="0" applyNumberFormat="1" applyBorder="1"/>
    <xf numFmtId="8" fontId="0" fillId="0" borderId="0" xfId="0" applyNumberFormat="1"/>
    <xf numFmtId="0" fontId="40" fillId="0" borderId="50" xfId="0" applyFont="1" applyBorder="1" applyAlignment="1">
      <alignment horizontal="left" vertical="center"/>
    </xf>
    <xf numFmtId="0" fontId="40" fillId="0" borderId="50" xfId="0" applyFont="1" applyBorder="1" applyAlignment="1">
      <alignment horizontal="center" vertical="center" wrapText="1"/>
    </xf>
    <xf numFmtId="0" fontId="41" fillId="0" borderId="36" xfId="0" applyFont="1" applyBorder="1" applyAlignment="1">
      <alignment horizontal="center" vertical="center" wrapText="1"/>
    </xf>
    <xf numFmtId="0" fontId="41" fillId="0" borderId="0" xfId="0" applyFont="1" applyAlignment="1">
      <alignment horizontal="center" vertical="center" wrapText="1"/>
    </xf>
    <xf numFmtId="0" fontId="42" fillId="0" borderId="0" xfId="0" applyFont="1" applyProtection="1">
      <protection locked="0"/>
    </xf>
    <xf numFmtId="15" fontId="42" fillId="0" borderId="0" xfId="0" applyNumberFormat="1" applyFont="1" applyAlignment="1" applyProtection="1">
      <alignment horizontal="right"/>
      <protection locked="0"/>
    </xf>
    <xf numFmtId="1" fontId="42" fillId="0" borderId="0" xfId="0" applyNumberFormat="1" applyFont="1" applyAlignment="1">
      <alignment horizontal="center"/>
    </xf>
    <xf numFmtId="0" fontId="42" fillId="0" borderId="51" xfId="0" applyFont="1" applyBorder="1" applyProtection="1">
      <protection locked="0"/>
    </xf>
    <xf numFmtId="170" fontId="42" fillId="0" borderId="51" xfId="0" applyNumberFormat="1" applyFont="1" applyBorder="1" applyAlignment="1" applyProtection="1">
      <alignment horizontal="right"/>
      <protection locked="0"/>
    </xf>
    <xf numFmtId="15" fontId="42" fillId="0" borderId="51" xfId="0" applyNumberFormat="1" applyFont="1" applyBorder="1" applyAlignment="1" applyProtection="1">
      <alignment horizontal="right"/>
      <protection locked="0"/>
    </xf>
    <xf numFmtId="0" fontId="0" fillId="0" borderId="0" xfId="0" applyAlignment="1">
      <alignment horizontal="left"/>
    </xf>
    <xf numFmtId="0" fontId="0" fillId="0" borderId="0" xfId="0" pivotButton="1"/>
    <xf numFmtId="0" fontId="0" fillId="0" borderId="0" xfId="0" applyAlignment="1">
      <alignment horizontal="right"/>
    </xf>
    <xf numFmtId="0" fontId="0" fillId="0" borderId="40" xfId="0" applyBorder="1" applyAlignment="1">
      <alignment horizontal="left"/>
    </xf>
    <xf numFmtId="0" fontId="0" fillId="0" borderId="42" xfId="0" quotePrefix="1" applyBorder="1" applyAlignment="1">
      <alignment horizontal="left"/>
    </xf>
    <xf numFmtId="0" fontId="0" fillId="0" borderId="12" xfId="0" quotePrefix="1" applyBorder="1" applyAlignment="1">
      <alignment horizontal="left"/>
    </xf>
    <xf numFmtId="0" fontId="0" fillId="0" borderId="40" xfId="0" applyBorder="1" applyAlignment="1">
      <alignment horizontal="left" vertical="top"/>
    </xf>
    <xf numFmtId="0" fontId="2" fillId="0" borderId="0" xfId="0" applyFont="1" applyAlignment="1">
      <alignment horizontal="left" vertical="top"/>
    </xf>
    <xf numFmtId="0" fontId="0" fillId="0" borderId="0" xfId="0" applyAlignment="1">
      <alignment horizontal="center"/>
    </xf>
    <xf numFmtId="0" fontId="5" fillId="2" borderId="3" xfId="0" applyFont="1" applyFill="1" applyBorder="1" applyAlignment="1">
      <alignment horizontal="center"/>
    </xf>
    <xf numFmtId="0" fontId="5" fillId="2" borderId="46" xfId="0" applyFont="1" applyFill="1" applyBorder="1" applyAlignment="1">
      <alignment horizontal="center"/>
    </xf>
    <xf numFmtId="0" fontId="5" fillId="2" borderId="2" xfId="0" applyFont="1" applyFill="1" applyBorder="1" applyAlignment="1">
      <alignment horizontal="center"/>
    </xf>
    <xf numFmtId="0" fontId="5" fillId="2" borderId="0" xfId="0" applyFont="1" applyFill="1" applyAlignment="1">
      <alignment horizontal="center"/>
    </xf>
    <xf numFmtId="0" fontId="5" fillId="2" borderId="35" xfId="0" applyFont="1" applyFill="1" applyBorder="1" applyAlignment="1">
      <alignment horizontal="center"/>
    </xf>
    <xf numFmtId="0" fontId="36" fillId="0" borderId="44" xfId="0" applyFont="1" applyBorder="1"/>
    <xf numFmtId="0" fontId="8" fillId="0" borderId="0" xfId="0" applyFont="1" applyAlignment="1">
      <alignment horizontal="center"/>
    </xf>
    <xf numFmtId="0" fontId="5" fillId="0" borderId="0" xfId="0" applyFont="1" applyAlignment="1">
      <alignment horizontal="center"/>
    </xf>
    <xf numFmtId="0" fontId="2" fillId="0" borderId="1" xfId="0" applyFont="1" applyBorder="1" applyAlignment="1">
      <alignment horizontal="left" vertical="top" wrapText="1"/>
    </xf>
    <xf numFmtId="0" fontId="8" fillId="0" borderId="11" xfId="0" applyFont="1" applyBorder="1" applyAlignment="1">
      <alignment horizontal="center" vertical="center" wrapText="1"/>
    </xf>
    <xf numFmtId="0" fontId="8" fillId="0" borderId="12" xfId="0" applyFont="1" applyBorder="1" applyAlignment="1">
      <alignment horizontal="center" vertical="center" wrapText="1"/>
    </xf>
    <xf numFmtId="0" fontId="8" fillId="0" borderId="13" xfId="0" applyFont="1" applyBorder="1" applyAlignment="1">
      <alignment horizontal="center" vertical="center" wrapText="1"/>
    </xf>
    <xf numFmtId="0" fontId="8" fillId="0" borderId="14" xfId="0" applyFont="1" applyBorder="1" applyAlignment="1">
      <alignment horizontal="center" vertical="center" wrapText="1"/>
    </xf>
    <xf numFmtId="0" fontId="1" fillId="0" borderId="0" xfId="0" applyFont="1" applyAlignment="1">
      <alignment horizontal="center"/>
    </xf>
    <xf numFmtId="0" fontId="5" fillId="0" borderId="0" xfId="0" applyFont="1" applyAlignment="1">
      <alignment horizontal="left" wrapText="1"/>
    </xf>
    <xf numFmtId="0" fontId="5" fillId="0" borderId="0" xfId="0" applyFont="1" applyAlignment="1">
      <alignment horizontal="left"/>
    </xf>
    <xf numFmtId="0" fontId="1" fillId="0" borderId="36" xfId="0" applyFont="1" applyBorder="1" applyAlignment="1">
      <alignment horizontal="center"/>
    </xf>
    <xf numFmtId="0" fontId="0" fillId="0" borderId="36" xfId="0" applyBorder="1" applyAlignment="1">
      <alignment horizontal="center"/>
    </xf>
    <xf numFmtId="0" fontId="19" fillId="0" borderId="0" xfId="0" applyFont="1" applyAlignment="1">
      <alignment horizontal="left"/>
    </xf>
    <xf numFmtId="0" fontId="18" fillId="0" borderId="0" xfId="0" applyFont="1" applyAlignment="1">
      <alignment horizontal="left"/>
    </xf>
    <xf numFmtId="0" fontId="20" fillId="0" borderId="0" xfId="0" applyFont="1" applyAlignment="1">
      <alignment horizontal="left"/>
    </xf>
    <xf numFmtId="0" fontId="20" fillId="0" borderId="0" xfId="0" applyFont="1" applyAlignment="1">
      <alignment horizontal="left" vertical="top" wrapText="1"/>
    </xf>
    <xf numFmtId="0" fontId="0" fillId="6" borderId="16" xfId="0" applyFill="1" applyBorder="1" applyAlignment="1">
      <alignment horizontal="center" vertical="center"/>
    </xf>
    <xf numFmtId="0" fontId="0" fillId="6" borderId="17" xfId="0" applyFill="1" applyBorder="1" applyAlignment="1">
      <alignment horizontal="center" vertical="center"/>
    </xf>
    <xf numFmtId="0" fontId="0" fillId="6" borderId="18" xfId="0" applyFill="1" applyBorder="1" applyAlignment="1">
      <alignment horizontal="center" vertical="center"/>
    </xf>
    <xf numFmtId="0" fontId="0" fillId="9" borderId="23" xfId="0" applyFill="1" applyBorder="1" applyAlignment="1">
      <alignment horizontal="center" vertical="center"/>
    </xf>
    <xf numFmtId="0" fontId="0" fillId="9" borderId="24" xfId="0" applyFill="1" applyBorder="1" applyAlignment="1">
      <alignment horizontal="center" vertical="center"/>
    </xf>
    <xf numFmtId="0" fontId="2" fillId="0" borderId="0" xfId="0" applyFont="1" applyAlignment="1">
      <alignment horizontal="left"/>
    </xf>
    <xf numFmtId="0" fontId="5" fillId="0" borderId="1" xfId="0" applyFont="1" applyBorder="1" applyAlignment="1">
      <alignment horizontal="center"/>
    </xf>
    <xf numFmtId="0" fontId="22" fillId="0" borderId="25" xfId="2" applyBorder="1" applyAlignment="1">
      <alignment horizontal="left"/>
    </xf>
    <xf numFmtId="0" fontId="22" fillId="0" borderId="0" xfId="2" applyAlignment="1">
      <alignment horizontal="left"/>
    </xf>
    <xf numFmtId="0" fontId="22" fillId="0" borderId="26" xfId="2" applyBorder="1" applyAlignment="1">
      <alignment horizontal="left"/>
    </xf>
    <xf numFmtId="165" fontId="33" fillId="0" borderId="25" xfId="2" applyNumberFormat="1" applyFont="1" applyBorder="1" applyAlignment="1">
      <alignment horizontal="center"/>
    </xf>
    <xf numFmtId="165" fontId="22" fillId="0" borderId="0" xfId="2" applyNumberFormat="1" applyAlignment="1">
      <alignment horizontal="center"/>
    </xf>
    <xf numFmtId="0" fontId="23" fillId="10" borderId="16" xfId="2" applyFont="1" applyFill="1" applyBorder="1" applyAlignment="1">
      <alignment horizontal="center"/>
    </xf>
    <xf numFmtId="0" fontId="23" fillId="10" borderId="17" xfId="2" applyFont="1" applyFill="1" applyBorder="1" applyAlignment="1">
      <alignment horizontal="center"/>
    </xf>
    <xf numFmtId="0" fontId="23" fillId="10" borderId="18" xfId="2" applyFont="1" applyFill="1" applyBorder="1" applyAlignment="1">
      <alignment horizontal="center"/>
    </xf>
    <xf numFmtId="0" fontId="8" fillId="0" borderId="37" xfId="2" applyFont="1" applyBorder="1" applyAlignment="1">
      <alignment horizontal="left" vertical="center" wrapText="1"/>
    </xf>
    <xf numFmtId="0" fontId="8" fillId="0" borderId="38" xfId="2" applyFont="1" applyBorder="1" applyAlignment="1">
      <alignment horizontal="left" vertical="center" wrapText="1"/>
    </xf>
    <xf numFmtId="0" fontId="8" fillId="0" borderId="39" xfId="2" applyFont="1" applyBorder="1" applyAlignment="1">
      <alignment horizontal="left" vertical="center" wrapText="1"/>
    </xf>
    <xf numFmtId="0" fontId="23" fillId="10" borderId="1" xfId="2" applyFont="1" applyFill="1" applyBorder="1" applyAlignment="1">
      <alignment horizontal="center" vertical="center"/>
    </xf>
    <xf numFmtId="0" fontId="22" fillId="0" borderId="0" xfId="2" applyAlignment="1">
      <alignment horizontal="center"/>
    </xf>
    <xf numFmtId="0" fontId="22" fillId="0" borderId="5" xfId="2" applyBorder="1" applyAlignment="1">
      <alignment horizontal="left"/>
    </xf>
    <xf numFmtId="0" fontId="22" fillId="0" borderId="6" xfId="2" applyBorder="1" applyAlignment="1">
      <alignment horizontal="left"/>
    </xf>
    <xf numFmtId="0" fontId="22" fillId="0" borderId="7" xfId="2" applyBorder="1" applyAlignment="1">
      <alignment horizontal="left"/>
    </xf>
    <xf numFmtId="0" fontId="22" fillId="0" borderId="8" xfId="2" applyBorder="1" applyAlignment="1">
      <alignment horizontal="left"/>
    </xf>
    <xf numFmtId="0" fontId="22" fillId="0" borderId="9" xfId="2" applyBorder="1" applyAlignment="1">
      <alignment horizontal="left"/>
    </xf>
    <xf numFmtId="0" fontId="22" fillId="0" borderId="10" xfId="2" applyBorder="1" applyAlignment="1">
      <alignment horizontal="left"/>
    </xf>
    <xf numFmtId="0" fontId="0" fillId="0" borderId="36" xfId="0" applyBorder="1" applyAlignment="1">
      <alignment horizontal="left"/>
    </xf>
    <xf numFmtId="0" fontId="0" fillId="0" borderId="14" xfId="0" applyBorder="1" applyAlignment="1">
      <alignment horizontal="left"/>
    </xf>
    <xf numFmtId="0" fontId="29" fillId="15" borderId="2" xfId="0" applyFont="1" applyFill="1" applyBorder="1" applyAlignment="1">
      <alignment horizontal="left"/>
    </xf>
    <xf numFmtId="0" fontId="29" fillId="15" borderId="1" xfId="0" applyFont="1" applyFill="1" applyBorder="1" applyAlignment="1">
      <alignment horizontal="left"/>
    </xf>
    <xf numFmtId="0" fontId="32" fillId="16" borderId="2" xfId="0" applyFont="1" applyFill="1" applyBorder="1" applyAlignment="1">
      <alignment horizontal="left"/>
    </xf>
    <xf numFmtId="0" fontId="32" fillId="16" borderId="1" xfId="0" applyFont="1" applyFill="1" applyBorder="1" applyAlignment="1">
      <alignment horizontal="left"/>
    </xf>
    <xf numFmtId="0" fontId="0" fillId="0" borderId="0" xfId="0" applyAlignment="1">
      <alignment horizontal="left"/>
    </xf>
    <xf numFmtId="0" fontId="0" fillId="0" borderId="40" xfId="0" applyBorder="1" applyAlignment="1">
      <alignment horizontal="left"/>
    </xf>
    <xf numFmtId="0" fontId="34" fillId="12" borderId="11" xfId="0" applyFont="1" applyFill="1" applyBorder="1" applyAlignment="1">
      <alignment horizontal="center"/>
    </xf>
    <xf numFmtId="0" fontId="34" fillId="12" borderId="42" xfId="0" applyFont="1" applyFill="1" applyBorder="1" applyAlignment="1">
      <alignment horizontal="center"/>
    </xf>
    <xf numFmtId="0" fontId="34" fillId="12" borderId="12" xfId="0" applyFont="1" applyFill="1" applyBorder="1" applyAlignment="1">
      <alignment horizontal="center"/>
    </xf>
    <xf numFmtId="0" fontId="27" fillId="11" borderId="43" xfId="0" applyFont="1" applyFill="1" applyBorder="1" applyAlignment="1">
      <alignment horizontal="center"/>
    </xf>
    <xf numFmtId="0" fontId="27" fillId="11" borderId="0" xfId="0" applyFont="1" applyFill="1" applyAlignment="1">
      <alignment horizontal="center"/>
    </xf>
    <xf numFmtId="0" fontId="27" fillId="11" borderId="40" xfId="0" applyFont="1" applyFill="1" applyBorder="1" applyAlignment="1">
      <alignment horizontal="center"/>
    </xf>
    <xf numFmtId="0" fontId="28" fillId="11" borderId="13" xfId="0" applyFont="1" applyFill="1" applyBorder="1" applyAlignment="1">
      <alignment horizontal="center"/>
    </xf>
    <xf numFmtId="0" fontId="28" fillId="11" borderId="36" xfId="0" applyFont="1" applyFill="1" applyBorder="1" applyAlignment="1">
      <alignment horizontal="center"/>
    </xf>
    <xf numFmtId="0" fontId="28" fillId="11" borderId="0" xfId="0" applyFont="1" applyFill="1" applyAlignment="1">
      <alignment horizontal="center"/>
    </xf>
    <xf numFmtId="0" fontId="28" fillId="11" borderId="14" xfId="0" applyFont="1" applyFill="1" applyBorder="1" applyAlignment="1">
      <alignment horizontal="center"/>
    </xf>
    <xf numFmtId="0" fontId="1" fillId="0" borderId="11" xfId="0" applyFont="1" applyBorder="1" applyAlignment="1">
      <alignment horizontal="left" wrapText="1"/>
    </xf>
    <xf numFmtId="0" fontId="0" fillId="0" borderId="42" xfId="0" applyBorder="1" applyAlignment="1">
      <alignment horizontal="left" wrapText="1"/>
    </xf>
    <xf numFmtId="0" fontId="0" fillId="0" borderId="12" xfId="0" applyBorder="1" applyAlignment="1">
      <alignment horizontal="left" wrapText="1"/>
    </xf>
    <xf numFmtId="0" fontId="0" fillId="0" borderId="13" xfId="0" applyBorder="1" applyAlignment="1">
      <alignment horizontal="left" wrapText="1"/>
    </xf>
    <xf numFmtId="0" fontId="0" fillId="0" borderId="36" xfId="0" applyBorder="1" applyAlignment="1">
      <alignment horizontal="left" wrapText="1"/>
    </xf>
    <xf numFmtId="0" fontId="0" fillId="0" borderId="14" xfId="0" applyBorder="1" applyAlignment="1">
      <alignment horizontal="left" wrapText="1"/>
    </xf>
    <xf numFmtId="0" fontId="30" fillId="13" borderId="42" xfId="0" applyFont="1" applyFill="1" applyBorder="1" applyAlignment="1">
      <alignment horizontal="center" vertical="center"/>
    </xf>
    <xf numFmtId="0" fontId="30" fillId="13" borderId="12" xfId="0" applyFont="1" applyFill="1" applyBorder="1" applyAlignment="1">
      <alignment horizontal="center" vertical="center"/>
    </xf>
    <xf numFmtId="0" fontId="30" fillId="13" borderId="0" xfId="0" applyFont="1" applyFill="1" applyAlignment="1">
      <alignment horizontal="center" vertical="center"/>
    </xf>
    <xf numFmtId="0" fontId="30" fillId="13" borderId="40" xfId="0" applyFont="1" applyFill="1" applyBorder="1" applyAlignment="1">
      <alignment horizontal="center" vertical="center"/>
    </xf>
    <xf numFmtId="0" fontId="30" fillId="13" borderId="36" xfId="0" applyFont="1" applyFill="1" applyBorder="1" applyAlignment="1">
      <alignment horizontal="center" vertical="center"/>
    </xf>
    <xf numFmtId="0" fontId="30" fillId="13" borderId="14" xfId="0" applyFont="1" applyFill="1" applyBorder="1" applyAlignment="1">
      <alignment horizontal="center" vertical="center"/>
    </xf>
    <xf numFmtId="0" fontId="33" fillId="0" borderId="0" xfId="0" applyFont="1" applyAlignment="1">
      <alignment horizontal="left"/>
    </xf>
  </cellXfs>
  <cellStyles count="3">
    <cellStyle name="Comma 2" xfId="1" xr:uid="{B2415099-3C50-4E0D-9A42-F32FB5028A5D}"/>
    <cellStyle name="Normal" xfId="0" builtinId="0"/>
    <cellStyle name="Normal 2" xfId="2" xr:uid="{825B1913-7636-42E1-888C-F8ECA108C1F3}"/>
  </cellStyles>
  <dxfs count="13">
    <dxf>
      <fill>
        <patternFill>
          <bgColor rgb="FF00B050"/>
        </patternFill>
      </fill>
    </dxf>
    <dxf>
      <fill>
        <patternFill>
          <bgColor rgb="FFFF0000"/>
        </patternFill>
      </fill>
    </dxf>
    <dxf>
      <fill>
        <patternFill>
          <bgColor rgb="FFFF0000"/>
        </patternFill>
      </fill>
    </dxf>
    <dxf>
      <font>
        <color theme="0"/>
      </font>
      <fill>
        <patternFill patternType="solid">
          <fgColor rgb="FFFF0000"/>
          <bgColor rgb="FFFF0000"/>
        </patternFill>
      </fill>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s>
  <tableStyles count="1" defaultTableStyle="TableStyleMedium2" defaultPivotStyle="PivotStyleLight16">
    <tableStyle name="Invisible" pivot="0" table="0" count="0" xr9:uid="{F3D35E2B-0DBC-40E4-8C8B-1C7B3ED6C4A8}"/>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17/10/relationships/person" Target="persons/person.xml"/><Relationship Id="rId3" Type="http://schemas.openxmlformats.org/officeDocument/2006/relationships/worksheet" Target="worksheets/sheet3.xml"/><Relationship Id="rId21" Type="http://schemas.openxmlformats.org/officeDocument/2006/relationships/pivotCacheDefinition" Target="pivotCache/pivotCacheDefinition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Revenue '000</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manualLayout>
          <c:layoutTarget val="inner"/>
          <c:xMode val="edge"/>
          <c:yMode val="edge"/>
          <c:x val="1.7133956386292833E-2"/>
          <c:y val="9.306400322714152E-2"/>
          <c:w val="0.96573208722741433"/>
          <c:h val="0.73703118696989223"/>
        </c:manualLayout>
      </c:layout>
      <c:lineChart>
        <c:grouping val="standard"/>
        <c:varyColors val="0"/>
        <c:ser>
          <c:idx val="0"/>
          <c:order val="0"/>
          <c:tx>
            <c:strRef>
              <c:f>'Sheet 11'!$B$5</c:f>
              <c:strCache>
                <c:ptCount val="1"/>
                <c:pt idx="0">
                  <c:v>Date</c:v>
                </c:pt>
              </c:strCache>
            </c:strRef>
          </c:tx>
          <c:spPr>
            <a:ln w="31750" cap="rnd">
              <a:solidFill>
                <a:schemeClr val="accent1"/>
              </a:solidFill>
              <a:round/>
            </a:ln>
            <a:effectLst/>
          </c:spPr>
          <c:marker>
            <c:symbol val="circle"/>
            <c:size val="17"/>
            <c:spPr>
              <a:solidFill>
                <a:schemeClr val="accent1"/>
              </a:solidFill>
              <a:ln>
                <a:noFill/>
              </a:ln>
              <a:effectLst/>
            </c:spPr>
          </c:marker>
          <c:dLbls>
            <c:spPr>
              <a:solidFill>
                <a:srgbClr val="FFC000"/>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val>
            <c:numRef>
              <c:f>'Sheet 11'!$B$6:$B$20</c:f>
              <c:numCache>
                <c:formatCode>General</c:formatCode>
                <c:ptCount val="15"/>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numCache>
            </c:numRef>
          </c:val>
          <c:smooth val="0"/>
          <c:extLst>
            <c:ext xmlns:c16="http://schemas.microsoft.com/office/drawing/2014/chart" uri="{C3380CC4-5D6E-409C-BE32-E72D297353CC}">
              <c16:uniqueId val="{00000000-A76B-4C31-A385-5FC143ABAB1C}"/>
            </c:ext>
          </c:extLst>
        </c:ser>
        <c:ser>
          <c:idx val="1"/>
          <c:order val="1"/>
          <c:tx>
            <c:strRef>
              <c:f>'Sheet 11'!$C$5</c:f>
              <c:strCache>
                <c:ptCount val="1"/>
                <c:pt idx="0">
                  <c:v>Revenue'000</c:v>
                </c:pt>
              </c:strCache>
            </c:strRef>
          </c:tx>
          <c:spPr>
            <a:ln w="31750" cap="rnd">
              <a:solidFill>
                <a:schemeClr val="accent2"/>
              </a:solidFill>
              <a:round/>
            </a:ln>
            <a:effectLst/>
          </c:spPr>
          <c:marker>
            <c:symbol val="circle"/>
            <c:size val="17"/>
            <c:spPr>
              <a:solidFill>
                <a:schemeClr val="accent2"/>
              </a:solidFill>
              <a:ln>
                <a:noFill/>
              </a:ln>
              <a:effectLst/>
            </c:spPr>
          </c:marker>
          <c:dLbls>
            <c:dLbl>
              <c:idx val="12"/>
              <c:layout>
                <c:manualLayout>
                  <c:x val="-4.0619250864669956E-2"/>
                  <c:y val="-2.9940119760479042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A76B-4C31-A385-5FC143ABAB1C}"/>
                </c:ext>
              </c:extLst>
            </c:dLbl>
            <c:spPr>
              <a:solidFill>
                <a:schemeClr val="accent3">
                  <a:lumMod val="7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val>
            <c:numRef>
              <c:f>'Sheet 11'!$C$6:$C$20</c:f>
              <c:numCache>
                <c:formatCode>"₹"#,##0_);[Red]\("₹"#,##0\)</c:formatCode>
                <c:ptCount val="15"/>
                <c:pt idx="0">
                  <c:v>2156</c:v>
                </c:pt>
                <c:pt idx="1">
                  <c:v>3562</c:v>
                </c:pt>
                <c:pt idx="2">
                  <c:v>7506</c:v>
                </c:pt>
                <c:pt idx="3">
                  <c:v>6258</c:v>
                </c:pt>
                <c:pt idx="4">
                  <c:v>6279</c:v>
                </c:pt>
                <c:pt idx="5">
                  <c:v>1963</c:v>
                </c:pt>
                <c:pt idx="6">
                  <c:v>6736</c:v>
                </c:pt>
                <c:pt idx="7">
                  <c:v>3280</c:v>
                </c:pt>
                <c:pt idx="8">
                  <c:v>8398</c:v>
                </c:pt>
                <c:pt idx="9">
                  <c:v>2882</c:v>
                </c:pt>
                <c:pt idx="10">
                  <c:v>4686</c:v>
                </c:pt>
                <c:pt idx="11">
                  <c:v>6976</c:v>
                </c:pt>
                <c:pt idx="12">
                  <c:v>2173</c:v>
                </c:pt>
                <c:pt idx="13">
                  <c:v>2166</c:v>
                </c:pt>
                <c:pt idx="14">
                  <c:v>8418</c:v>
                </c:pt>
              </c:numCache>
            </c:numRef>
          </c:val>
          <c:smooth val="0"/>
          <c:extLst>
            <c:ext xmlns:c16="http://schemas.microsoft.com/office/drawing/2014/chart" uri="{C3380CC4-5D6E-409C-BE32-E72D297353CC}">
              <c16:uniqueId val="{00000001-A76B-4C31-A385-5FC143ABAB1C}"/>
            </c:ext>
          </c:extLst>
        </c:ser>
        <c:dLbls>
          <c:dLblPos val="ctr"/>
          <c:showLegendKey val="0"/>
          <c:showVal val="1"/>
          <c:showCatName val="0"/>
          <c:showSerName val="0"/>
          <c:showPercent val="0"/>
          <c:showBubbleSize val="0"/>
        </c:dLbls>
        <c:marker val="1"/>
        <c:smooth val="0"/>
        <c:axId val="1241355775"/>
        <c:axId val="1241334655"/>
      </c:lineChart>
      <c:catAx>
        <c:axId val="1241355775"/>
        <c:scaling>
          <c:orientation val="minMax"/>
        </c:scaling>
        <c:delete val="0"/>
        <c:axPos val="b"/>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241334655"/>
        <c:crosses val="autoZero"/>
        <c:auto val="1"/>
        <c:lblAlgn val="ctr"/>
        <c:lblOffset val="100"/>
        <c:noMultiLvlLbl val="0"/>
      </c:catAx>
      <c:valAx>
        <c:axId val="1241334655"/>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1241355775"/>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Revenue</a:t>
            </a:r>
            <a:r>
              <a:rPr lang="en-IN" b="1" baseline="0"/>
              <a:t> '000</a:t>
            </a:r>
            <a:endParaRPr lang="en-IN"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lotArea>
      <c:layout>
        <c:manualLayout>
          <c:layoutTarget val="inner"/>
          <c:xMode val="edge"/>
          <c:yMode val="edge"/>
          <c:x val="8.9014299168564071E-2"/>
          <c:y val="8.6298003072196636E-2"/>
          <c:w val="0.88202016650841764"/>
          <c:h val="0.66317234539230985"/>
        </c:manualLayout>
      </c:layout>
      <c:barChart>
        <c:barDir val="col"/>
        <c:grouping val="clustered"/>
        <c:varyColors val="0"/>
        <c:ser>
          <c:idx val="0"/>
          <c:order val="0"/>
          <c:tx>
            <c:strRef>
              <c:f>' Sheet 12'!$E$7</c:f>
              <c:strCache>
                <c:ptCount val="1"/>
                <c:pt idx="0">
                  <c:v>Revenue'000</c:v>
                </c:pt>
              </c:strCache>
            </c:strRef>
          </c:tx>
          <c:spPr>
            <a:solidFill>
              <a:schemeClr val="accent1"/>
            </a:solidFill>
            <a:ln>
              <a:noFill/>
            </a:ln>
            <a:effectLst/>
          </c:spPr>
          <c:invertIfNegative val="0"/>
          <c:cat>
            <c:strRef>
              <c:f>' Sheet 12'!$D$8:$D$27</c:f>
              <c:strCache>
                <c:ptCount val="20"/>
                <c:pt idx="0">
                  <c:v>01-01-2005</c:v>
                </c:pt>
                <c:pt idx="1">
                  <c:v>01-01-2006</c:v>
                </c:pt>
                <c:pt idx="2">
                  <c:v>01-01-2007</c:v>
                </c:pt>
                <c:pt idx="3">
                  <c:v>01-01-2008</c:v>
                </c:pt>
                <c:pt idx="4">
                  <c:v>01-01-2009</c:v>
                </c:pt>
                <c:pt idx="5">
                  <c:v>01-01-2010</c:v>
                </c:pt>
                <c:pt idx="6">
                  <c:v>01-01-2011</c:v>
                </c:pt>
                <c:pt idx="7">
                  <c:v>01-01-2012</c:v>
                </c:pt>
                <c:pt idx="8">
                  <c:v>01-01-2013</c:v>
                </c:pt>
                <c:pt idx="9">
                  <c:v>01-01-2014</c:v>
                </c:pt>
                <c:pt idx="10">
                  <c:v>01-01-2015</c:v>
                </c:pt>
                <c:pt idx="11">
                  <c:v>01-01-2016</c:v>
                </c:pt>
                <c:pt idx="12">
                  <c:v>01-01-2017</c:v>
                </c:pt>
                <c:pt idx="13">
                  <c:v>01-01-2018</c:v>
                </c:pt>
                <c:pt idx="14">
                  <c:v>01-01-2019</c:v>
                </c:pt>
                <c:pt idx="15">
                  <c:v>01-01-2020</c:v>
                </c:pt>
                <c:pt idx="16">
                  <c:v>01-01-2021</c:v>
                </c:pt>
                <c:pt idx="17">
                  <c:v>01-01-2022</c:v>
                </c:pt>
                <c:pt idx="19">
                  <c:v>Total</c:v>
                </c:pt>
              </c:strCache>
            </c:strRef>
          </c:cat>
          <c:val>
            <c:numRef>
              <c:f>' Sheet 12'!$E$8:$E$27</c:f>
              <c:numCache>
                <c:formatCode>"$"#,##0_);[Red]\("$"#,##0\)</c:formatCode>
                <c:ptCount val="20"/>
                <c:pt idx="0">
                  <c:v>528</c:v>
                </c:pt>
                <c:pt idx="1">
                  <c:v>4550</c:v>
                </c:pt>
                <c:pt idx="2">
                  <c:v>8189</c:v>
                </c:pt>
                <c:pt idx="3">
                  <c:v>1730</c:v>
                </c:pt>
                <c:pt idx="4">
                  <c:v>5262</c:v>
                </c:pt>
                <c:pt idx="5">
                  <c:v>2172</c:v>
                </c:pt>
                <c:pt idx="6">
                  <c:v>4384</c:v>
                </c:pt>
                <c:pt idx="7">
                  <c:v>8709</c:v>
                </c:pt>
                <c:pt idx="8">
                  <c:v>3618</c:v>
                </c:pt>
                <c:pt idx="9">
                  <c:v>6372</c:v>
                </c:pt>
                <c:pt idx="10">
                  <c:v>3456</c:v>
                </c:pt>
                <c:pt idx="11">
                  <c:v>7478</c:v>
                </c:pt>
                <c:pt idx="12">
                  <c:v>4649</c:v>
                </c:pt>
                <c:pt idx="13">
                  <c:v>5831</c:v>
                </c:pt>
                <c:pt idx="14">
                  <c:v>1599</c:v>
                </c:pt>
                <c:pt idx="15">
                  <c:v>3695</c:v>
                </c:pt>
                <c:pt idx="16">
                  <c:v>1678</c:v>
                </c:pt>
                <c:pt idx="17">
                  <c:v>3490</c:v>
                </c:pt>
                <c:pt idx="19">
                  <c:v>77390</c:v>
                </c:pt>
              </c:numCache>
            </c:numRef>
          </c:val>
          <c:extLst>
            <c:ext xmlns:c16="http://schemas.microsoft.com/office/drawing/2014/chart" uri="{C3380CC4-5D6E-409C-BE32-E72D297353CC}">
              <c16:uniqueId val="{00000000-ED3F-4417-AC50-E5EFDA8EDB17}"/>
            </c:ext>
          </c:extLst>
        </c:ser>
        <c:ser>
          <c:idx val="1"/>
          <c:order val="1"/>
          <c:tx>
            <c:strRef>
              <c:f>' Sheet 12'!$F$7</c:f>
              <c:strCache>
                <c:ptCount val="1"/>
                <c:pt idx="0">
                  <c:v>Running Total</c:v>
                </c:pt>
              </c:strCache>
            </c:strRef>
          </c:tx>
          <c:spPr>
            <a:solidFill>
              <a:schemeClr val="accent2">
                <a:lumMod val="60000"/>
                <a:lumOff val="40000"/>
              </a:schemeClr>
            </a:solidFill>
            <a:ln>
              <a:noFill/>
            </a:ln>
            <a:effectLst/>
          </c:spPr>
          <c:invertIfNegative val="0"/>
          <c:cat>
            <c:strRef>
              <c:f>' Sheet 12'!$D$8:$D$27</c:f>
              <c:strCache>
                <c:ptCount val="20"/>
                <c:pt idx="0">
                  <c:v>01-01-2005</c:v>
                </c:pt>
                <c:pt idx="1">
                  <c:v>01-01-2006</c:v>
                </c:pt>
                <c:pt idx="2">
                  <c:v>01-01-2007</c:v>
                </c:pt>
                <c:pt idx="3">
                  <c:v>01-01-2008</c:v>
                </c:pt>
                <c:pt idx="4">
                  <c:v>01-01-2009</c:v>
                </c:pt>
                <c:pt idx="5">
                  <c:v>01-01-2010</c:v>
                </c:pt>
                <c:pt idx="6">
                  <c:v>01-01-2011</c:v>
                </c:pt>
                <c:pt idx="7">
                  <c:v>01-01-2012</c:v>
                </c:pt>
                <c:pt idx="8">
                  <c:v>01-01-2013</c:v>
                </c:pt>
                <c:pt idx="9">
                  <c:v>01-01-2014</c:v>
                </c:pt>
                <c:pt idx="10">
                  <c:v>01-01-2015</c:v>
                </c:pt>
                <c:pt idx="11">
                  <c:v>01-01-2016</c:v>
                </c:pt>
                <c:pt idx="12">
                  <c:v>01-01-2017</c:v>
                </c:pt>
                <c:pt idx="13">
                  <c:v>01-01-2018</c:v>
                </c:pt>
                <c:pt idx="14">
                  <c:v>01-01-2019</c:v>
                </c:pt>
                <c:pt idx="15">
                  <c:v>01-01-2020</c:v>
                </c:pt>
                <c:pt idx="16">
                  <c:v>01-01-2021</c:v>
                </c:pt>
                <c:pt idx="17">
                  <c:v>01-01-2022</c:v>
                </c:pt>
                <c:pt idx="19">
                  <c:v>Total</c:v>
                </c:pt>
              </c:strCache>
            </c:strRef>
          </c:cat>
          <c:val>
            <c:numRef>
              <c:f>' Sheet 12'!$F$8:$F$27</c:f>
              <c:numCache>
                <c:formatCode>#,##0.00</c:formatCode>
                <c:ptCount val="20"/>
                <c:pt idx="1">
                  <c:v>82149</c:v>
                </c:pt>
                <c:pt idx="2">
                  <c:v>129421</c:v>
                </c:pt>
                <c:pt idx="3">
                  <c:v>170599</c:v>
                </c:pt>
                <c:pt idx="4">
                  <c:v>215675</c:v>
                </c:pt>
                <c:pt idx="5">
                  <c:v>258026</c:v>
                </c:pt>
                <c:pt idx="6">
                  <c:v>302954</c:v>
                </c:pt>
                <c:pt idx="7">
                  <c:v>352572</c:v>
                </c:pt>
                <c:pt idx="8">
                  <c:v>397465</c:v>
                </c:pt>
                <c:pt idx="9">
                  <c:v>445477</c:v>
                </c:pt>
                <c:pt idx="10">
                  <c:v>490938</c:v>
                </c:pt>
                <c:pt idx="11">
                  <c:v>540786</c:v>
                </c:pt>
                <c:pt idx="12">
                  <c:v>588171</c:v>
                </c:pt>
                <c:pt idx="13">
                  <c:v>637103</c:v>
                </c:pt>
                <c:pt idx="14">
                  <c:v>682168</c:v>
                </c:pt>
                <c:pt idx="15">
                  <c:v>729694</c:v>
                </c:pt>
                <c:pt idx="16">
                  <c:v>775569</c:v>
                </c:pt>
                <c:pt idx="17">
                  <c:v>823621</c:v>
                </c:pt>
              </c:numCache>
            </c:numRef>
          </c:val>
          <c:extLst>
            <c:ext xmlns:c16="http://schemas.microsoft.com/office/drawing/2014/chart" uri="{C3380CC4-5D6E-409C-BE32-E72D297353CC}">
              <c16:uniqueId val="{00000001-ED3F-4417-AC50-E5EFDA8EDB17}"/>
            </c:ext>
          </c:extLst>
        </c:ser>
        <c:dLbls>
          <c:showLegendKey val="0"/>
          <c:showVal val="0"/>
          <c:showCatName val="0"/>
          <c:showSerName val="0"/>
          <c:showPercent val="0"/>
          <c:showBubbleSize val="0"/>
        </c:dLbls>
        <c:gapWidth val="219"/>
        <c:axId val="359452144"/>
        <c:axId val="359468944"/>
      </c:barChart>
      <c:lineChart>
        <c:grouping val="standard"/>
        <c:varyColors val="0"/>
        <c:ser>
          <c:idx val="2"/>
          <c:order val="2"/>
          <c:tx>
            <c:strRef>
              <c:f>' Sheet 12'!$G$7</c:f>
              <c:strCache>
                <c:ptCount val="1"/>
                <c:pt idx="0">
                  <c:v>%</c:v>
                </c:pt>
              </c:strCache>
            </c:strRef>
          </c:tx>
          <c:spPr>
            <a:ln w="28575" cap="rnd">
              <a:solidFill>
                <a:schemeClr val="accent6">
                  <a:lumMod val="50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Sheet 12'!$D$8:$D$27</c:f>
              <c:strCache>
                <c:ptCount val="20"/>
                <c:pt idx="0">
                  <c:v>01-01-2005</c:v>
                </c:pt>
                <c:pt idx="1">
                  <c:v>01-01-2006</c:v>
                </c:pt>
                <c:pt idx="2">
                  <c:v>01-01-2007</c:v>
                </c:pt>
                <c:pt idx="3">
                  <c:v>01-01-2008</c:v>
                </c:pt>
                <c:pt idx="4">
                  <c:v>01-01-2009</c:v>
                </c:pt>
                <c:pt idx="5">
                  <c:v>01-01-2010</c:v>
                </c:pt>
                <c:pt idx="6">
                  <c:v>01-01-2011</c:v>
                </c:pt>
                <c:pt idx="7">
                  <c:v>01-01-2012</c:v>
                </c:pt>
                <c:pt idx="8">
                  <c:v>01-01-2013</c:v>
                </c:pt>
                <c:pt idx="9">
                  <c:v>01-01-2014</c:v>
                </c:pt>
                <c:pt idx="10">
                  <c:v>01-01-2015</c:v>
                </c:pt>
                <c:pt idx="11">
                  <c:v>01-01-2016</c:v>
                </c:pt>
                <c:pt idx="12">
                  <c:v>01-01-2017</c:v>
                </c:pt>
                <c:pt idx="13">
                  <c:v>01-01-2018</c:v>
                </c:pt>
                <c:pt idx="14">
                  <c:v>01-01-2019</c:v>
                </c:pt>
                <c:pt idx="15">
                  <c:v>01-01-2020</c:v>
                </c:pt>
                <c:pt idx="16">
                  <c:v>01-01-2021</c:v>
                </c:pt>
                <c:pt idx="17">
                  <c:v>01-01-2022</c:v>
                </c:pt>
                <c:pt idx="19">
                  <c:v>Total</c:v>
                </c:pt>
              </c:strCache>
            </c:strRef>
          </c:cat>
          <c:val>
            <c:numRef>
              <c:f>' Sheet 12'!$G$8:$G$27</c:f>
              <c:numCache>
                <c:formatCode>0%</c:formatCode>
                <c:ptCount val="20"/>
                <c:pt idx="1">
                  <c:v>1.8742214414455522</c:v>
                </c:pt>
                <c:pt idx="2">
                  <c:v>2.9527275216171205</c:v>
                </c:pt>
                <c:pt idx="3">
                  <c:v>3.8921995847687709</c:v>
                </c:pt>
                <c:pt idx="4">
                  <c:v>4.9206041386233483</c:v>
                </c:pt>
                <c:pt idx="5">
                  <c:v>5.8868380826355775</c:v>
                </c:pt>
                <c:pt idx="6">
                  <c:v>6.9118660308913782</c:v>
                </c:pt>
                <c:pt idx="7">
                  <c:v>8.0438958727841019</c:v>
                </c:pt>
                <c:pt idx="8">
                  <c:v>9.0681252994455974</c:v>
                </c:pt>
                <c:pt idx="9">
                  <c:v>10.163514407611052</c:v>
                </c:pt>
                <c:pt idx="10">
                  <c:v>11.200702699002989</c:v>
                </c:pt>
                <c:pt idx="11">
                  <c:v>12.337979968515434</c:v>
                </c:pt>
                <c:pt idx="12">
                  <c:v>13.419064132691474</c:v>
                </c:pt>
                <c:pt idx="13">
                  <c:v>14.535442951335813</c:v>
                </c:pt>
                <c:pt idx="14">
                  <c:v>15.563596541260752</c:v>
                </c:pt>
                <c:pt idx="15">
                  <c:v>16.647897606716707</c:v>
                </c:pt>
                <c:pt idx="16">
                  <c:v>17.694531267824143</c:v>
                </c:pt>
                <c:pt idx="17">
                  <c:v>18.790832972097373</c:v>
                </c:pt>
              </c:numCache>
            </c:numRef>
          </c:val>
          <c:smooth val="0"/>
          <c:extLst>
            <c:ext xmlns:c16="http://schemas.microsoft.com/office/drawing/2014/chart" uri="{C3380CC4-5D6E-409C-BE32-E72D297353CC}">
              <c16:uniqueId val="{00000002-ED3F-4417-AC50-E5EFDA8EDB17}"/>
            </c:ext>
          </c:extLst>
        </c:ser>
        <c:dLbls>
          <c:showLegendKey val="0"/>
          <c:showVal val="0"/>
          <c:showCatName val="0"/>
          <c:showSerName val="0"/>
          <c:showPercent val="0"/>
          <c:showBubbleSize val="0"/>
        </c:dLbls>
        <c:marker val="1"/>
        <c:smooth val="0"/>
        <c:axId val="359462704"/>
        <c:axId val="359470864"/>
      </c:lineChart>
      <c:catAx>
        <c:axId val="3594521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9468944"/>
        <c:crosses val="autoZero"/>
        <c:auto val="1"/>
        <c:lblAlgn val="ctr"/>
        <c:lblOffset val="100"/>
        <c:noMultiLvlLbl val="0"/>
      </c:catAx>
      <c:valAx>
        <c:axId val="359468944"/>
        <c:scaling>
          <c:orientation val="minMax"/>
        </c:scaling>
        <c:delete val="0"/>
        <c:axPos val="l"/>
        <c:majorGridlines>
          <c:spPr>
            <a:ln w="9525" cap="flat" cmpd="sng" algn="ctr">
              <a:solidFill>
                <a:schemeClr val="tx1">
                  <a:lumMod val="15000"/>
                  <a:lumOff val="85000"/>
                </a:schemeClr>
              </a:solidFill>
              <a:round/>
            </a:ln>
            <a:effectLst/>
          </c:spPr>
        </c:majorGridlines>
        <c:numFmt formatCode="&quot;$&quot;#,##0_);[Red]\(&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9452144"/>
        <c:crosses val="autoZero"/>
        <c:crossBetween val="between"/>
      </c:valAx>
      <c:valAx>
        <c:axId val="35947086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9462704"/>
        <c:crosses val="max"/>
        <c:crossBetween val="between"/>
      </c:valAx>
      <c:catAx>
        <c:axId val="359462704"/>
        <c:scaling>
          <c:orientation val="minMax"/>
        </c:scaling>
        <c:delete val="1"/>
        <c:axPos val="b"/>
        <c:numFmt formatCode="General" sourceLinked="1"/>
        <c:majorTickMark val="out"/>
        <c:minorTickMark val="none"/>
        <c:tickLblPos val="nextTo"/>
        <c:crossAx val="359470864"/>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Weight</a:t>
            </a:r>
            <a:r>
              <a:rPr lang="en-IN" b="1" baseline="0"/>
              <a:t> vs horsepower</a:t>
            </a:r>
            <a:endParaRPr lang="en-IN" b="1"/>
          </a:p>
        </c:rich>
      </c:tx>
      <c:layout>
        <c:manualLayout>
          <c:xMode val="edge"/>
          <c:yMode val="edge"/>
          <c:x val="0.34507523939808482"/>
          <c:y val="2.447980416156670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lotArea>
      <c:layout/>
      <c:scatterChart>
        <c:scatterStyle val="lineMarker"/>
        <c:varyColors val="0"/>
        <c:ser>
          <c:idx val="0"/>
          <c:order val="0"/>
          <c:tx>
            <c:strRef>
              <c:f>'Sheet 13'!$C$4:$C$5</c:f>
              <c:strCache>
                <c:ptCount val="2"/>
                <c:pt idx="0">
                  <c:v>Y</c:v>
                </c:pt>
                <c:pt idx="1">
                  <c:v>weight</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28575" cap="rnd">
                <a:solidFill>
                  <a:schemeClr val="accent4">
                    <a:lumMod val="50000"/>
                  </a:schemeClr>
                </a:solidFill>
                <a:prstDash val="dash"/>
                <a:round/>
                <a:tailEnd type="arrow"/>
              </a:ln>
              <a:effectLst/>
            </c:spPr>
            <c:trendlineType val="linear"/>
            <c:dispRSqr val="1"/>
            <c:dispEq val="1"/>
            <c:trendlineLbl>
              <c:layout>
                <c:manualLayout>
                  <c:x val="9.4004374453193346E-2"/>
                  <c:y val="-0.15782407407407406"/>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'Sheet 13'!$B$6:$B$37</c:f>
              <c:numCache>
                <c:formatCode>General</c:formatCode>
                <c:ptCount val="32"/>
                <c:pt idx="0">
                  <c:v>130</c:v>
                </c:pt>
                <c:pt idx="1">
                  <c:v>165</c:v>
                </c:pt>
                <c:pt idx="2">
                  <c:v>150</c:v>
                </c:pt>
                <c:pt idx="3">
                  <c:v>150</c:v>
                </c:pt>
                <c:pt idx="4">
                  <c:v>140</c:v>
                </c:pt>
                <c:pt idx="5">
                  <c:v>198</c:v>
                </c:pt>
                <c:pt idx="6">
                  <c:v>220</c:v>
                </c:pt>
                <c:pt idx="7">
                  <c:v>215</c:v>
                </c:pt>
                <c:pt idx="8">
                  <c:v>225</c:v>
                </c:pt>
                <c:pt idx="9">
                  <c:v>190</c:v>
                </c:pt>
                <c:pt idx="10">
                  <c:v>170</c:v>
                </c:pt>
                <c:pt idx="11">
                  <c:v>160</c:v>
                </c:pt>
                <c:pt idx="12">
                  <c:v>150</c:v>
                </c:pt>
                <c:pt idx="13">
                  <c:v>225</c:v>
                </c:pt>
                <c:pt idx="14">
                  <c:v>95</c:v>
                </c:pt>
                <c:pt idx="15">
                  <c:v>95</c:v>
                </c:pt>
                <c:pt idx="16">
                  <c:v>97</c:v>
                </c:pt>
                <c:pt idx="17">
                  <c:v>85</c:v>
                </c:pt>
                <c:pt idx="18">
                  <c:v>88</c:v>
                </c:pt>
                <c:pt idx="19">
                  <c:v>46</c:v>
                </c:pt>
                <c:pt idx="20">
                  <c:v>87</c:v>
                </c:pt>
                <c:pt idx="21">
                  <c:v>90</c:v>
                </c:pt>
                <c:pt idx="22">
                  <c:v>95</c:v>
                </c:pt>
                <c:pt idx="23">
                  <c:v>113</c:v>
                </c:pt>
                <c:pt idx="24">
                  <c:v>90</c:v>
                </c:pt>
                <c:pt idx="25">
                  <c:v>215</c:v>
                </c:pt>
                <c:pt idx="26">
                  <c:v>200</c:v>
                </c:pt>
                <c:pt idx="27">
                  <c:v>210</c:v>
                </c:pt>
                <c:pt idx="28">
                  <c:v>193</c:v>
                </c:pt>
                <c:pt idx="29">
                  <c:v>88</c:v>
                </c:pt>
                <c:pt idx="30">
                  <c:v>90</c:v>
                </c:pt>
                <c:pt idx="31">
                  <c:v>95</c:v>
                </c:pt>
              </c:numCache>
            </c:numRef>
          </c:xVal>
          <c:yVal>
            <c:numRef>
              <c:f>'Sheet 13'!$C$6:$C$37</c:f>
              <c:numCache>
                <c:formatCode>General</c:formatCode>
                <c:ptCount val="32"/>
                <c:pt idx="0">
                  <c:v>3504</c:v>
                </c:pt>
                <c:pt idx="1">
                  <c:v>3693</c:v>
                </c:pt>
                <c:pt idx="2">
                  <c:v>3436</c:v>
                </c:pt>
                <c:pt idx="3">
                  <c:v>3433</c:v>
                </c:pt>
                <c:pt idx="4">
                  <c:v>3449</c:v>
                </c:pt>
                <c:pt idx="5">
                  <c:v>4341</c:v>
                </c:pt>
                <c:pt idx="6">
                  <c:v>4354</c:v>
                </c:pt>
                <c:pt idx="7">
                  <c:v>4312</c:v>
                </c:pt>
                <c:pt idx="8">
                  <c:v>4425</c:v>
                </c:pt>
                <c:pt idx="9">
                  <c:v>3850</c:v>
                </c:pt>
                <c:pt idx="10">
                  <c:v>3563</c:v>
                </c:pt>
                <c:pt idx="11">
                  <c:v>3609</c:v>
                </c:pt>
                <c:pt idx="12">
                  <c:v>3761</c:v>
                </c:pt>
                <c:pt idx="13">
                  <c:v>3086</c:v>
                </c:pt>
                <c:pt idx="14">
                  <c:v>2372</c:v>
                </c:pt>
                <c:pt idx="15">
                  <c:v>2833</c:v>
                </c:pt>
                <c:pt idx="16">
                  <c:v>2774</c:v>
                </c:pt>
                <c:pt idx="17">
                  <c:v>2587</c:v>
                </c:pt>
                <c:pt idx="18">
                  <c:v>2130</c:v>
                </c:pt>
                <c:pt idx="19">
                  <c:v>1835</c:v>
                </c:pt>
                <c:pt idx="20">
                  <c:v>2672</c:v>
                </c:pt>
                <c:pt idx="21">
                  <c:v>2430</c:v>
                </c:pt>
                <c:pt idx="22">
                  <c:v>2375</c:v>
                </c:pt>
                <c:pt idx="23">
                  <c:v>2234</c:v>
                </c:pt>
                <c:pt idx="24">
                  <c:v>2648</c:v>
                </c:pt>
                <c:pt idx="25">
                  <c:v>4615</c:v>
                </c:pt>
                <c:pt idx="26">
                  <c:v>4376</c:v>
                </c:pt>
                <c:pt idx="27">
                  <c:v>4382</c:v>
                </c:pt>
                <c:pt idx="28">
                  <c:v>4732</c:v>
                </c:pt>
                <c:pt idx="29">
                  <c:v>2130</c:v>
                </c:pt>
                <c:pt idx="30">
                  <c:v>2264</c:v>
                </c:pt>
                <c:pt idx="31">
                  <c:v>2228</c:v>
                </c:pt>
              </c:numCache>
            </c:numRef>
          </c:yVal>
          <c:smooth val="0"/>
          <c:extLst>
            <c:ext xmlns:c16="http://schemas.microsoft.com/office/drawing/2014/chart" uri="{C3380CC4-5D6E-409C-BE32-E72D297353CC}">
              <c16:uniqueId val="{00000000-872C-4C1A-A88A-0D5C275E08A3}"/>
            </c:ext>
          </c:extLst>
        </c:ser>
        <c:dLbls>
          <c:showLegendKey val="0"/>
          <c:showVal val="0"/>
          <c:showCatName val="0"/>
          <c:showSerName val="0"/>
          <c:showPercent val="0"/>
          <c:showBubbleSize val="0"/>
        </c:dLbls>
        <c:axId val="526457088"/>
        <c:axId val="438845440"/>
      </c:scatterChart>
      <c:valAx>
        <c:axId val="52645708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1"/>
                  <a:t>Horsepower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8845440"/>
        <c:crosses val="autoZero"/>
        <c:crossBetween val="midCat"/>
      </c:valAx>
      <c:valAx>
        <c:axId val="4388454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1"/>
                  <a:t>Weight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645708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strRef>
              <c:f>'Sheet 15'!$E$6</c:f>
              <c:strCache>
                <c:ptCount val="1"/>
                <c:pt idx="0">
                  <c:v>Work Days Planned</c:v>
                </c:pt>
              </c:strCache>
            </c:strRef>
          </c:tx>
          <c:spPr>
            <a:solidFill>
              <a:schemeClr val="accent1"/>
            </a:solidFill>
            <a:ln>
              <a:noFill/>
            </a:ln>
            <a:effectLst/>
          </c:spPr>
          <c:invertIfNegative val="0"/>
          <c:cat>
            <c:multiLvlStrRef>
              <c:f>'Sheet 15'!$B$7:$D$17</c:f>
              <c:multiLvlStrCache>
                <c:ptCount val="11"/>
                <c:lvl>
                  <c:pt idx="0">
                    <c:v>03-Mar-10</c:v>
                  </c:pt>
                  <c:pt idx="1">
                    <c:v>17-Jan-10</c:v>
                  </c:pt>
                  <c:pt idx="2">
                    <c:v>29-Jan-10</c:v>
                  </c:pt>
                  <c:pt idx="3">
                    <c:v>21-Dec-09</c:v>
                  </c:pt>
                  <c:pt idx="4">
                    <c:v>15-Jan-10</c:v>
                  </c:pt>
                  <c:pt idx="5">
                    <c:v>15-Jan-10</c:v>
                  </c:pt>
                  <c:pt idx="6">
                    <c:v>29-Jan-10</c:v>
                  </c:pt>
                  <c:pt idx="7">
                    <c:v>24-Feb-10</c:v>
                  </c:pt>
                  <c:pt idx="8">
                    <c:v>11-Jan-10</c:v>
                  </c:pt>
                  <c:pt idx="9">
                    <c:v>26-Jan-10</c:v>
                  </c:pt>
                  <c:pt idx="10">
                    <c:v>24-Feb-10</c:v>
                  </c:pt>
                </c:lvl>
                <c:lvl>
                  <c:pt idx="0">
                    <c:v>25-Sep-09</c:v>
                  </c:pt>
                  <c:pt idx="1">
                    <c:v>25-Sep-09</c:v>
                  </c:pt>
                  <c:pt idx="2">
                    <c:v>02-Nov-09</c:v>
                  </c:pt>
                  <c:pt idx="3">
                    <c:v>01-Dec-09</c:v>
                  </c:pt>
                  <c:pt idx="4">
                    <c:v>01-Dec-09</c:v>
                  </c:pt>
                  <c:pt idx="5">
                    <c:v>21-Dec-09</c:v>
                  </c:pt>
                  <c:pt idx="6">
                    <c:v>04-Jan-10</c:v>
                  </c:pt>
                  <c:pt idx="7">
                    <c:v>04-Jan-10</c:v>
                  </c:pt>
                  <c:pt idx="8">
                    <c:v>04-Jan-10</c:v>
                  </c:pt>
                  <c:pt idx="9">
                    <c:v>11-Jan-10</c:v>
                  </c:pt>
                  <c:pt idx="10">
                    <c:v>25-Jan-10</c:v>
                  </c:pt>
                </c:lvl>
                <c:lvl>
                  <c:pt idx="0">
                    <c:v>Main task 1</c:v>
                  </c:pt>
                  <c:pt idx="1">
                    <c:v>Sub-task 1</c:v>
                  </c:pt>
                  <c:pt idx="2">
                    <c:v>Sub-task 2</c:v>
                  </c:pt>
                  <c:pt idx="3">
                    <c:v>Sub-task 3</c:v>
                  </c:pt>
                  <c:pt idx="4">
                    <c:v>Sub-task 4</c:v>
                  </c:pt>
                  <c:pt idx="5">
                    <c:v>Sub-task 5</c:v>
                  </c:pt>
                  <c:pt idx="6">
                    <c:v>Sub-task 6</c:v>
                  </c:pt>
                  <c:pt idx="7">
                    <c:v>Main task 2</c:v>
                  </c:pt>
                  <c:pt idx="8">
                    <c:v>Sub-task 1</c:v>
                  </c:pt>
                  <c:pt idx="9">
                    <c:v>Sub-task 2</c:v>
                  </c:pt>
                  <c:pt idx="10">
                    <c:v>Sub-task 3</c:v>
                  </c:pt>
                </c:lvl>
              </c:multiLvlStrCache>
            </c:multiLvlStrRef>
          </c:cat>
          <c:val>
            <c:numRef>
              <c:f>'Sheet 15'!$E$7:$E$17</c:f>
              <c:numCache>
                <c:formatCode>0</c:formatCode>
                <c:ptCount val="11"/>
                <c:pt idx="0">
                  <c:v>159</c:v>
                </c:pt>
                <c:pt idx="1">
                  <c:v>114</c:v>
                </c:pt>
                <c:pt idx="2">
                  <c:v>88</c:v>
                </c:pt>
                <c:pt idx="3">
                  <c:v>20</c:v>
                </c:pt>
                <c:pt idx="4">
                  <c:v>45</c:v>
                </c:pt>
                <c:pt idx="5">
                  <c:v>25</c:v>
                </c:pt>
                <c:pt idx="6">
                  <c:v>25</c:v>
                </c:pt>
                <c:pt idx="7">
                  <c:v>51</c:v>
                </c:pt>
                <c:pt idx="8">
                  <c:v>7</c:v>
                </c:pt>
                <c:pt idx="9">
                  <c:v>15</c:v>
                </c:pt>
                <c:pt idx="10">
                  <c:v>30</c:v>
                </c:pt>
              </c:numCache>
            </c:numRef>
          </c:val>
          <c:extLst>
            <c:ext xmlns:c16="http://schemas.microsoft.com/office/drawing/2014/chart" uri="{C3380CC4-5D6E-409C-BE32-E72D297353CC}">
              <c16:uniqueId val="{00000000-344E-4333-9B6E-4065913C7D8C}"/>
            </c:ext>
          </c:extLst>
        </c:ser>
        <c:dLbls>
          <c:showLegendKey val="0"/>
          <c:showVal val="0"/>
          <c:showCatName val="0"/>
          <c:showSerName val="0"/>
          <c:showPercent val="0"/>
          <c:showBubbleSize val="0"/>
        </c:dLbls>
        <c:gapWidth val="150"/>
        <c:overlap val="100"/>
        <c:axId val="1501920752"/>
        <c:axId val="1501917872"/>
      </c:barChart>
      <c:catAx>
        <c:axId val="15019207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1917872"/>
        <c:crosses val="autoZero"/>
        <c:auto val="1"/>
        <c:lblAlgn val="ctr"/>
        <c:lblOffset val="100"/>
        <c:noMultiLvlLbl val="0"/>
      </c:catAx>
      <c:valAx>
        <c:axId val="1501917872"/>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19207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chartData>
  <cx:chart>
    <cx:title pos="t" align="ctr" overlay="0">
      <cx:txPr>
        <a:bodyPr spcFirstLastPara="1" vertOverflow="ellipsis" horzOverflow="overflow" wrap="square" lIns="0" tIns="0" rIns="0" bIns="0" anchor="ctr" anchorCtr="1"/>
        <a:lstStyle/>
        <a:p>
          <a:pPr algn="ctr" rtl="0">
            <a:defRPr/>
          </a:pPr>
          <a:endParaRPr lang="en-US" sz="1400" b="0" i="0" u="none" strike="noStrike" baseline="0">
            <a:solidFill>
              <a:sysClr val="windowText" lastClr="000000">
                <a:lumMod val="65000"/>
                <a:lumOff val="35000"/>
              </a:sysClr>
            </a:solidFill>
            <a:latin typeface="Calibri" panose="020F0502020204030204"/>
          </a:endParaRPr>
        </a:p>
      </cx:txPr>
    </cx:title>
    <cx:plotArea>
      <cx:plotAreaRegion>
        <cx:series layoutId="waterfall" uniqueId="{3B1AECD4-3DDB-4F49-81A9-E3A2D8E7FEFF}">
          <cx:tx>
            <cx:txData>
              <cx:f>_xlchart.v1.1</cx:f>
              <cx:v>Net Cash Flow</cx:v>
            </cx:txData>
          </cx:tx>
          <cx:dataPt idx="0">
            <cx:spPr>
              <a:solidFill>
                <a:srgbClr val="0070C0"/>
              </a:solidFill>
            </cx:spPr>
          </cx:dataPt>
          <cx:dataPt idx="1">
            <cx:spPr>
              <a:solidFill>
                <a:srgbClr val="ED7D31"/>
              </a:solidFill>
            </cx:spPr>
          </cx:dataPt>
          <cx:dataPt idx="4">
            <cx:spPr>
              <a:solidFill>
                <a:srgbClr val="ED7D31"/>
              </a:solidFill>
            </cx:spPr>
          </cx:dataPt>
          <cx:dataPt idx="5">
            <cx:spPr>
              <a:solidFill>
                <a:srgbClr val="ED7D31"/>
              </a:solidFill>
            </cx:spPr>
          </cx:dataPt>
          <cx:dataPt idx="8">
            <cx:spPr>
              <a:solidFill>
                <a:srgbClr val="ED7D31"/>
              </a:solidFill>
            </cx:spPr>
          </cx:dataPt>
          <cx:dataPt idx="9">
            <cx:spPr>
              <a:solidFill>
                <a:srgbClr val="ED7D31"/>
              </a:solidFill>
            </cx:spPr>
          </cx:dataPt>
          <cx:dataPt idx="11">
            <cx:spPr>
              <a:solidFill>
                <a:srgbClr val="0070C0"/>
              </a:solidFill>
            </cx:spPr>
          </cx:dataPt>
          <cx:dataLabels>
            <cx:visibility seriesName="0" categoryName="0" value="1"/>
          </cx:dataLabels>
          <cx:dataId val="0"/>
          <cx:layoutPr>
            <cx:subtotals>
              <cx:idx val="0"/>
              <cx:idx val="11"/>
            </cx:subtotals>
          </cx:layoutPr>
        </cx:series>
      </cx:plotAreaRegion>
      <cx:axis id="0">
        <cx:catScaling gapWidth="0.5"/>
        <cx:tickLabels/>
      </cx:axis>
      <cx:axis id="1">
        <cx:valScaling/>
        <cx:majorGridlines/>
        <cx:tickLabels/>
      </cx:axis>
    </cx:plotArea>
    <cx:legend pos="t" align="ctr" overlay="0">
      <cx:txPr>
        <a:bodyPr spcFirstLastPara="1" vertOverflow="ellipsis" horzOverflow="overflow" wrap="square" lIns="0" tIns="0" rIns="0" bIns="0" anchor="ctr" anchorCtr="1"/>
        <a:lstStyle/>
        <a:p>
          <a:pPr algn="ctr" rtl="0">
            <a:defRPr/>
          </a:pPr>
          <a:endParaRPr lang="en-US" sz="900" b="0" i="0" u="none" strike="noStrike" baseline="0">
            <a:solidFill>
              <a:sysClr val="windowText" lastClr="000000">
                <a:lumMod val="65000"/>
                <a:lumOff val="35000"/>
              </a:sysClr>
            </a:solidFill>
            <a:latin typeface="Calibri" panose="020F0502020204030204"/>
          </a:endParaRPr>
        </a:p>
      </cx:txPr>
    </cx:legend>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12</xdr:col>
      <xdr:colOff>350521</xdr:colOff>
      <xdr:row>4</xdr:row>
      <xdr:rowOff>23926</xdr:rowOff>
    </xdr:from>
    <xdr:to>
      <xdr:col>19</xdr:col>
      <xdr:colOff>45720</xdr:colOff>
      <xdr:row>26</xdr:row>
      <xdr:rowOff>153160</xdr:rowOff>
    </xdr:to>
    <xdr:pic>
      <xdr:nvPicPr>
        <xdr:cNvPr id="2" name="Picture 1">
          <a:extLst>
            <a:ext uri="{FF2B5EF4-FFF2-40B4-BE49-F238E27FC236}">
              <a16:creationId xmlns:a16="http://schemas.microsoft.com/office/drawing/2014/main" id="{00CB5344-75A6-F0A5-5455-F719CC995464}"/>
            </a:ext>
          </a:extLst>
        </xdr:cNvPr>
        <xdr:cNvPicPr>
          <a:picLocks noChangeAspect="1"/>
        </xdr:cNvPicPr>
      </xdr:nvPicPr>
      <xdr:blipFill>
        <a:blip xmlns:r="http://schemas.openxmlformats.org/officeDocument/2006/relationships" r:embed="rId1"/>
        <a:stretch>
          <a:fillRect/>
        </a:stretch>
      </xdr:blipFill>
      <xdr:spPr>
        <a:xfrm>
          <a:off x="7970521" y="755446"/>
          <a:ext cx="3992879" cy="415259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327660</xdr:colOff>
      <xdr:row>1</xdr:row>
      <xdr:rowOff>137160</xdr:rowOff>
    </xdr:from>
    <xdr:to>
      <xdr:col>15</xdr:col>
      <xdr:colOff>129540</xdr:colOff>
      <xdr:row>20</xdr:row>
      <xdr:rowOff>144780</xdr:rowOff>
    </xdr:to>
    <xdr:graphicFrame macro="">
      <xdr:nvGraphicFramePr>
        <xdr:cNvPr id="2" name="Chart 1">
          <a:extLst>
            <a:ext uri="{FF2B5EF4-FFF2-40B4-BE49-F238E27FC236}">
              <a16:creationId xmlns:a16="http://schemas.microsoft.com/office/drawing/2014/main" id="{55E98228-04CB-60E1-714D-8F902EDDD4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9</xdr:col>
      <xdr:colOff>38967</xdr:colOff>
      <xdr:row>4</xdr:row>
      <xdr:rowOff>0</xdr:rowOff>
    </xdr:from>
    <xdr:to>
      <xdr:col>20</xdr:col>
      <xdr:colOff>467593</xdr:colOff>
      <xdr:row>24</xdr:row>
      <xdr:rowOff>98714</xdr:rowOff>
    </xdr:to>
    <xdr:graphicFrame macro="">
      <xdr:nvGraphicFramePr>
        <xdr:cNvPr id="3" name="Chart 2">
          <a:extLst>
            <a:ext uri="{FF2B5EF4-FFF2-40B4-BE49-F238E27FC236}">
              <a16:creationId xmlns:a16="http://schemas.microsoft.com/office/drawing/2014/main" id="{84BB2A3E-ACF7-67EF-C8F6-E04ED228B3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403860</xdr:colOff>
      <xdr:row>1</xdr:row>
      <xdr:rowOff>68580</xdr:rowOff>
    </xdr:from>
    <xdr:to>
      <xdr:col>16</xdr:col>
      <xdr:colOff>487680</xdr:colOff>
      <xdr:row>18</xdr:row>
      <xdr:rowOff>72390</xdr:rowOff>
    </xdr:to>
    <xdr:graphicFrame macro="">
      <xdr:nvGraphicFramePr>
        <xdr:cNvPr id="2" name="Chart 1">
          <a:extLst>
            <a:ext uri="{FF2B5EF4-FFF2-40B4-BE49-F238E27FC236}">
              <a16:creationId xmlns:a16="http://schemas.microsoft.com/office/drawing/2014/main" id="{4B6923C3-BA4D-CAF4-4509-03DEBE80F1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480060</xdr:colOff>
      <xdr:row>2</xdr:row>
      <xdr:rowOff>7620</xdr:rowOff>
    </xdr:from>
    <xdr:to>
      <xdr:col>16</xdr:col>
      <xdr:colOff>579120</xdr:colOff>
      <xdr:row>21</xdr:row>
      <xdr:rowOff>15240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860DAB5E-1CE6-EA28-28FC-1205F36FA0B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472940" y="373380"/>
              <a:ext cx="7414260" cy="348234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7</xdr:col>
      <xdr:colOff>175260</xdr:colOff>
      <xdr:row>0</xdr:row>
      <xdr:rowOff>137160</xdr:rowOff>
    </xdr:from>
    <xdr:to>
      <xdr:col>19</xdr:col>
      <xdr:colOff>45720</xdr:colOff>
      <xdr:row>22</xdr:row>
      <xdr:rowOff>91440</xdr:rowOff>
    </xdr:to>
    <xdr:graphicFrame macro="">
      <xdr:nvGraphicFramePr>
        <xdr:cNvPr id="2" name="Chart 1">
          <a:extLst>
            <a:ext uri="{FF2B5EF4-FFF2-40B4-BE49-F238E27FC236}">
              <a16:creationId xmlns:a16="http://schemas.microsoft.com/office/drawing/2014/main" id="{37AECB73-641D-A45D-711D-1C5F40DB48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d.docs.live.net/92c822adb97e32f1/Desktop/Copy%20of%2013._Invoice_Creator_(Assignment_13)(1).xlsx" TargetMode="External"/><Relationship Id="rId1" Type="http://schemas.openxmlformats.org/officeDocument/2006/relationships/externalLinkPath" Target="Copy%20of%2013._Invoice_Creator_(Assignment_13)(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ssignment 13"/>
      <sheetName val="Product"/>
      <sheetName val="Customers"/>
    </sheetNames>
    <sheetDataSet>
      <sheetData sheetId="0"/>
      <sheetData sheetId="1">
        <row r="2">
          <cell r="A2" t="str">
            <v>Study Table</v>
          </cell>
          <cell r="B2">
            <v>150</v>
          </cell>
        </row>
        <row r="3">
          <cell r="A3" t="str">
            <v>Chair</v>
          </cell>
          <cell r="B3">
            <v>100</v>
          </cell>
        </row>
        <row r="4">
          <cell r="A4" t="str">
            <v>Desk Organizer</v>
          </cell>
          <cell r="B4">
            <v>200</v>
          </cell>
        </row>
        <row r="5">
          <cell r="A5" t="str">
            <v>Files &amp; Folders</v>
          </cell>
          <cell r="B5">
            <v>50</v>
          </cell>
        </row>
        <row r="6">
          <cell r="A6" t="str">
            <v>Bookcase</v>
          </cell>
          <cell r="B6">
            <v>30</v>
          </cell>
        </row>
      </sheetData>
      <sheetData sheetId="2">
        <row r="2">
          <cell r="A2" t="str">
            <v>Interstellar</v>
          </cell>
          <cell r="B2" t="str">
            <v>Wholesaler</v>
          </cell>
          <cell r="C2" t="str">
            <v>Johannesburg, South Africa</v>
          </cell>
        </row>
        <row r="3">
          <cell r="A3" t="str">
            <v>Gravity</v>
          </cell>
          <cell r="B3" t="str">
            <v>Retailer</v>
          </cell>
          <cell r="C3" t="str">
            <v>La Coruna, Spain</v>
          </cell>
        </row>
        <row r="4">
          <cell r="A4" t="str">
            <v>Alien</v>
          </cell>
          <cell r="B4" t="str">
            <v>Wholesaler</v>
          </cell>
          <cell r="C4" t="str">
            <v>Bangalore, India</v>
          </cell>
        </row>
        <row r="5">
          <cell r="A5" t="str">
            <v>Inception</v>
          </cell>
          <cell r="B5" t="str">
            <v>Retailer</v>
          </cell>
          <cell r="C5" t="str">
            <v>Chennai, India</v>
          </cell>
        </row>
        <row r="6">
          <cell r="A6" t="str">
            <v>Avengers</v>
          </cell>
          <cell r="B6" t="str">
            <v>Wholesaler</v>
          </cell>
          <cell r="C6" t="str">
            <v>Tunis, Tunisia</v>
          </cell>
        </row>
        <row r="7">
          <cell r="A7" t="str">
            <v>Aquaman</v>
          </cell>
          <cell r="B7" t="str">
            <v>Retailer</v>
          </cell>
          <cell r="C7" t="str">
            <v>Turku, Finland</v>
          </cell>
        </row>
        <row r="8">
          <cell r="A8" t="str">
            <v>Thor</v>
          </cell>
          <cell r="B8" t="str">
            <v>Wholesaler</v>
          </cell>
          <cell r="C8" t="str">
            <v>Warsaw, Poland</v>
          </cell>
        </row>
        <row r="9">
          <cell r="A9" t="str">
            <v>Legend</v>
          </cell>
          <cell r="B9" t="str">
            <v>Retailer</v>
          </cell>
          <cell r="C9" t="str">
            <v>Bangalore, India</v>
          </cell>
        </row>
        <row r="10">
          <cell r="A10" t="str">
            <v>Loki</v>
          </cell>
          <cell r="B10" t="str">
            <v>Wholesaler</v>
          </cell>
          <cell r="C10" t="str">
            <v>Chennai, India</v>
          </cell>
        </row>
        <row r="11">
          <cell r="A11" t="str">
            <v>Guardian</v>
          </cell>
          <cell r="B11" t="str">
            <v>Wholesaler</v>
          </cell>
          <cell r="C11" t="str">
            <v>Limerick, Ireland</v>
          </cell>
        </row>
        <row r="12">
          <cell r="A12" t="str">
            <v>Wonder</v>
          </cell>
          <cell r="B12" t="str">
            <v>Retailer</v>
          </cell>
          <cell r="C12" t="str">
            <v>Montpellier, France</v>
          </cell>
        </row>
        <row r="13">
          <cell r="A13" t="str">
            <v>Moana</v>
          </cell>
          <cell r="B13" t="str">
            <v>Direct</v>
          </cell>
          <cell r="C13" t="str">
            <v>Katmandu, Nepal</v>
          </cell>
        </row>
      </sheetData>
    </sheetDataSet>
  </externalBook>
</externalLink>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ntosh Kumar" refreshedDate="45772.95558321759" createdVersion="8" refreshedVersion="8" minRefreshableVersion="3" recordCount="38" xr:uid="{22FD2335-D05E-45F0-9FC7-F2D7A8D78C2B}">
  <cacheSource type="worksheet">
    <worksheetSource ref="B6:J44" sheet="Sheet 1.1"/>
  </cacheSource>
  <cacheFields count="9">
    <cacheField name="C_Code" numFmtId="0">
      <sharedItems containsSemiMixedTypes="0" containsString="0" containsNumber="1" containsInteger="1" minValue="150773" maxValue="150995"/>
    </cacheField>
    <cacheField name="FirstName" numFmtId="0">
      <sharedItems/>
    </cacheField>
    <cacheField name="LastName" numFmtId="0">
      <sharedItems/>
    </cacheField>
    <cacheField name="Birthdate" numFmtId="15">
      <sharedItems containsSemiMixedTypes="0" containsNonDate="0" containsDate="1" containsString="0" minDate="1957-10-30T00:00:00" maxDate="2004-04-16T00:00:00"/>
    </cacheField>
    <cacheField name="Gender" numFmtId="0">
      <sharedItems/>
    </cacheField>
    <cacheField name="M_Status" numFmtId="0">
      <sharedItems/>
    </cacheField>
    <cacheField name="Department" numFmtId="0">
      <sharedItems count="11">
        <s v="FLM"/>
        <s v="Digital Marketing"/>
        <s v="Inside Sales"/>
        <s v="Marketing"/>
        <s v="Director"/>
        <s v="Learning &amp; Development"/>
        <s v="CEO"/>
        <s v="CCD"/>
        <s v="Operations"/>
        <s v="Finance"/>
        <s v="Sales"/>
      </sharedItems>
    </cacheField>
    <cacheField name="Region" numFmtId="0">
      <sharedItems count="4">
        <s v="North"/>
        <s v="South"/>
        <s v="Mid West"/>
        <s v="East"/>
      </sharedItems>
    </cacheField>
    <cacheField name="Basic Salary" numFmtId="0">
      <sharedItems containsSemiMixedTypes="0" containsString="0" containsNumber="1" containsInteger="1" minValue="15000" maxValue="920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8">
  <r>
    <n v="150834"/>
    <s v="Ram"/>
    <s v="Ambradkar"/>
    <d v="1985-06-01T00:00:00"/>
    <s v="Female"/>
    <s v="Married"/>
    <x v="0"/>
    <x v="0"/>
    <n v="48000"/>
  </r>
  <r>
    <n v="150784"/>
    <s v="Sachin"/>
    <s v="Bangera"/>
    <d v="1977-08-28T00:00:00"/>
    <s v="Female"/>
    <s v="Single"/>
    <x v="1"/>
    <x v="0"/>
    <n v="35000"/>
  </r>
  <r>
    <n v="150791"/>
    <s v="Rajesh"/>
    <s v="Bohra"/>
    <d v="1963-12-01T00:00:00"/>
    <s v="Female"/>
    <s v="Married"/>
    <x v="1"/>
    <x v="0"/>
    <n v="67000"/>
  </r>
  <r>
    <n v="150940"/>
    <s v="Rajeesh"/>
    <s v="C"/>
    <d v="1973-08-30T00:00:00"/>
    <s v="Male"/>
    <s v="Single"/>
    <x v="2"/>
    <x v="1"/>
    <n v="87000"/>
  </r>
  <r>
    <n v="150777"/>
    <s v="Melwyn"/>
    <s v="Crasto"/>
    <d v="1957-10-30T00:00:00"/>
    <s v="Male"/>
    <s v="Married"/>
    <x v="3"/>
    <x v="0"/>
    <n v="22000"/>
  </r>
  <r>
    <n v="150805"/>
    <s v="Rajesh"/>
    <s v="Dedhia"/>
    <d v="1971-08-27T00:00:00"/>
    <s v="Male"/>
    <s v="Married"/>
    <x v="4"/>
    <x v="0"/>
    <n v="91000"/>
  </r>
  <r>
    <n v="150990"/>
    <s v="Dattatray"/>
    <s v="Desai"/>
    <d v="1999-08-28T00:00:00"/>
    <s v="Male"/>
    <s v="Married"/>
    <x v="5"/>
    <x v="2"/>
    <n v="77000"/>
  </r>
  <r>
    <n v="150989"/>
    <s v="Vishnu"/>
    <s v="Desai"/>
    <d v="1990-08-28T00:00:00"/>
    <s v="Male"/>
    <s v="Married"/>
    <x v="1"/>
    <x v="2"/>
    <n v="45000"/>
  </r>
  <r>
    <n v="150881"/>
    <s v="Dinesh"/>
    <s v="Dhanuka"/>
    <d v="1983-01-21T00:00:00"/>
    <s v="Male"/>
    <s v="Single"/>
    <x v="1"/>
    <x v="3"/>
    <n v="92000"/>
  </r>
  <r>
    <n v="150814"/>
    <s v="Heena"/>
    <s v="Dongre"/>
    <d v="1971-11-09T00:00:00"/>
    <s v="Male"/>
    <s v="Married"/>
    <x v="2"/>
    <x v="0"/>
    <n v="50000"/>
  </r>
  <r>
    <n v="150937"/>
    <s v="Dhiren"/>
    <s v="Haria"/>
    <d v="1967-08-16T00:00:00"/>
    <s v="Male"/>
    <s v="Married"/>
    <x v="5"/>
    <x v="1"/>
    <n v="37000"/>
  </r>
  <r>
    <n v="150888"/>
    <s v="Gururaj"/>
    <s v="Joshi"/>
    <d v="1980-01-01T00:00:00"/>
    <s v="Male"/>
    <s v="Married"/>
    <x v="5"/>
    <x v="3"/>
    <n v="43000"/>
  </r>
  <r>
    <n v="150865"/>
    <s v="Ruffina"/>
    <s v="Joshi"/>
    <d v="1985-08-20T00:00:00"/>
    <s v="Female"/>
    <s v="Married"/>
    <x v="6"/>
    <x v="3"/>
    <n v="90000"/>
  </r>
  <r>
    <n v="150858"/>
    <s v="Jagjit"/>
    <s v="Kahlon"/>
    <d v="1995-05-27T00:00:00"/>
    <s v="Male"/>
    <s v="Married"/>
    <x v="7"/>
    <x v="3"/>
    <n v="34000"/>
  </r>
  <r>
    <n v="150930"/>
    <s v="Piyush"/>
    <s v="Kamdar"/>
    <d v="2001-05-16T00:00:00"/>
    <s v="Male"/>
    <s v="Married"/>
    <x v="1"/>
    <x v="1"/>
    <n v="82000"/>
  </r>
  <r>
    <n v="150894"/>
    <s v="D"/>
    <s v="Kulkarni"/>
    <d v="2001-08-21T00:00:00"/>
    <s v="Male"/>
    <s v="Married"/>
    <x v="2"/>
    <x v="1"/>
    <n v="67000"/>
  </r>
  <r>
    <n v="150947"/>
    <s v="Raju"/>
    <s v="Manek"/>
    <d v="1991-07-30T00:00:00"/>
    <s v="Female"/>
    <s v="Married"/>
    <x v="7"/>
    <x v="1"/>
    <n v="85000"/>
  </r>
  <r>
    <n v="150905"/>
    <s v="Yogesh"/>
    <s v="Mansharamani"/>
    <d v="1984-05-17T00:00:00"/>
    <s v="Female"/>
    <s v="Single"/>
    <x v="0"/>
    <x v="1"/>
    <n v="62000"/>
  </r>
  <r>
    <n v="150995"/>
    <s v="Satish"/>
    <s v="Pasari"/>
    <d v="1996-09-22T00:00:00"/>
    <s v="Male"/>
    <s v="Married"/>
    <x v="2"/>
    <x v="2"/>
    <n v="15000"/>
  </r>
  <r>
    <n v="150912"/>
    <s v="Nitin"/>
    <s v="Patki"/>
    <d v="2003-01-08T00:00:00"/>
    <s v="Female"/>
    <s v="Married"/>
    <x v="8"/>
    <x v="1"/>
    <n v="81000"/>
  </r>
  <r>
    <n v="150921"/>
    <s v="Prem"/>
    <s v="Pherwani"/>
    <d v="2004-04-15T00:00:00"/>
    <s v="Male"/>
    <s v="Married"/>
    <x v="9"/>
    <x v="1"/>
    <n v="19000"/>
  </r>
  <r>
    <n v="150851"/>
    <s v="Sudesh"/>
    <s v="Pillai"/>
    <d v="1980-05-27T00:00:00"/>
    <s v="Male"/>
    <s v="Single"/>
    <x v="2"/>
    <x v="3"/>
    <n v="75000"/>
  </r>
  <r>
    <n v="150867"/>
    <s v="Boneca"/>
    <s v="Rego"/>
    <d v="1979-06-22T00:00:00"/>
    <s v="Female"/>
    <s v="Single"/>
    <x v="9"/>
    <x v="3"/>
    <n v="49000"/>
  </r>
  <r>
    <n v="150899"/>
    <s v="Sharadchandra"/>
    <s v="Riswadkar"/>
    <d v="2002-05-24T00:00:00"/>
    <s v="Male"/>
    <s v="Married"/>
    <x v="7"/>
    <x v="1"/>
    <n v="50000"/>
  </r>
  <r>
    <n v="150975"/>
    <s v="Simon"/>
    <s v="Rodrigues"/>
    <d v="1986-03-07T00:00:00"/>
    <s v="Male"/>
    <s v="Married"/>
    <x v="9"/>
    <x v="2"/>
    <n v="83000"/>
  </r>
  <r>
    <n v="150901"/>
    <s v="Ashok"/>
    <s v="Samtaney"/>
    <d v="1990-03-14T00:00:00"/>
    <s v="Female"/>
    <s v="Married"/>
    <x v="10"/>
    <x v="1"/>
    <n v="53000"/>
  </r>
  <r>
    <n v="150968"/>
    <s v="Praful"/>
    <s v="Savla"/>
    <d v="2001-11-13T00:00:00"/>
    <s v="Male"/>
    <s v="Married"/>
    <x v="8"/>
    <x v="1"/>
    <n v="65000"/>
  </r>
  <r>
    <n v="150773"/>
    <s v="Stan"/>
    <s v="Serrao"/>
    <d v="1973-07-15T00:00:00"/>
    <s v="Male"/>
    <s v="Married"/>
    <x v="9"/>
    <x v="0"/>
    <n v="85000"/>
  </r>
  <r>
    <n v="150840"/>
    <s v="Piyush"/>
    <s v="Shah"/>
    <d v="1963-05-05T00:00:00"/>
    <s v="Female"/>
    <s v="Married"/>
    <x v="2"/>
    <x v="3"/>
    <n v="20000"/>
  </r>
  <r>
    <n v="150850"/>
    <s v="Dhiren"/>
    <s v="Sheth"/>
    <d v="1987-09-07T00:00:00"/>
    <s v="Male"/>
    <s v="Married"/>
    <x v="7"/>
    <x v="3"/>
    <n v="47000"/>
  </r>
  <r>
    <n v="150962"/>
    <s v="Shankar"/>
    <s v="Shetty"/>
    <d v="2003-06-01T00:00:00"/>
    <s v="Female"/>
    <s v="Married"/>
    <x v="4"/>
    <x v="1"/>
    <n v="87000"/>
  </r>
  <r>
    <n v="150954"/>
    <s v="Kawdoor"/>
    <s v="Shetty"/>
    <d v="1997-03-06T00:00:00"/>
    <s v="Female"/>
    <s v="Married"/>
    <x v="10"/>
    <x v="1"/>
    <n v="57000"/>
  </r>
  <r>
    <n v="150874"/>
    <s v="Venitha"/>
    <s v="Shetty"/>
    <d v="2003-09-26T00:00:00"/>
    <s v="Female"/>
    <s v="Married"/>
    <x v="3"/>
    <x v="3"/>
    <n v="27000"/>
  </r>
  <r>
    <n v="150798"/>
    <s v="Tulsidas"/>
    <s v="Shetty"/>
    <d v="1977-05-31T00:00:00"/>
    <s v="Female"/>
    <s v="Married"/>
    <x v="1"/>
    <x v="0"/>
    <n v="81000"/>
  </r>
  <r>
    <n v="150830"/>
    <s v="Rajeev"/>
    <s v="Singh"/>
    <d v="1979-07-01T00:00:00"/>
    <s v="Female"/>
    <s v="Married"/>
    <x v="10"/>
    <x v="0"/>
    <n v="52000"/>
  </r>
  <r>
    <n v="150929"/>
    <s v="Bobby"/>
    <s v="Tanna"/>
    <d v="1973-03-16T00:00:00"/>
    <s v="Male"/>
    <s v="Married"/>
    <x v="3"/>
    <x v="1"/>
    <n v="58000"/>
  </r>
  <r>
    <n v="150982"/>
    <s v="Jitendra"/>
    <s v="Thacker"/>
    <d v="1997-05-24T00:00:00"/>
    <s v="Male"/>
    <s v="Married"/>
    <x v="3"/>
    <x v="2"/>
    <n v="47000"/>
  </r>
  <r>
    <n v="150821"/>
    <s v="Yashraj"/>
    <s v="Vaidya"/>
    <d v="1982-01-15T00:00:00"/>
    <s v="Male"/>
    <s v="Single"/>
    <x v="7"/>
    <x v="0"/>
    <n v="26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971E47F-9A5E-4DC8-93E0-81C5E373F40B}"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R42:W55" firstHeaderRow="1" firstDataRow="2" firstDataCol="1"/>
  <pivotFields count="9">
    <pivotField showAll="0"/>
    <pivotField showAll="0"/>
    <pivotField showAll="0"/>
    <pivotField numFmtId="15" showAll="0"/>
    <pivotField showAll="0"/>
    <pivotField showAll="0"/>
    <pivotField axis="axisRow" showAll="0">
      <items count="12">
        <item x="7"/>
        <item x="6"/>
        <item x="1"/>
        <item x="4"/>
        <item x="9"/>
        <item x="0"/>
        <item x="2"/>
        <item x="5"/>
        <item x="3"/>
        <item x="8"/>
        <item x="10"/>
        <item t="default"/>
      </items>
    </pivotField>
    <pivotField axis="axisCol" showAll="0">
      <items count="5">
        <item x="3"/>
        <item x="2"/>
        <item x="0"/>
        <item x="1"/>
        <item t="default"/>
      </items>
    </pivotField>
    <pivotField dataField="1" showAll="0"/>
  </pivotFields>
  <rowFields count="1">
    <field x="6"/>
  </rowFields>
  <rowItems count="12">
    <i>
      <x/>
    </i>
    <i>
      <x v="1"/>
    </i>
    <i>
      <x v="2"/>
    </i>
    <i>
      <x v="3"/>
    </i>
    <i>
      <x v="4"/>
    </i>
    <i>
      <x v="5"/>
    </i>
    <i>
      <x v="6"/>
    </i>
    <i>
      <x v="7"/>
    </i>
    <i>
      <x v="8"/>
    </i>
    <i>
      <x v="9"/>
    </i>
    <i>
      <x v="10"/>
    </i>
    <i t="grand">
      <x/>
    </i>
  </rowItems>
  <colFields count="1">
    <field x="7"/>
  </colFields>
  <colItems count="5">
    <i>
      <x/>
    </i>
    <i>
      <x v="1"/>
    </i>
    <i>
      <x v="2"/>
    </i>
    <i>
      <x v="3"/>
    </i>
    <i t="grand">
      <x/>
    </i>
  </colItems>
  <dataFields count="1">
    <dataField name="Sum of Basic Salary" fld="8" baseField="0" baseItem="0"/>
  </dataFields>
  <formats count="4">
    <format dxfId="7">
      <pivotArea dataOnly="0" labelOnly="1" fieldPosition="0">
        <references count="1">
          <reference field="7" count="1">
            <x v="0"/>
          </reference>
        </references>
      </pivotArea>
    </format>
    <format dxfId="6">
      <pivotArea dataOnly="0" labelOnly="1" fieldPosition="0">
        <references count="1">
          <reference field="7" count="1">
            <x v="3"/>
          </reference>
        </references>
      </pivotArea>
    </format>
    <format dxfId="5">
      <pivotArea dataOnly="0" labelOnly="1" fieldPosition="0">
        <references count="1">
          <reference field="7" count="1">
            <x v="2"/>
          </reference>
        </references>
      </pivotArea>
    </format>
    <format dxfId="4">
      <pivotArea dataOnly="0" labelOnly="1" fieldPosition="0">
        <references count="1">
          <reference field="7"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15D0E1F-61B2-4916-BFF3-169CF2695208}"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R21:W34" firstHeaderRow="1" firstDataRow="2" firstDataCol="1"/>
  <pivotFields count="9">
    <pivotField dataField="1" showAll="0"/>
    <pivotField showAll="0"/>
    <pivotField showAll="0"/>
    <pivotField numFmtId="15" showAll="0"/>
    <pivotField showAll="0"/>
    <pivotField showAll="0"/>
    <pivotField axis="axisRow" showAll="0">
      <items count="12">
        <item x="7"/>
        <item x="6"/>
        <item x="1"/>
        <item x="4"/>
        <item x="9"/>
        <item x="0"/>
        <item x="2"/>
        <item x="5"/>
        <item x="3"/>
        <item x="8"/>
        <item x="10"/>
        <item t="default"/>
      </items>
    </pivotField>
    <pivotField axis="axisCol" showAll="0">
      <items count="5">
        <item x="3"/>
        <item x="2"/>
        <item x="0"/>
        <item x="1"/>
        <item t="default"/>
      </items>
    </pivotField>
    <pivotField showAll="0"/>
  </pivotFields>
  <rowFields count="1">
    <field x="6"/>
  </rowFields>
  <rowItems count="12">
    <i>
      <x/>
    </i>
    <i>
      <x v="1"/>
    </i>
    <i>
      <x v="2"/>
    </i>
    <i>
      <x v="3"/>
    </i>
    <i>
      <x v="4"/>
    </i>
    <i>
      <x v="5"/>
    </i>
    <i>
      <x v="6"/>
    </i>
    <i>
      <x v="7"/>
    </i>
    <i>
      <x v="8"/>
    </i>
    <i>
      <x v="9"/>
    </i>
    <i>
      <x v="10"/>
    </i>
    <i t="grand">
      <x/>
    </i>
  </rowItems>
  <colFields count="1">
    <field x="7"/>
  </colFields>
  <colItems count="5">
    <i>
      <x/>
    </i>
    <i>
      <x v="1"/>
    </i>
    <i>
      <x v="2"/>
    </i>
    <i>
      <x v="3"/>
    </i>
    <i t="grand">
      <x/>
    </i>
  </colItems>
  <dataFields count="1">
    <dataField name="Sum of C_Code" fld="0" baseField="0" baseItem="0"/>
  </dataFields>
  <formats count="5">
    <format dxfId="12">
      <pivotArea dataOnly="0" labelOnly="1" grandCol="1" outline="0" fieldPosition="0"/>
    </format>
    <format dxfId="11">
      <pivotArea dataOnly="0" labelOnly="1" fieldPosition="0">
        <references count="1">
          <reference field="7" count="1">
            <x v="3"/>
          </reference>
        </references>
      </pivotArea>
    </format>
    <format dxfId="10">
      <pivotArea dataOnly="0" labelOnly="1" fieldPosition="0">
        <references count="1">
          <reference field="7" count="1">
            <x v="2"/>
          </reference>
        </references>
      </pivotArea>
    </format>
    <format dxfId="9">
      <pivotArea dataOnly="0" outline="0" fieldPosition="0">
        <references count="1">
          <reference field="7" count="1">
            <x v="1"/>
          </reference>
        </references>
      </pivotArea>
    </format>
    <format dxfId="8">
      <pivotArea dataOnly="0" labelOnly="1" fieldPosition="0">
        <references count="1">
          <reference field="7"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163A6D-723D-4FC7-A20D-77EFEEBA9571}">
  <dimension ref="B1:O46"/>
  <sheetViews>
    <sheetView workbookViewId="0">
      <selection activeCell="J15" sqref="J15"/>
    </sheetView>
  </sheetViews>
  <sheetFormatPr defaultRowHeight="14.4" x14ac:dyDescent="0.3"/>
  <cols>
    <col min="5" max="5" width="9.88671875" bestFit="1" customWidth="1"/>
    <col min="11" max="11" width="20.44140625" customWidth="1"/>
    <col min="12" max="12" width="26.88671875" customWidth="1"/>
    <col min="13" max="13" width="20.88671875" customWidth="1"/>
    <col min="14" max="14" width="15.5546875" customWidth="1"/>
    <col min="15" max="15" width="19" customWidth="1"/>
  </cols>
  <sheetData>
    <row r="1" spans="2:15" x14ac:dyDescent="0.3">
      <c r="C1" s="8"/>
      <c r="D1" s="8"/>
      <c r="E1" s="8"/>
      <c r="F1" s="8"/>
      <c r="G1" s="8"/>
      <c r="H1" s="8"/>
      <c r="I1" s="8"/>
      <c r="J1" s="8"/>
      <c r="K1" s="8"/>
    </row>
    <row r="2" spans="2:15" x14ac:dyDescent="0.3">
      <c r="B2" s="2">
        <v>1</v>
      </c>
      <c r="C2" s="169" t="s">
        <v>0</v>
      </c>
      <c r="D2" s="169"/>
      <c r="E2" s="169"/>
      <c r="F2" s="169"/>
      <c r="G2" s="169"/>
      <c r="H2" s="169"/>
      <c r="I2" s="8"/>
      <c r="J2" s="8"/>
      <c r="K2" s="8"/>
    </row>
    <row r="3" spans="2:15" x14ac:dyDescent="0.3">
      <c r="B3" s="2">
        <v>2</v>
      </c>
      <c r="C3" s="169" t="s">
        <v>1</v>
      </c>
      <c r="D3" s="169"/>
      <c r="E3" s="169"/>
      <c r="F3" s="169"/>
      <c r="G3" s="169"/>
      <c r="H3" s="169"/>
      <c r="I3" s="8"/>
      <c r="J3" s="8"/>
      <c r="K3" s="8"/>
    </row>
    <row r="4" spans="2:15" x14ac:dyDescent="0.3">
      <c r="B4" s="2">
        <v>3</v>
      </c>
      <c r="C4" s="169" t="s">
        <v>2</v>
      </c>
      <c r="D4" s="169"/>
      <c r="E4" s="169"/>
      <c r="F4" s="169"/>
      <c r="G4" s="169"/>
      <c r="H4" s="169"/>
      <c r="I4" s="8"/>
      <c r="J4" s="8"/>
      <c r="K4" s="8"/>
      <c r="L4" s="11"/>
    </row>
    <row r="5" spans="2:15" x14ac:dyDescent="0.3">
      <c r="B5" s="2">
        <v>4</v>
      </c>
      <c r="C5" s="169" t="s">
        <v>3</v>
      </c>
      <c r="D5" s="169"/>
      <c r="E5" s="169"/>
      <c r="F5" s="169"/>
      <c r="G5" s="169"/>
      <c r="H5" s="169"/>
      <c r="I5" s="8"/>
      <c r="J5" s="8"/>
      <c r="K5" s="8"/>
    </row>
    <row r="6" spans="2:15" x14ac:dyDescent="0.3">
      <c r="B6" s="2">
        <v>5</v>
      </c>
      <c r="C6" s="169" t="s">
        <v>4</v>
      </c>
      <c r="D6" s="169"/>
      <c r="E6" s="169"/>
      <c r="F6" s="169"/>
      <c r="G6" s="169"/>
      <c r="H6" s="169"/>
      <c r="I6" s="8"/>
      <c r="K6" s="8"/>
    </row>
    <row r="7" spans="2:15" x14ac:dyDescent="0.3">
      <c r="C7" s="8"/>
      <c r="D7" s="8"/>
      <c r="E7" s="8"/>
      <c r="F7" s="8"/>
      <c r="G7" s="8"/>
      <c r="H7" s="8"/>
      <c r="I7" s="8"/>
      <c r="J7" s="8"/>
      <c r="K7" s="8"/>
    </row>
    <row r="8" spans="2:15" x14ac:dyDescent="0.3">
      <c r="B8" s="3" t="s">
        <v>5</v>
      </c>
      <c r="C8" s="9" t="s">
        <v>6</v>
      </c>
      <c r="D8" s="9" t="s">
        <v>7</v>
      </c>
      <c r="E8" s="9" t="s">
        <v>8</v>
      </c>
      <c r="F8" s="9" t="s">
        <v>9</v>
      </c>
      <c r="G8" s="9" t="s">
        <v>10</v>
      </c>
      <c r="H8" s="9" t="s">
        <v>11</v>
      </c>
      <c r="I8" s="9" t="s">
        <v>12</v>
      </c>
      <c r="J8" s="9" t="s">
        <v>13</v>
      </c>
      <c r="K8" s="10" t="s">
        <v>101</v>
      </c>
      <c r="L8" s="14" t="s">
        <v>102</v>
      </c>
      <c r="M8" s="15" t="s">
        <v>103</v>
      </c>
      <c r="N8" s="7" t="s">
        <v>104</v>
      </c>
      <c r="O8" s="12" t="s">
        <v>105</v>
      </c>
    </row>
    <row r="9" spans="2:15" x14ac:dyDescent="0.3">
      <c r="B9" s="4">
        <v>150834</v>
      </c>
      <c r="C9" s="5" t="s">
        <v>14</v>
      </c>
      <c r="D9" s="5" t="s">
        <v>15</v>
      </c>
      <c r="E9" s="6">
        <v>31199</v>
      </c>
      <c r="F9" s="4" t="s">
        <v>16</v>
      </c>
      <c r="G9" s="5" t="s">
        <v>17</v>
      </c>
      <c r="H9" s="5" t="s">
        <v>18</v>
      </c>
      <c r="I9" s="5" t="s">
        <v>19</v>
      </c>
      <c r="J9" s="1">
        <v>48000</v>
      </c>
      <c r="K9" s="13">
        <f>J9*45%</f>
        <v>21600</v>
      </c>
      <c r="L9" s="3">
        <f>1000+(J9*0.05)</f>
        <v>3400</v>
      </c>
      <c r="M9" s="3">
        <f>J9+K9+L9</f>
        <v>73000</v>
      </c>
      <c r="N9" s="3">
        <f>J9*0.05</f>
        <v>2400</v>
      </c>
      <c r="O9" s="3">
        <f>M9-N9</f>
        <v>70600</v>
      </c>
    </row>
    <row r="10" spans="2:15" x14ac:dyDescent="0.3">
      <c r="B10" s="4">
        <v>150784</v>
      </c>
      <c r="C10" s="5" t="s">
        <v>20</v>
      </c>
      <c r="D10" s="5" t="s">
        <v>21</v>
      </c>
      <c r="E10" s="6">
        <v>28365</v>
      </c>
      <c r="F10" s="4" t="s">
        <v>16</v>
      </c>
      <c r="G10" s="5" t="s">
        <v>22</v>
      </c>
      <c r="H10" s="5" t="s">
        <v>23</v>
      </c>
      <c r="I10" s="5" t="s">
        <v>19</v>
      </c>
      <c r="J10" s="1">
        <v>35000</v>
      </c>
      <c r="K10" s="13">
        <f t="shared" ref="K10:K46" si="0">J10*45%</f>
        <v>15750</v>
      </c>
      <c r="L10" s="3">
        <f t="shared" ref="L10:L46" si="1">1000+(J10*0.05)</f>
        <v>2750</v>
      </c>
      <c r="M10" s="3">
        <f t="shared" ref="M10:M46" si="2">J10+K10+L10</f>
        <v>53500</v>
      </c>
      <c r="N10" s="3">
        <f t="shared" ref="N10:N46" si="3">J10*0.05</f>
        <v>1750</v>
      </c>
      <c r="O10" s="3">
        <f t="shared" ref="O10:O46" si="4">M10-N10</f>
        <v>51750</v>
      </c>
    </row>
    <row r="11" spans="2:15" x14ac:dyDescent="0.3">
      <c r="B11" s="4">
        <v>150791</v>
      </c>
      <c r="C11" s="5" t="s">
        <v>24</v>
      </c>
      <c r="D11" s="5" t="s">
        <v>25</v>
      </c>
      <c r="E11" s="6">
        <v>23346</v>
      </c>
      <c r="F11" s="4" t="s">
        <v>16</v>
      </c>
      <c r="G11" s="5" t="s">
        <v>17</v>
      </c>
      <c r="H11" s="5" t="s">
        <v>23</v>
      </c>
      <c r="I11" s="5" t="s">
        <v>19</v>
      </c>
      <c r="J11" s="1">
        <v>67000</v>
      </c>
      <c r="K11" s="13">
        <f t="shared" si="0"/>
        <v>30150</v>
      </c>
      <c r="L11" s="3">
        <f t="shared" si="1"/>
        <v>4350</v>
      </c>
      <c r="M11" s="3">
        <f t="shared" si="2"/>
        <v>101500</v>
      </c>
      <c r="N11" s="3">
        <f t="shared" si="3"/>
        <v>3350</v>
      </c>
      <c r="O11" s="3">
        <f t="shared" si="4"/>
        <v>98150</v>
      </c>
    </row>
    <row r="12" spans="2:15" x14ac:dyDescent="0.3">
      <c r="B12" s="4">
        <v>150940</v>
      </c>
      <c r="C12" s="5" t="s">
        <v>26</v>
      </c>
      <c r="D12" s="5" t="s">
        <v>27</v>
      </c>
      <c r="E12" s="6">
        <v>26906</v>
      </c>
      <c r="F12" s="4" t="s">
        <v>28</v>
      </c>
      <c r="G12" s="5" t="s">
        <v>22</v>
      </c>
      <c r="H12" s="5" t="s">
        <v>29</v>
      </c>
      <c r="I12" s="5" t="s">
        <v>30</v>
      </c>
      <c r="J12" s="1">
        <v>87000</v>
      </c>
      <c r="K12" s="13">
        <f t="shared" si="0"/>
        <v>39150</v>
      </c>
      <c r="L12" s="3">
        <f t="shared" si="1"/>
        <v>5350</v>
      </c>
      <c r="M12" s="3">
        <f t="shared" si="2"/>
        <v>131500</v>
      </c>
      <c r="N12" s="3">
        <f t="shared" si="3"/>
        <v>4350</v>
      </c>
      <c r="O12" s="3">
        <f t="shared" si="4"/>
        <v>127150</v>
      </c>
    </row>
    <row r="13" spans="2:15" x14ac:dyDescent="0.3">
      <c r="B13" s="4">
        <v>150777</v>
      </c>
      <c r="C13" s="5" t="s">
        <v>31</v>
      </c>
      <c r="D13" s="5" t="s">
        <v>32</v>
      </c>
      <c r="E13" s="6">
        <v>21123</v>
      </c>
      <c r="F13" s="4" t="s">
        <v>28</v>
      </c>
      <c r="G13" s="5" t="s">
        <v>17</v>
      </c>
      <c r="H13" s="5" t="s">
        <v>33</v>
      </c>
      <c r="I13" s="5" t="s">
        <v>19</v>
      </c>
      <c r="J13" s="1">
        <v>22000</v>
      </c>
      <c r="K13" s="13">
        <f t="shared" si="0"/>
        <v>9900</v>
      </c>
      <c r="L13" s="3">
        <f t="shared" si="1"/>
        <v>2100</v>
      </c>
      <c r="M13" s="3">
        <f t="shared" si="2"/>
        <v>34000</v>
      </c>
      <c r="N13" s="3">
        <f t="shared" si="3"/>
        <v>1100</v>
      </c>
      <c r="O13" s="3">
        <f t="shared" si="4"/>
        <v>32900</v>
      </c>
    </row>
    <row r="14" spans="2:15" x14ac:dyDescent="0.3">
      <c r="B14" s="4">
        <v>150805</v>
      </c>
      <c r="C14" s="5" t="s">
        <v>24</v>
      </c>
      <c r="D14" s="5" t="s">
        <v>34</v>
      </c>
      <c r="E14" s="6">
        <v>26172</v>
      </c>
      <c r="F14" s="4" t="s">
        <v>28</v>
      </c>
      <c r="G14" s="5" t="s">
        <v>17</v>
      </c>
      <c r="H14" s="5" t="s">
        <v>35</v>
      </c>
      <c r="I14" s="5" t="s">
        <v>19</v>
      </c>
      <c r="J14" s="1">
        <v>91000</v>
      </c>
      <c r="K14" s="13">
        <f t="shared" si="0"/>
        <v>40950</v>
      </c>
      <c r="L14" s="3">
        <f t="shared" si="1"/>
        <v>5550</v>
      </c>
      <c r="M14" s="3">
        <f t="shared" si="2"/>
        <v>137500</v>
      </c>
      <c r="N14" s="3">
        <f t="shared" si="3"/>
        <v>4550</v>
      </c>
      <c r="O14" s="3">
        <f t="shared" si="4"/>
        <v>132950</v>
      </c>
    </row>
    <row r="15" spans="2:15" x14ac:dyDescent="0.3">
      <c r="B15" s="4">
        <v>150990</v>
      </c>
      <c r="C15" s="5" t="s">
        <v>36</v>
      </c>
      <c r="D15" s="5" t="s">
        <v>37</v>
      </c>
      <c r="E15" s="6">
        <v>36400</v>
      </c>
      <c r="F15" s="4" t="s">
        <v>28</v>
      </c>
      <c r="G15" s="5" t="s">
        <v>17</v>
      </c>
      <c r="H15" s="5" t="s">
        <v>38</v>
      </c>
      <c r="I15" s="5" t="s">
        <v>39</v>
      </c>
      <c r="J15" s="1">
        <v>77000</v>
      </c>
      <c r="K15" s="13">
        <f t="shared" si="0"/>
        <v>34650</v>
      </c>
      <c r="L15" s="3">
        <f t="shared" si="1"/>
        <v>4850</v>
      </c>
      <c r="M15" s="3">
        <f t="shared" si="2"/>
        <v>116500</v>
      </c>
      <c r="N15" s="3">
        <f t="shared" si="3"/>
        <v>3850</v>
      </c>
      <c r="O15" s="3">
        <f t="shared" si="4"/>
        <v>112650</v>
      </c>
    </row>
    <row r="16" spans="2:15" x14ac:dyDescent="0.3">
      <c r="B16" s="4">
        <v>150989</v>
      </c>
      <c r="C16" s="5" t="s">
        <v>40</v>
      </c>
      <c r="D16" s="5" t="s">
        <v>37</v>
      </c>
      <c r="E16" s="6">
        <v>33113</v>
      </c>
      <c r="F16" s="4" t="s">
        <v>28</v>
      </c>
      <c r="G16" s="5" t="s">
        <v>17</v>
      </c>
      <c r="H16" s="5" t="s">
        <v>23</v>
      </c>
      <c r="I16" s="5" t="s">
        <v>39</v>
      </c>
      <c r="J16" s="1">
        <v>45000</v>
      </c>
      <c r="K16" s="13">
        <f t="shared" si="0"/>
        <v>20250</v>
      </c>
      <c r="L16" s="3">
        <f t="shared" si="1"/>
        <v>3250</v>
      </c>
      <c r="M16" s="3">
        <f t="shared" si="2"/>
        <v>68500</v>
      </c>
      <c r="N16" s="3">
        <f t="shared" si="3"/>
        <v>2250</v>
      </c>
      <c r="O16" s="3">
        <f t="shared" si="4"/>
        <v>66250</v>
      </c>
    </row>
    <row r="17" spans="2:15" x14ac:dyDescent="0.3">
      <c r="B17" s="4">
        <v>150881</v>
      </c>
      <c r="C17" s="5" t="s">
        <v>41</v>
      </c>
      <c r="D17" s="5" t="s">
        <v>42</v>
      </c>
      <c r="E17" s="6">
        <v>30337</v>
      </c>
      <c r="F17" s="4" t="s">
        <v>28</v>
      </c>
      <c r="G17" s="5" t="s">
        <v>22</v>
      </c>
      <c r="H17" s="5" t="s">
        <v>23</v>
      </c>
      <c r="I17" s="5" t="s">
        <v>43</v>
      </c>
      <c r="J17" s="1">
        <v>92000</v>
      </c>
      <c r="K17" s="13">
        <f t="shared" si="0"/>
        <v>41400</v>
      </c>
      <c r="L17" s="3">
        <f t="shared" si="1"/>
        <v>5600</v>
      </c>
      <c r="M17" s="3">
        <f t="shared" si="2"/>
        <v>139000</v>
      </c>
      <c r="N17" s="3">
        <f t="shared" si="3"/>
        <v>4600</v>
      </c>
      <c r="O17" s="3">
        <f t="shared" si="4"/>
        <v>134400</v>
      </c>
    </row>
    <row r="18" spans="2:15" x14ac:dyDescent="0.3">
      <c r="B18" s="4">
        <v>150814</v>
      </c>
      <c r="C18" s="5" t="s">
        <v>44</v>
      </c>
      <c r="D18" s="5" t="s">
        <v>45</v>
      </c>
      <c r="E18" s="6">
        <v>26246</v>
      </c>
      <c r="F18" s="4" t="s">
        <v>28</v>
      </c>
      <c r="G18" s="5" t="s">
        <v>17</v>
      </c>
      <c r="H18" s="5" t="s">
        <v>29</v>
      </c>
      <c r="I18" s="5" t="s">
        <v>19</v>
      </c>
      <c r="J18" s="1">
        <v>50000</v>
      </c>
      <c r="K18" s="13">
        <f t="shared" si="0"/>
        <v>22500</v>
      </c>
      <c r="L18" s="3">
        <f t="shared" si="1"/>
        <v>3500</v>
      </c>
      <c r="M18" s="3">
        <f t="shared" si="2"/>
        <v>76000</v>
      </c>
      <c r="N18" s="3">
        <f t="shared" si="3"/>
        <v>2500</v>
      </c>
      <c r="O18" s="3">
        <f t="shared" si="4"/>
        <v>73500</v>
      </c>
    </row>
    <row r="19" spans="2:15" x14ac:dyDescent="0.3">
      <c r="B19" s="4">
        <v>150937</v>
      </c>
      <c r="C19" s="5" t="s">
        <v>46</v>
      </c>
      <c r="D19" s="5" t="s">
        <v>47</v>
      </c>
      <c r="E19" s="6">
        <v>24700</v>
      </c>
      <c r="F19" s="4" t="s">
        <v>28</v>
      </c>
      <c r="G19" s="5" t="s">
        <v>17</v>
      </c>
      <c r="H19" s="5" t="s">
        <v>38</v>
      </c>
      <c r="I19" s="5" t="s">
        <v>30</v>
      </c>
      <c r="J19" s="1">
        <v>37000</v>
      </c>
      <c r="K19" s="13">
        <f t="shared" si="0"/>
        <v>16650</v>
      </c>
      <c r="L19" s="3">
        <f t="shared" si="1"/>
        <v>2850</v>
      </c>
      <c r="M19" s="3">
        <f t="shared" si="2"/>
        <v>56500</v>
      </c>
      <c r="N19" s="3">
        <f t="shared" si="3"/>
        <v>1850</v>
      </c>
      <c r="O19" s="3">
        <f t="shared" si="4"/>
        <v>54650</v>
      </c>
    </row>
    <row r="20" spans="2:15" x14ac:dyDescent="0.3">
      <c r="B20" s="4">
        <v>150888</v>
      </c>
      <c r="C20" s="5" t="s">
        <v>48</v>
      </c>
      <c r="D20" s="5" t="s">
        <v>49</v>
      </c>
      <c r="E20" s="6">
        <v>29221</v>
      </c>
      <c r="F20" s="4" t="s">
        <v>28</v>
      </c>
      <c r="G20" s="5" t="s">
        <v>17</v>
      </c>
      <c r="H20" s="5" t="s">
        <v>38</v>
      </c>
      <c r="I20" s="5" t="s">
        <v>43</v>
      </c>
      <c r="J20" s="1">
        <v>43000</v>
      </c>
      <c r="K20" s="13">
        <f t="shared" si="0"/>
        <v>19350</v>
      </c>
      <c r="L20" s="3">
        <f t="shared" si="1"/>
        <v>3150</v>
      </c>
      <c r="M20" s="3">
        <f t="shared" si="2"/>
        <v>65500</v>
      </c>
      <c r="N20" s="3">
        <f t="shared" si="3"/>
        <v>2150</v>
      </c>
      <c r="O20" s="3">
        <f t="shared" si="4"/>
        <v>63350</v>
      </c>
    </row>
    <row r="21" spans="2:15" x14ac:dyDescent="0.3">
      <c r="B21" s="4">
        <v>150865</v>
      </c>
      <c r="C21" s="5" t="s">
        <v>50</v>
      </c>
      <c r="D21" s="5" t="s">
        <v>49</v>
      </c>
      <c r="E21" s="6">
        <v>31279</v>
      </c>
      <c r="F21" s="4" t="s">
        <v>16</v>
      </c>
      <c r="G21" s="5" t="s">
        <v>17</v>
      </c>
      <c r="H21" s="5" t="s">
        <v>51</v>
      </c>
      <c r="I21" s="5" t="s">
        <v>43</v>
      </c>
      <c r="J21" s="1">
        <v>90000</v>
      </c>
      <c r="K21" s="13">
        <f t="shared" si="0"/>
        <v>40500</v>
      </c>
      <c r="L21" s="3">
        <f t="shared" si="1"/>
        <v>5500</v>
      </c>
      <c r="M21" s="3">
        <f t="shared" si="2"/>
        <v>136000</v>
      </c>
      <c r="N21" s="3">
        <f t="shared" si="3"/>
        <v>4500</v>
      </c>
      <c r="O21" s="3">
        <f t="shared" si="4"/>
        <v>131500</v>
      </c>
    </row>
    <row r="22" spans="2:15" x14ac:dyDescent="0.3">
      <c r="B22" s="4">
        <v>150858</v>
      </c>
      <c r="C22" s="5" t="s">
        <v>52</v>
      </c>
      <c r="D22" s="5" t="s">
        <v>53</v>
      </c>
      <c r="E22" s="6">
        <v>34846</v>
      </c>
      <c r="F22" s="4" t="s">
        <v>28</v>
      </c>
      <c r="G22" s="5" t="s">
        <v>17</v>
      </c>
      <c r="H22" s="5" t="s">
        <v>54</v>
      </c>
      <c r="I22" s="5" t="s">
        <v>43</v>
      </c>
      <c r="J22" s="1">
        <v>34000</v>
      </c>
      <c r="K22" s="13">
        <f t="shared" si="0"/>
        <v>15300</v>
      </c>
      <c r="L22" s="3">
        <f t="shared" si="1"/>
        <v>2700</v>
      </c>
      <c r="M22" s="3">
        <f t="shared" si="2"/>
        <v>52000</v>
      </c>
      <c r="N22" s="3">
        <f t="shared" si="3"/>
        <v>1700</v>
      </c>
      <c r="O22" s="3">
        <f t="shared" si="4"/>
        <v>50300</v>
      </c>
    </row>
    <row r="23" spans="2:15" x14ac:dyDescent="0.3">
      <c r="B23" s="4">
        <v>150930</v>
      </c>
      <c r="C23" s="5" t="s">
        <v>55</v>
      </c>
      <c r="D23" s="5" t="s">
        <v>56</v>
      </c>
      <c r="E23" s="6">
        <v>37027</v>
      </c>
      <c r="F23" s="4" t="s">
        <v>28</v>
      </c>
      <c r="G23" s="5" t="s">
        <v>17</v>
      </c>
      <c r="H23" s="5" t="s">
        <v>23</v>
      </c>
      <c r="I23" s="5" t="s">
        <v>30</v>
      </c>
      <c r="J23" s="1">
        <v>82000</v>
      </c>
      <c r="K23" s="13">
        <f t="shared" si="0"/>
        <v>36900</v>
      </c>
      <c r="L23" s="3">
        <f t="shared" si="1"/>
        <v>5100</v>
      </c>
      <c r="M23" s="3">
        <f t="shared" si="2"/>
        <v>124000</v>
      </c>
      <c r="N23" s="3">
        <f t="shared" si="3"/>
        <v>4100</v>
      </c>
      <c r="O23" s="3">
        <f t="shared" si="4"/>
        <v>119900</v>
      </c>
    </row>
    <row r="24" spans="2:15" x14ac:dyDescent="0.3">
      <c r="B24" s="4">
        <v>150894</v>
      </c>
      <c r="C24" s="5" t="s">
        <v>57</v>
      </c>
      <c r="D24" s="5" t="s">
        <v>58</v>
      </c>
      <c r="E24" s="6">
        <v>37124</v>
      </c>
      <c r="F24" s="4" t="s">
        <v>28</v>
      </c>
      <c r="G24" s="5" t="s">
        <v>17</v>
      </c>
      <c r="H24" s="5" t="s">
        <v>29</v>
      </c>
      <c r="I24" s="5" t="s">
        <v>30</v>
      </c>
      <c r="J24" s="1">
        <v>67000</v>
      </c>
      <c r="K24" s="13">
        <f t="shared" si="0"/>
        <v>30150</v>
      </c>
      <c r="L24" s="3">
        <f t="shared" si="1"/>
        <v>4350</v>
      </c>
      <c r="M24" s="3">
        <f t="shared" si="2"/>
        <v>101500</v>
      </c>
      <c r="N24" s="3">
        <f t="shared" si="3"/>
        <v>3350</v>
      </c>
      <c r="O24" s="3">
        <f t="shared" si="4"/>
        <v>98150</v>
      </c>
    </row>
    <row r="25" spans="2:15" x14ac:dyDescent="0.3">
      <c r="B25" s="4">
        <v>150947</v>
      </c>
      <c r="C25" s="5" t="s">
        <v>59</v>
      </c>
      <c r="D25" s="5" t="s">
        <v>60</v>
      </c>
      <c r="E25" s="6">
        <v>33449</v>
      </c>
      <c r="F25" s="4" t="s">
        <v>16</v>
      </c>
      <c r="G25" s="5" t="s">
        <v>17</v>
      </c>
      <c r="H25" s="5" t="s">
        <v>54</v>
      </c>
      <c r="I25" s="5" t="s">
        <v>30</v>
      </c>
      <c r="J25" s="1">
        <v>85000</v>
      </c>
      <c r="K25" s="13">
        <f t="shared" si="0"/>
        <v>38250</v>
      </c>
      <c r="L25" s="3">
        <f t="shared" si="1"/>
        <v>5250</v>
      </c>
      <c r="M25" s="3">
        <f t="shared" si="2"/>
        <v>128500</v>
      </c>
      <c r="N25" s="3">
        <f t="shared" si="3"/>
        <v>4250</v>
      </c>
      <c r="O25" s="3">
        <f t="shared" si="4"/>
        <v>124250</v>
      </c>
    </row>
    <row r="26" spans="2:15" x14ac:dyDescent="0.3">
      <c r="B26" s="4">
        <v>150905</v>
      </c>
      <c r="C26" s="5" t="s">
        <v>61</v>
      </c>
      <c r="D26" s="5" t="s">
        <v>62</v>
      </c>
      <c r="E26" s="6">
        <v>30819</v>
      </c>
      <c r="F26" s="4" t="s">
        <v>16</v>
      </c>
      <c r="G26" s="5" t="s">
        <v>22</v>
      </c>
      <c r="H26" s="5" t="s">
        <v>18</v>
      </c>
      <c r="I26" s="5" t="s">
        <v>30</v>
      </c>
      <c r="J26" s="1">
        <v>62000</v>
      </c>
      <c r="K26" s="13">
        <f t="shared" si="0"/>
        <v>27900</v>
      </c>
      <c r="L26" s="3">
        <f t="shared" si="1"/>
        <v>4100</v>
      </c>
      <c r="M26" s="3">
        <f t="shared" si="2"/>
        <v>94000</v>
      </c>
      <c r="N26" s="3">
        <f t="shared" si="3"/>
        <v>3100</v>
      </c>
      <c r="O26" s="3">
        <f t="shared" si="4"/>
        <v>90900</v>
      </c>
    </row>
    <row r="27" spans="2:15" x14ac:dyDescent="0.3">
      <c r="B27" s="4">
        <v>150995</v>
      </c>
      <c r="C27" s="5" t="s">
        <v>63</v>
      </c>
      <c r="D27" s="5" t="s">
        <v>64</v>
      </c>
      <c r="E27" s="6">
        <v>35330</v>
      </c>
      <c r="F27" s="4" t="s">
        <v>28</v>
      </c>
      <c r="G27" s="5" t="s">
        <v>17</v>
      </c>
      <c r="H27" s="5" t="s">
        <v>29</v>
      </c>
      <c r="I27" s="5" t="s">
        <v>39</v>
      </c>
      <c r="J27" s="1">
        <v>15000</v>
      </c>
      <c r="K27" s="13">
        <f t="shared" si="0"/>
        <v>6750</v>
      </c>
      <c r="L27" s="3">
        <f t="shared" si="1"/>
        <v>1750</v>
      </c>
      <c r="M27" s="3">
        <f t="shared" si="2"/>
        <v>23500</v>
      </c>
      <c r="N27" s="3">
        <f t="shared" si="3"/>
        <v>750</v>
      </c>
      <c r="O27" s="3">
        <f t="shared" si="4"/>
        <v>22750</v>
      </c>
    </row>
    <row r="28" spans="2:15" x14ac:dyDescent="0.3">
      <c r="B28" s="4">
        <v>150912</v>
      </c>
      <c r="C28" s="5" t="s">
        <v>65</v>
      </c>
      <c r="D28" s="5" t="s">
        <v>66</v>
      </c>
      <c r="E28" s="6">
        <v>37629</v>
      </c>
      <c r="F28" s="4" t="s">
        <v>16</v>
      </c>
      <c r="G28" s="5" t="s">
        <v>17</v>
      </c>
      <c r="H28" s="5" t="s">
        <v>67</v>
      </c>
      <c r="I28" s="5" t="s">
        <v>30</v>
      </c>
      <c r="J28" s="1">
        <v>81000</v>
      </c>
      <c r="K28" s="13">
        <f t="shared" si="0"/>
        <v>36450</v>
      </c>
      <c r="L28" s="3">
        <f t="shared" si="1"/>
        <v>5050</v>
      </c>
      <c r="M28" s="3">
        <f t="shared" si="2"/>
        <v>122500</v>
      </c>
      <c r="N28" s="3">
        <f t="shared" si="3"/>
        <v>4050</v>
      </c>
      <c r="O28" s="3">
        <f t="shared" si="4"/>
        <v>118450</v>
      </c>
    </row>
    <row r="29" spans="2:15" x14ac:dyDescent="0.3">
      <c r="B29" s="4">
        <v>150921</v>
      </c>
      <c r="C29" s="5" t="s">
        <v>68</v>
      </c>
      <c r="D29" s="5" t="s">
        <v>69</v>
      </c>
      <c r="E29" s="6">
        <v>38092</v>
      </c>
      <c r="F29" s="4" t="s">
        <v>28</v>
      </c>
      <c r="G29" s="5" t="s">
        <v>17</v>
      </c>
      <c r="H29" s="5" t="s">
        <v>70</v>
      </c>
      <c r="I29" s="5" t="s">
        <v>30</v>
      </c>
      <c r="J29" s="1">
        <v>19000</v>
      </c>
      <c r="K29" s="13">
        <f t="shared" si="0"/>
        <v>8550</v>
      </c>
      <c r="L29" s="3">
        <f t="shared" si="1"/>
        <v>1950</v>
      </c>
      <c r="M29" s="3">
        <f t="shared" si="2"/>
        <v>29500</v>
      </c>
      <c r="N29" s="3">
        <f t="shared" si="3"/>
        <v>950</v>
      </c>
      <c r="O29" s="3">
        <f t="shared" si="4"/>
        <v>28550</v>
      </c>
    </row>
    <row r="30" spans="2:15" x14ac:dyDescent="0.3">
      <c r="B30" s="4">
        <v>150851</v>
      </c>
      <c r="C30" s="5" t="s">
        <v>71</v>
      </c>
      <c r="D30" s="5" t="s">
        <v>72</v>
      </c>
      <c r="E30" s="6">
        <v>29368</v>
      </c>
      <c r="F30" s="4" t="s">
        <v>28</v>
      </c>
      <c r="G30" s="5" t="s">
        <v>22</v>
      </c>
      <c r="H30" s="5" t="s">
        <v>29</v>
      </c>
      <c r="I30" s="5" t="s">
        <v>43</v>
      </c>
      <c r="J30" s="1">
        <v>75000</v>
      </c>
      <c r="K30" s="13">
        <f t="shared" si="0"/>
        <v>33750</v>
      </c>
      <c r="L30" s="3">
        <f t="shared" si="1"/>
        <v>4750</v>
      </c>
      <c r="M30" s="3">
        <f t="shared" si="2"/>
        <v>113500</v>
      </c>
      <c r="N30" s="3">
        <f t="shared" si="3"/>
        <v>3750</v>
      </c>
      <c r="O30" s="3">
        <f t="shared" si="4"/>
        <v>109750</v>
      </c>
    </row>
    <row r="31" spans="2:15" x14ac:dyDescent="0.3">
      <c r="B31" s="4">
        <v>150867</v>
      </c>
      <c r="C31" s="5" t="s">
        <v>73</v>
      </c>
      <c r="D31" s="5" t="s">
        <v>74</v>
      </c>
      <c r="E31" s="6">
        <v>29028</v>
      </c>
      <c r="F31" s="4" t="s">
        <v>16</v>
      </c>
      <c r="G31" s="5" t="s">
        <v>22</v>
      </c>
      <c r="H31" s="5" t="s">
        <v>70</v>
      </c>
      <c r="I31" s="5" t="s">
        <v>43</v>
      </c>
      <c r="J31" s="1">
        <v>49000</v>
      </c>
      <c r="K31" s="13">
        <f t="shared" si="0"/>
        <v>22050</v>
      </c>
      <c r="L31" s="3">
        <f t="shared" si="1"/>
        <v>3450</v>
      </c>
      <c r="M31" s="3">
        <f t="shared" si="2"/>
        <v>74500</v>
      </c>
      <c r="N31" s="3">
        <f t="shared" si="3"/>
        <v>2450</v>
      </c>
      <c r="O31" s="3">
        <f t="shared" si="4"/>
        <v>72050</v>
      </c>
    </row>
    <row r="32" spans="2:15" x14ac:dyDescent="0.3">
      <c r="B32" s="4">
        <v>150899</v>
      </c>
      <c r="C32" s="5" t="s">
        <v>75</v>
      </c>
      <c r="D32" s="5" t="s">
        <v>76</v>
      </c>
      <c r="E32" s="6">
        <v>37400</v>
      </c>
      <c r="F32" s="4" t="s">
        <v>28</v>
      </c>
      <c r="G32" s="5" t="s">
        <v>17</v>
      </c>
      <c r="H32" s="5" t="s">
        <v>54</v>
      </c>
      <c r="I32" s="5" t="s">
        <v>30</v>
      </c>
      <c r="J32" s="1">
        <v>50000</v>
      </c>
      <c r="K32" s="13">
        <f t="shared" si="0"/>
        <v>22500</v>
      </c>
      <c r="L32" s="3">
        <f t="shared" si="1"/>
        <v>3500</v>
      </c>
      <c r="M32" s="3">
        <f t="shared" si="2"/>
        <v>76000</v>
      </c>
      <c r="N32" s="3">
        <f t="shared" si="3"/>
        <v>2500</v>
      </c>
      <c r="O32" s="3">
        <f t="shared" si="4"/>
        <v>73500</v>
      </c>
    </row>
    <row r="33" spans="2:15" x14ac:dyDescent="0.3">
      <c r="B33" s="4">
        <v>150975</v>
      </c>
      <c r="C33" s="5" t="s">
        <v>77</v>
      </c>
      <c r="D33" s="5" t="s">
        <v>78</v>
      </c>
      <c r="E33" s="6">
        <v>31478</v>
      </c>
      <c r="F33" s="4" t="s">
        <v>28</v>
      </c>
      <c r="G33" s="5" t="s">
        <v>17</v>
      </c>
      <c r="H33" s="5" t="s">
        <v>70</v>
      </c>
      <c r="I33" s="5" t="s">
        <v>39</v>
      </c>
      <c r="J33" s="1">
        <v>83000</v>
      </c>
      <c r="K33" s="13">
        <f t="shared" si="0"/>
        <v>37350</v>
      </c>
      <c r="L33" s="3">
        <f t="shared" si="1"/>
        <v>5150</v>
      </c>
      <c r="M33" s="3">
        <f t="shared" si="2"/>
        <v>125500</v>
      </c>
      <c r="N33" s="3">
        <f t="shared" si="3"/>
        <v>4150</v>
      </c>
      <c r="O33" s="3">
        <f t="shared" si="4"/>
        <v>121350</v>
      </c>
    </row>
    <row r="34" spans="2:15" x14ac:dyDescent="0.3">
      <c r="B34" s="4">
        <v>150901</v>
      </c>
      <c r="C34" s="5" t="s">
        <v>79</v>
      </c>
      <c r="D34" s="5" t="s">
        <v>80</v>
      </c>
      <c r="E34" s="6">
        <v>32946</v>
      </c>
      <c r="F34" s="4" t="s">
        <v>16</v>
      </c>
      <c r="G34" s="5" t="s">
        <v>17</v>
      </c>
      <c r="H34" s="5" t="s">
        <v>81</v>
      </c>
      <c r="I34" s="5" t="s">
        <v>30</v>
      </c>
      <c r="J34" s="1">
        <v>53000</v>
      </c>
      <c r="K34" s="13">
        <f t="shared" si="0"/>
        <v>23850</v>
      </c>
      <c r="L34" s="3">
        <f t="shared" si="1"/>
        <v>3650</v>
      </c>
      <c r="M34" s="3">
        <f t="shared" si="2"/>
        <v>80500</v>
      </c>
      <c r="N34" s="3">
        <f t="shared" si="3"/>
        <v>2650</v>
      </c>
      <c r="O34" s="3">
        <f t="shared" si="4"/>
        <v>77850</v>
      </c>
    </row>
    <row r="35" spans="2:15" x14ac:dyDescent="0.3">
      <c r="B35" s="4">
        <v>150968</v>
      </c>
      <c r="C35" s="5" t="s">
        <v>82</v>
      </c>
      <c r="D35" s="5" t="s">
        <v>83</v>
      </c>
      <c r="E35" s="6">
        <v>37208</v>
      </c>
      <c r="F35" s="4" t="s">
        <v>28</v>
      </c>
      <c r="G35" s="5" t="s">
        <v>17</v>
      </c>
      <c r="H35" s="5" t="s">
        <v>67</v>
      </c>
      <c r="I35" s="5" t="s">
        <v>30</v>
      </c>
      <c r="J35" s="1">
        <v>65000</v>
      </c>
      <c r="K35" s="13">
        <f t="shared" si="0"/>
        <v>29250</v>
      </c>
      <c r="L35" s="3">
        <f t="shared" si="1"/>
        <v>4250</v>
      </c>
      <c r="M35" s="3">
        <f t="shared" si="2"/>
        <v>98500</v>
      </c>
      <c r="N35" s="3">
        <f t="shared" si="3"/>
        <v>3250</v>
      </c>
      <c r="O35" s="3">
        <f t="shared" si="4"/>
        <v>95250</v>
      </c>
    </row>
    <row r="36" spans="2:15" x14ac:dyDescent="0.3">
      <c r="B36" s="4">
        <v>150773</v>
      </c>
      <c r="C36" s="5" t="s">
        <v>84</v>
      </c>
      <c r="D36" s="5" t="s">
        <v>85</v>
      </c>
      <c r="E36" s="6">
        <v>26860</v>
      </c>
      <c r="F36" s="4" t="s">
        <v>28</v>
      </c>
      <c r="G36" s="5" t="s">
        <v>17</v>
      </c>
      <c r="H36" s="5" t="s">
        <v>70</v>
      </c>
      <c r="I36" s="5" t="s">
        <v>19</v>
      </c>
      <c r="J36" s="1">
        <v>85000</v>
      </c>
      <c r="K36" s="13">
        <f t="shared" si="0"/>
        <v>38250</v>
      </c>
      <c r="L36" s="3">
        <f t="shared" si="1"/>
        <v>5250</v>
      </c>
      <c r="M36" s="3">
        <f t="shared" si="2"/>
        <v>128500</v>
      </c>
      <c r="N36" s="3">
        <f t="shared" si="3"/>
        <v>4250</v>
      </c>
      <c r="O36" s="3">
        <f t="shared" si="4"/>
        <v>124250</v>
      </c>
    </row>
    <row r="37" spans="2:15" x14ac:dyDescent="0.3">
      <c r="B37" s="4">
        <v>150840</v>
      </c>
      <c r="C37" s="5" t="s">
        <v>55</v>
      </c>
      <c r="D37" s="5" t="s">
        <v>86</v>
      </c>
      <c r="E37" s="6">
        <v>23136</v>
      </c>
      <c r="F37" s="4" t="s">
        <v>16</v>
      </c>
      <c r="G37" s="5" t="s">
        <v>17</v>
      </c>
      <c r="H37" s="5" t="s">
        <v>29</v>
      </c>
      <c r="I37" s="5" t="s">
        <v>43</v>
      </c>
      <c r="J37" s="1">
        <v>20000</v>
      </c>
      <c r="K37" s="13">
        <f t="shared" si="0"/>
        <v>9000</v>
      </c>
      <c r="L37" s="3">
        <f t="shared" si="1"/>
        <v>2000</v>
      </c>
      <c r="M37" s="3">
        <f t="shared" si="2"/>
        <v>31000</v>
      </c>
      <c r="N37" s="3">
        <f t="shared" si="3"/>
        <v>1000</v>
      </c>
      <c r="O37" s="3">
        <f t="shared" si="4"/>
        <v>30000</v>
      </c>
    </row>
    <row r="38" spans="2:15" x14ac:dyDescent="0.3">
      <c r="B38" s="4">
        <v>150850</v>
      </c>
      <c r="C38" s="5" t="s">
        <v>46</v>
      </c>
      <c r="D38" s="5" t="s">
        <v>87</v>
      </c>
      <c r="E38" s="6">
        <v>32027</v>
      </c>
      <c r="F38" s="4" t="s">
        <v>28</v>
      </c>
      <c r="G38" s="5" t="s">
        <v>17</v>
      </c>
      <c r="H38" s="5" t="s">
        <v>54</v>
      </c>
      <c r="I38" s="5" t="s">
        <v>43</v>
      </c>
      <c r="J38" s="1">
        <v>47000</v>
      </c>
      <c r="K38" s="13">
        <f t="shared" si="0"/>
        <v>21150</v>
      </c>
      <c r="L38" s="3">
        <f t="shared" si="1"/>
        <v>3350</v>
      </c>
      <c r="M38" s="3">
        <f t="shared" si="2"/>
        <v>71500</v>
      </c>
      <c r="N38" s="3">
        <f t="shared" si="3"/>
        <v>2350</v>
      </c>
      <c r="O38" s="3">
        <f t="shared" si="4"/>
        <v>69150</v>
      </c>
    </row>
    <row r="39" spans="2:15" x14ac:dyDescent="0.3">
      <c r="B39" s="4">
        <v>150962</v>
      </c>
      <c r="C39" s="5" t="s">
        <v>88</v>
      </c>
      <c r="D39" s="5" t="s">
        <v>89</v>
      </c>
      <c r="E39" s="6">
        <v>37773</v>
      </c>
      <c r="F39" s="4" t="s">
        <v>16</v>
      </c>
      <c r="G39" s="5" t="s">
        <v>17</v>
      </c>
      <c r="H39" s="5" t="s">
        <v>35</v>
      </c>
      <c r="I39" s="5" t="s">
        <v>30</v>
      </c>
      <c r="J39" s="1">
        <v>87000</v>
      </c>
      <c r="K39" s="13">
        <f t="shared" si="0"/>
        <v>39150</v>
      </c>
      <c r="L39" s="3">
        <f t="shared" si="1"/>
        <v>5350</v>
      </c>
      <c r="M39" s="3">
        <f t="shared" si="2"/>
        <v>131500</v>
      </c>
      <c r="N39" s="3">
        <f t="shared" si="3"/>
        <v>4350</v>
      </c>
      <c r="O39" s="3">
        <f t="shared" si="4"/>
        <v>127150</v>
      </c>
    </row>
    <row r="40" spans="2:15" x14ac:dyDescent="0.3">
      <c r="B40" s="4">
        <v>150954</v>
      </c>
      <c r="C40" s="5" t="s">
        <v>90</v>
      </c>
      <c r="D40" s="5" t="s">
        <v>89</v>
      </c>
      <c r="E40" s="6">
        <v>35495</v>
      </c>
      <c r="F40" s="4" t="s">
        <v>16</v>
      </c>
      <c r="G40" s="5" t="s">
        <v>17</v>
      </c>
      <c r="H40" s="5" t="s">
        <v>81</v>
      </c>
      <c r="I40" s="5" t="s">
        <v>30</v>
      </c>
      <c r="J40" s="1">
        <v>57000</v>
      </c>
      <c r="K40" s="13">
        <f t="shared" si="0"/>
        <v>25650</v>
      </c>
      <c r="L40" s="3">
        <f t="shared" si="1"/>
        <v>3850</v>
      </c>
      <c r="M40" s="3">
        <f t="shared" si="2"/>
        <v>86500</v>
      </c>
      <c r="N40" s="3">
        <f t="shared" si="3"/>
        <v>2850</v>
      </c>
      <c r="O40" s="3">
        <f t="shared" si="4"/>
        <v>83650</v>
      </c>
    </row>
    <row r="41" spans="2:15" x14ac:dyDescent="0.3">
      <c r="B41" s="4">
        <v>150874</v>
      </c>
      <c r="C41" s="5" t="s">
        <v>91</v>
      </c>
      <c r="D41" s="5" t="s">
        <v>89</v>
      </c>
      <c r="E41" s="6">
        <v>37890</v>
      </c>
      <c r="F41" s="4" t="s">
        <v>16</v>
      </c>
      <c r="G41" s="5" t="s">
        <v>17</v>
      </c>
      <c r="H41" s="5" t="s">
        <v>33</v>
      </c>
      <c r="I41" s="5" t="s">
        <v>43</v>
      </c>
      <c r="J41" s="1">
        <v>27000</v>
      </c>
      <c r="K41" s="13">
        <f t="shared" si="0"/>
        <v>12150</v>
      </c>
      <c r="L41" s="3">
        <f t="shared" si="1"/>
        <v>2350</v>
      </c>
      <c r="M41" s="3">
        <f t="shared" si="2"/>
        <v>41500</v>
      </c>
      <c r="N41" s="3">
        <f t="shared" si="3"/>
        <v>1350</v>
      </c>
      <c r="O41" s="3">
        <f t="shared" si="4"/>
        <v>40150</v>
      </c>
    </row>
    <row r="42" spans="2:15" x14ac:dyDescent="0.3">
      <c r="B42" s="4">
        <v>150798</v>
      </c>
      <c r="C42" s="5" t="s">
        <v>92</v>
      </c>
      <c r="D42" s="5" t="s">
        <v>89</v>
      </c>
      <c r="E42" s="6">
        <v>28276</v>
      </c>
      <c r="F42" s="4" t="s">
        <v>16</v>
      </c>
      <c r="G42" s="5" t="s">
        <v>17</v>
      </c>
      <c r="H42" s="5" t="s">
        <v>23</v>
      </c>
      <c r="I42" s="5" t="s">
        <v>19</v>
      </c>
      <c r="J42" s="1">
        <v>81000</v>
      </c>
      <c r="K42" s="13">
        <f t="shared" si="0"/>
        <v>36450</v>
      </c>
      <c r="L42" s="3">
        <f t="shared" si="1"/>
        <v>5050</v>
      </c>
      <c r="M42" s="3">
        <f t="shared" si="2"/>
        <v>122500</v>
      </c>
      <c r="N42" s="3">
        <f t="shared" si="3"/>
        <v>4050</v>
      </c>
      <c r="O42" s="3">
        <f t="shared" si="4"/>
        <v>118450</v>
      </c>
    </row>
    <row r="43" spans="2:15" x14ac:dyDescent="0.3">
      <c r="B43" s="4">
        <v>150830</v>
      </c>
      <c r="C43" s="5" t="s">
        <v>93</v>
      </c>
      <c r="D43" s="5" t="s">
        <v>94</v>
      </c>
      <c r="E43" s="6">
        <v>29037</v>
      </c>
      <c r="F43" s="4" t="s">
        <v>16</v>
      </c>
      <c r="G43" s="5" t="s">
        <v>17</v>
      </c>
      <c r="H43" s="5" t="s">
        <v>81</v>
      </c>
      <c r="I43" s="5" t="s">
        <v>19</v>
      </c>
      <c r="J43" s="1">
        <v>52000</v>
      </c>
      <c r="K43" s="13">
        <f t="shared" si="0"/>
        <v>23400</v>
      </c>
      <c r="L43" s="3">
        <f t="shared" si="1"/>
        <v>3600</v>
      </c>
      <c r="M43" s="3">
        <f t="shared" si="2"/>
        <v>79000</v>
      </c>
      <c r="N43" s="3">
        <f t="shared" si="3"/>
        <v>2600</v>
      </c>
      <c r="O43" s="3">
        <f t="shared" si="4"/>
        <v>76400</v>
      </c>
    </row>
    <row r="44" spans="2:15" x14ac:dyDescent="0.3">
      <c r="B44" s="4">
        <v>150929</v>
      </c>
      <c r="C44" s="5" t="s">
        <v>95</v>
      </c>
      <c r="D44" s="5" t="s">
        <v>96</v>
      </c>
      <c r="E44" s="6">
        <v>26739</v>
      </c>
      <c r="F44" s="4" t="s">
        <v>28</v>
      </c>
      <c r="G44" s="5" t="s">
        <v>17</v>
      </c>
      <c r="H44" s="5" t="s">
        <v>33</v>
      </c>
      <c r="I44" s="5" t="s">
        <v>30</v>
      </c>
      <c r="J44" s="1">
        <v>58000</v>
      </c>
      <c r="K44" s="13">
        <f t="shared" si="0"/>
        <v>26100</v>
      </c>
      <c r="L44" s="3">
        <f t="shared" si="1"/>
        <v>3900</v>
      </c>
      <c r="M44" s="3">
        <f t="shared" si="2"/>
        <v>88000</v>
      </c>
      <c r="N44" s="3">
        <f t="shared" si="3"/>
        <v>2900</v>
      </c>
      <c r="O44" s="3">
        <f t="shared" si="4"/>
        <v>85100</v>
      </c>
    </row>
    <row r="45" spans="2:15" x14ac:dyDescent="0.3">
      <c r="B45" s="4">
        <v>150982</v>
      </c>
      <c r="C45" s="5" t="s">
        <v>97</v>
      </c>
      <c r="D45" s="5" t="s">
        <v>98</v>
      </c>
      <c r="E45" s="6">
        <v>35574</v>
      </c>
      <c r="F45" s="4" t="s">
        <v>28</v>
      </c>
      <c r="G45" s="5" t="s">
        <v>17</v>
      </c>
      <c r="H45" s="5" t="s">
        <v>33</v>
      </c>
      <c r="I45" s="5" t="s">
        <v>39</v>
      </c>
      <c r="J45" s="1">
        <v>47000</v>
      </c>
      <c r="K45" s="13">
        <f t="shared" si="0"/>
        <v>21150</v>
      </c>
      <c r="L45" s="3">
        <f t="shared" si="1"/>
        <v>3350</v>
      </c>
      <c r="M45" s="3">
        <f t="shared" si="2"/>
        <v>71500</v>
      </c>
      <c r="N45" s="3">
        <f t="shared" si="3"/>
        <v>2350</v>
      </c>
      <c r="O45" s="3">
        <f t="shared" si="4"/>
        <v>69150</v>
      </c>
    </row>
    <row r="46" spans="2:15" x14ac:dyDescent="0.3">
      <c r="B46" s="4">
        <v>150821</v>
      </c>
      <c r="C46" s="5" t="s">
        <v>99</v>
      </c>
      <c r="D46" s="5" t="s">
        <v>100</v>
      </c>
      <c r="E46" s="6">
        <v>29966</v>
      </c>
      <c r="F46" s="4" t="s">
        <v>28</v>
      </c>
      <c r="G46" s="5" t="s">
        <v>22</v>
      </c>
      <c r="H46" s="5" t="s">
        <v>54</v>
      </c>
      <c r="I46" s="5" t="s">
        <v>19</v>
      </c>
      <c r="J46" s="1">
        <v>26000</v>
      </c>
      <c r="K46" s="13">
        <f t="shared" si="0"/>
        <v>11700</v>
      </c>
      <c r="L46" s="3">
        <f t="shared" si="1"/>
        <v>2300</v>
      </c>
      <c r="M46" s="3">
        <f t="shared" si="2"/>
        <v>40000</v>
      </c>
      <c r="N46" s="3">
        <f t="shared" si="3"/>
        <v>1300</v>
      </c>
      <c r="O46" s="3">
        <f t="shared" si="4"/>
        <v>38700</v>
      </c>
    </row>
  </sheetData>
  <mergeCells count="5">
    <mergeCell ref="C2:H2"/>
    <mergeCell ref="C3:H3"/>
    <mergeCell ref="C4:H4"/>
    <mergeCell ref="C5:H5"/>
    <mergeCell ref="C6:H6"/>
  </mergeCells>
  <phoneticPr fontId="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6C7A9-A83D-41F0-95D1-34719653C17B}">
  <dimension ref="B2:W55"/>
  <sheetViews>
    <sheetView zoomScale="77" zoomScaleNormal="95" workbookViewId="0">
      <selection activeCell="M75" sqref="M75"/>
    </sheetView>
  </sheetViews>
  <sheetFormatPr defaultRowHeight="14.4" x14ac:dyDescent="0.3"/>
  <cols>
    <col min="2" max="2" width="23.6640625" customWidth="1"/>
    <col min="3" max="3" width="29.44140625" customWidth="1"/>
    <col min="4" max="4" width="17.33203125" customWidth="1"/>
    <col min="5" max="5" width="10.6640625" bestFit="1" customWidth="1"/>
    <col min="6" max="6" width="9.44140625" customWidth="1"/>
    <col min="7" max="7" width="17.6640625" customWidth="1"/>
    <col min="8" max="8" width="24.21875" customWidth="1"/>
    <col min="9" max="9" width="13" customWidth="1"/>
    <col min="10" max="10" width="17.77734375" customWidth="1"/>
    <col min="11" max="11" width="12.21875" customWidth="1"/>
    <col min="12" max="12" width="12.44140625" customWidth="1"/>
    <col min="13" max="13" width="30" customWidth="1"/>
    <col min="14" max="14" width="8" bestFit="1" customWidth="1"/>
    <col min="15" max="15" width="6" bestFit="1" customWidth="1"/>
    <col min="16" max="16" width="4.44140625" bestFit="1" customWidth="1"/>
    <col min="17" max="17" width="9" bestFit="1" customWidth="1"/>
    <col min="18" max="18" width="21.44140625" bestFit="1" customWidth="1"/>
    <col min="19" max="19" width="15.5546875" bestFit="1" customWidth="1"/>
    <col min="20" max="20" width="9.109375" bestFit="1" customWidth="1"/>
    <col min="21" max="22" width="8.44140625" bestFit="1" customWidth="1"/>
    <col min="23" max="23" width="10.77734375" bestFit="1" customWidth="1"/>
  </cols>
  <sheetData>
    <row r="2" spans="2:14" x14ac:dyDescent="0.3">
      <c r="C2" s="174" t="s">
        <v>408</v>
      </c>
      <c r="D2" s="174"/>
      <c r="E2" s="174"/>
      <c r="F2" s="174"/>
      <c r="G2" s="174"/>
      <c r="H2" s="174"/>
      <c r="I2" s="174"/>
      <c r="J2" s="174"/>
      <c r="M2" s="175" t="s">
        <v>409</v>
      </c>
      <c r="N2" s="176"/>
    </row>
    <row r="3" spans="2:14" x14ac:dyDescent="0.3">
      <c r="C3" s="174" t="s">
        <v>410</v>
      </c>
      <c r="D3" s="174"/>
      <c r="E3" s="174"/>
      <c r="F3" s="174"/>
      <c r="G3" s="174"/>
      <c r="H3" s="174"/>
      <c r="I3" s="174"/>
      <c r="J3" s="174"/>
      <c r="M3" s="38" t="s">
        <v>411</v>
      </c>
      <c r="N3" s="42">
        <f>SUM(J7:J44)</f>
        <v>2191000</v>
      </c>
    </row>
    <row r="4" spans="2:14" x14ac:dyDescent="0.3">
      <c r="M4" s="38" t="s">
        <v>412</v>
      </c>
      <c r="N4" s="122">
        <f>AVERAGE(J7:J44)</f>
        <v>57657.894736842107</v>
      </c>
    </row>
    <row r="5" spans="2:14" x14ac:dyDescent="0.3">
      <c r="M5" s="38" t="s">
        <v>413</v>
      </c>
      <c r="N5" s="42">
        <f>MEDIAN(J7:J44)</f>
        <v>55000</v>
      </c>
    </row>
    <row r="6" spans="2:14" x14ac:dyDescent="0.3">
      <c r="B6" s="38" t="s">
        <v>5</v>
      </c>
      <c r="C6" s="38" t="s">
        <v>6</v>
      </c>
      <c r="D6" s="38" t="s">
        <v>7</v>
      </c>
      <c r="E6" s="38" t="s">
        <v>8</v>
      </c>
      <c r="F6" s="38" t="s">
        <v>9</v>
      </c>
      <c r="G6" s="38" t="s">
        <v>10</v>
      </c>
      <c r="H6" s="38" t="s">
        <v>11</v>
      </c>
      <c r="I6" s="38" t="s">
        <v>12</v>
      </c>
      <c r="J6" s="38" t="s">
        <v>13</v>
      </c>
      <c r="M6" s="38" t="s">
        <v>414</v>
      </c>
      <c r="N6" s="42">
        <f>COUNT(B7:B44)</f>
        <v>38</v>
      </c>
    </row>
    <row r="7" spans="2:14" x14ac:dyDescent="0.3">
      <c r="B7" s="20">
        <v>150834</v>
      </c>
      <c r="C7" s="39" t="s">
        <v>14</v>
      </c>
      <c r="D7" s="39" t="s">
        <v>15</v>
      </c>
      <c r="E7" s="40">
        <v>31199</v>
      </c>
      <c r="F7" s="41" t="s">
        <v>16</v>
      </c>
      <c r="G7" s="39" t="s">
        <v>17</v>
      </c>
      <c r="H7" s="39" t="s">
        <v>18</v>
      </c>
      <c r="I7" s="39" t="s">
        <v>19</v>
      </c>
      <c r="J7" s="42">
        <v>48000</v>
      </c>
      <c r="M7" s="38" t="s">
        <v>286</v>
      </c>
      <c r="N7" s="42">
        <f>MAX(J7:J44)</f>
        <v>92000</v>
      </c>
    </row>
    <row r="8" spans="2:14" x14ac:dyDescent="0.3">
      <c r="B8" s="20">
        <v>150784</v>
      </c>
      <c r="C8" s="39" t="s">
        <v>20</v>
      </c>
      <c r="D8" s="39" t="s">
        <v>21</v>
      </c>
      <c r="E8" s="40">
        <v>28365</v>
      </c>
      <c r="F8" s="41" t="s">
        <v>16</v>
      </c>
      <c r="G8" s="39" t="s">
        <v>22</v>
      </c>
      <c r="H8" s="39" t="s">
        <v>23</v>
      </c>
      <c r="I8" s="39" t="s">
        <v>19</v>
      </c>
      <c r="J8" s="42">
        <v>35000</v>
      </c>
      <c r="M8" s="38" t="s">
        <v>287</v>
      </c>
      <c r="N8" s="42">
        <f>MIN(J7:J44)</f>
        <v>15000</v>
      </c>
    </row>
    <row r="9" spans="2:14" x14ac:dyDescent="0.3">
      <c r="B9" s="20">
        <v>150791</v>
      </c>
      <c r="C9" s="39" t="s">
        <v>24</v>
      </c>
      <c r="D9" s="39" t="s">
        <v>25</v>
      </c>
      <c r="E9" s="40">
        <v>23346</v>
      </c>
      <c r="F9" s="41" t="s">
        <v>16</v>
      </c>
      <c r="G9" s="39" t="s">
        <v>17</v>
      </c>
      <c r="H9" s="39" t="s">
        <v>23</v>
      </c>
      <c r="I9" s="39" t="s">
        <v>19</v>
      </c>
      <c r="J9" s="42">
        <v>67000</v>
      </c>
    </row>
    <row r="10" spans="2:14" x14ac:dyDescent="0.3">
      <c r="B10" s="20">
        <v>150940</v>
      </c>
      <c r="C10" s="39" t="s">
        <v>26</v>
      </c>
      <c r="D10" s="39" t="s">
        <v>27</v>
      </c>
      <c r="E10" s="40">
        <v>26906</v>
      </c>
      <c r="F10" s="41" t="s">
        <v>28</v>
      </c>
      <c r="G10" s="39" t="s">
        <v>22</v>
      </c>
      <c r="H10" s="39" t="s">
        <v>29</v>
      </c>
      <c r="I10" s="39" t="s">
        <v>30</v>
      </c>
      <c r="J10" s="42">
        <v>87000</v>
      </c>
      <c r="M10" s="175" t="s">
        <v>415</v>
      </c>
      <c r="N10" s="176"/>
    </row>
    <row r="11" spans="2:14" x14ac:dyDescent="0.3">
      <c r="B11" s="20">
        <v>150777</v>
      </c>
      <c r="C11" s="39" t="s">
        <v>31</v>
      </c>
      <c r="D11" s="39" t="s">
        <v>32</v>
      </c>
      <c r="E11" s="40">
        <v>21123</v>
      </c>
      <c r="F11" s="41" t="s">
        <v>28</v>
      </c>
      <c r="G11" s="39" t="s">
        <v>17</v>
      </c>
      <c r="H11" s="39" t="s">
        <v>33</v>
      </c>
      <c r="I11" s="39" t="s">
        <v>19</v>
      </c>
      <c r="J11" s="42">
        <v>22000</v>
      </c>
      <c r="M11" s="42" t="s">
        <v>416</v>
      </c>
      <c r="N11" s="42">
        <f>COUNTIF(F7:F44,"Male")</f>
        <v>23</v>
      </c>
    </row>
    <row r="12" spans="2:14" x14ac:dyDescent="0.3">
      <c r="B12" s="20">
        <v>150805</v>
      </c>
      <c r="C12" s="39" t="s">
        <v>24</v>
      </c>
      <c r="D12" s="39" t="s">
        <v>34</v>
      </c>
      <c r="E12" s="40">
        <v>26172</v>
      </c>
      <c r="F12" s="41" t="s">
        <v>28</v>
      </c>
      <c r="G12" s="39" t="s">
        <v>17</v>
      </c>
      <c r="H12" s="39" t="s">
        <v>35</v>
      </c>
      <c r="I12" s="39" t="s">
        <v>19</v>
      </c>
      <c r="J12" s="42">
        <v>91000</v>
      </c>
      <c r="M12" s="42" t="s">
        <v>417</v>
      </c>
      <c r="N12" s="42">
        <f>COUNTIF(F7:F44, "Female")</f>
        <v>15</v>
      </c>
    </row>
    <row r="13" spans="2:14" x14ac:dyDescent="0.3">
      <c r="B13" s="20">
        <v>150990</v>
      </c>
      <c r="C13" s="39" t="s">
        <v>36</v>
      </c>
      <c r="D13" s="39" t="s">
        <v>37</v>
      </c>
      <c r="E13" s="40">
        <v>36400</v>
      </c>
      <c r="F13" s="41" t="s">
        <v>28</v>
      </c>
      <c r="G13" s="39" t="s">
        <v>17</v>
      </c>
      <c r="H13" s="39" t="s">
        <v>38</v>
      </c>
      <c r="I13" s="39" t="s">
        <v>39</v>
      </c>
      <c r="J13" s="42">
        <v>77000</v>
      </c>
      <c r="M13" s="42" t="s">
        <v>418</v>
      </c>
      <c r="N13" s="123">
        <f>COUNTIF(I7:I44, "North")</f>
        <v>10</v>
      </c>
    </row>
    <row r="14" spans="2:14" x14ac:dyDescent="0.3">
      <c r="B14" s="20">
        <v>150989</v>
      </c>
      <c r="C14" s="39" t="s">
        <v>40</v>
      </c>
      <c r="D14" s="39" t="s">
        <v>37</v>
      </c>
      <c r="E14" s="40">
        <v>33113</v>
      </c>
      <c r="F14" s="41" t="s">
        <v>28</v>
      </c>
      <c r="G14" s="39" t="s">
        <v>17</v>
      </c>
      <c r="H14" s="39" t="s">
        <v>23</v>
      </c>
      <c r="I14" s="39" t="s">
        <v>39</v>
      </c>
      <c r="J14" s="42">
        <v>45000</v>
      </c>
      <c r="M14" s="76" t="s">
        <v>419</v>
      </c>
      <c r="N14" s="1">
        <f>AVERAGEIFS(J7:J44,H7:H44, "Sales",I7:I44, "North")</f>
        <v>52000</v>
      </c>
    </row>
    <row r="15" spans="2:14" x14ac:dyDescent="0.3">
      <c r="B15" s="20">
        <v>150881</v>
      </c>
      <c r="C15" s="39" t="s">
        <v>41</v>
      </c>
      <c r="D15" s="39" t="s">
        <v>42</v>
      </c>
      <c r="E15" s="40">
        <v>30337</v>
      </c>
      <c r="F15" s="41" t="s">
        <v>28</v>
      </c>
      <c r="G15" s="39" t="s">
        <v>22</v>
      </c>
      <c r="H15" s="39" t="s">
        <v>23</v>
      </c>
      <c r="I15" s="39" t="s">
        <v>43</v>
      </c>
      <c r="J15" s="42">
        <v>92000</v>
      </c>
      <c r="M15" s="42" t="s">
        <v>420</v>
      </c>
      <c r="N15" s="124">
        <f>_xlfn.MAXIFS(J7:J44,H7:H44, "Digital Marketing")</f>
        <v>92000</v>
      </c>
    </row>
    <row r="16" spans="2:14" x14ac:dyDescent="0.3">
      <c r="B16" s="20">
        <v>150814</v>
      </c>
      <c r="C16" s="39" t="s">
        <v>44</v>
      </c>
      <c r="D16" s="39" t="s">
        <v>45</v>
      </c>
      <c r="E16" s="40">
        <v>26246</v>
      </c>
      <c r="F16" s="41" t="s">
        <v>28</v>
      </c>
      <c r="G16" s="39" t="s">
        <v>17</v>
      </c>
      <c r="H16" s="39" t="s">
        <v>29</v>
      </c>
      <c r="I16" s="39" t="s">
        <v>19</v>
      </c>
      <c r="J16" s="42">
        <v>50000</v>
      </c>
      <c r="M16" s="76" t="s">
        <v>421</v>
      </c>
      <c r="N16" s="1">
        <f>_xlfn.MINIFS(J7:J44,I7:I44, "South")</f>
        <v>19000</v>
      </c>
    </row>
    <row r="17" spans="2:23" x14ac:dyDescent="0.3">
      <c r="B17" s="20">
        <v>150937</v>
      </c>
      <c r="C17" s="39" t="s">
        <v>46</v>
      </c>
      <c r="D17" s="39" t="s">
        <v>47</v>
      </c>
      <c r="E17" s="40">
        <v>24700</v>
      </c>
      <c r="F17" s="41" t="s">
        <v>28</v>
      </c>
      <c r="G17" s="39" t="s">
        <v>17</v>
      </c>
      <c r="H17" s="39" t="s">
        <v>38</v>
      </c>
      <c r="I17" s="39" t="s">
        <v>30</v>
      </c>
      <c r="J17" s="42">
        <v>37000</v>
      </c>
    </row>
    <row r="18" spans="2:23" x14ac:dyDescent="0.3">
      <c r="B18" s="20">
        <v>150888</v>
      </c>
      <c r="C18" s="39" t="s">
        <v>48</v>
      </c>
      <c r="D18" s="39" t="s">
        <v>49</v>
      </c>
      <c r="E18" s="40">
        <v>29221</v>
      </c>
      <c r="F18" s="41" t="s">
        <v>28</v>
      </c>
      <c r="G18" s="39" t="s">
        <v>17</v>
      </c>
      <c r="H18" s="39" t="s">
        <v>38</v>
      </c>
      <c r="I18" s="39" t="s">
        <v>43</v>
      </c>
      <c r="J18" s="42">
        <v>43000</v>
      </c>
    </row>
    <row r="19" spans="2:23" x14ac:dyDescent="0.3">
      <c r="B19" s="20">
        <v>150865</v>
      </c>
      <c r="C19" s="39" t="s">
        <v>50</v>
      </c>
      <c r="D19" s="39" t="s">
        <v>49</v>
      </c>
      <c r="E19" s="40">
        <v>31279</v>
      </c>
      <c r="F19" s="41" t="s">
        <v>16</v>
      </c>
      <c r="G19" s="39" t="s">
        <v>17</v>
      </c>
      <c r="H19" s="39" t="s">
        <v>51</v>
      </c>
      <c r="I19" s="39" t="s">
        <v>43</v>
      </c>
      <c r="J19" s="42">
        <v>90000</v>
      </c>
      <c r="R19" s="170" t="s">
        <v>485</v>
      </c>
      <c r="S19" s="170"/>
      <c r="T19" s="170"/>
      <c r="U19" s="170"/>
      <c r="V19" s="170"/>
    </row>
    <row r="20" spans="2:23" x14ac:dyDescent="0.3">
      <c r="B20" s="20">
        <v>150858</v>
      </c>
      <c r="C20" s="39" t="s">
        <v>52</v>
      </c>
      <c r="D20" s="39" t="s">
        <v>53</v>
      </c>
      <c r="E20" s="40">
        <v>34846</v>
      </c>
      <c r="F20" s="41" t="s">
        <v>28</v>
      </c>
      <c r="G20" s="39" t="s">
        <v>17</v>
      </c>
      <c r="H20" s="39" t="s">
        <v>54</v>
      </c>
      <c r="I20" s="39" t="s">
        <v>43</v>
      </c>
      <c r="J20" s="42">
        <v>34000</v>
      </c>
      <c r="M20" s="171" t="s">
        <v>422</v>
      </c>
      <c r="N20" s="172"/>
      <c r="O20" s="172"/>
      <c r="P20" s="172"/>
      <c r="Q20" s="173"/>
    </row>
    <row r="21" spans="2:23" x14ac:dyDescent="0.3">
      <c r="B21" s="20">
        <v>150930</v>
      </c>
      <c r="C21" s="39" t="s">
        <v>55</v>
      </c>
      <c r="D21" s="39" t="s">
        <v>56</v>
      </c>
      <c r="E21" s="40">
        <v>37027</v>
      </c>
      <c r="F21" s="41" t="s">
        <v>28</v>
      </c>
      <c r="G21" s="39" t="s">
        <v>17</v>
      </c>
      <c r="H21" s="39" t="s">
        <v>23</v>
      </c>
      <c r="I21" s="39" t="s">
        <v>30</v>
      </c>
      <c r="J21" s="42">
        <v>82000</v>
      </c>
      <c r="M21" s="125" t="s">
        <v>423</v>
      </c>
      <c r="N21" s="125" t="s">
        <v>19</v>
      </c>
      <c r="O21" s="125" t="s">
        <v>30</v>
      </c>
      <c r="P21" s="125" t="s">
        <v>43</v>
      </c>
      <c r="Q21" s="125" t="s">
        <v>39</v>
      </c>
      <c r="R21" s="163" t="s">
        <v>483</v>
      </c>
      <c r="S21" s="163" t="s">
        <v>482</v>
      </c>
    </row>
    <row r="22" spans="2:23" x14ac:dyDescent="0.3">
      <c r="B22" s="20">
        <v>150894</v>
      </c>
      <c r="C22" s="39" t="s">
        <v>57</v>
      </c>
      <c r="D22" s="39" t="s">
        <v>58</v>
      </c>
      <c r="E22" s="40">
        <v>37124</v>
      </c>
      <c r="F22" s="41" t="s">
        <v>28</v>
      </c>
      <c r="G22" s="39" t="s">
        <v>17</v>
      </c>
      <c r="H22" s="39" t="s">
        <v>29</v>
      </c>
      <c r="I22" s="39" t="s">
        <v>30</v>
      </c>
      <c r="J22" s="42">
        <v>67000</v>
      </c>
      <c r="M22" s="126" t="s">
        <v>18</v>
      </c>
      <c r="N22" s="127"/>
      <c r="O22" s="127"/>
      <c r="P22" s="127"/>
      <c r="Q22" s="127"/>
      <c r="R22" s="163" t="s">
        <v>480</v>
      </c>
      <c r="S22" s="164" t="s">
        <v>43</v>
      </c>
      <c r="T22" s="164" t="s">
        <v>39</v>
      </c>
      <c r="U22" s="164" t="s">
        <v>19</v>
      </c>
      <c r="V22" s="164" t="s">
        <v>30</v>
      </c>
      <c r="W22" s="164" t="s">
        <v>481</v>
      </c>
    </row>
    <row r="23" spans="2:23" x14ac:dyDescent="0.3">
      <c r="B23" s="20">
        <v>150947</v>
      </c>
      <c r="C23" s="39" t="s">
        <v>59</v>
      </c>
      <c r="D23" s="39" t="s">
        <v>60</v>
      </c>
      <c r="E23" s="40">
        <v>33449</v>
      </c>
      <c r="F23" s="41" t="s">
        <v>16</v>
      </c>
      <c r="G23" s="39" t="s">
        <v>17</v>
      </c>
      <c r="H23" s="39" t="s">
        <v>54</v>
      </c>
      <c r="I23" s="39" t="s">
        <v>30</v>
      </c>
      <c r="J23" s="42">
        <v>85000</v>
      </c>
      <c r="M23" s="126" t="s">
        <v>23</v>
      </c>
      <c r="N23" s="127"/>
      <c r="O23" s="127"/>
      <c r="P23" s="127"/>
      <c r="Q23" s="127"/>
      <c r="R23" s="162" t="s">
        <v>54</v>
      </c>
      <c r="S23">
        <v>301708</v>
      </c>
      <c r="T23" s="164"/>
      <c r="U23">
        <v>150821</v>
      </c>
      <c r="V23">
        <v>301846</v>
      </c>
      <c r="W23">
        <v>754375</v>
      </c>
    </row>
    <row r="24" spans="2:23" x14ac:dyDescent="0.3">
      <c r="B24" s="20">
        <v>150905</v>
      </c>
      <c r="C24" s="39" t="s">
        <v>61</v>
      </c>
      <c r="D24" s="39" t="s">
        <v>62</v>
      </c>
      <c r="E24" s="40">
        <v>30819</v>
      </c>
      <c r="F24" s="41" t="s">
        <v>16</v>
      </c>
      <c r="G24" s="39" t="s">
        <v>22</v>
      </c>
      <c r="H24" s="39" t="s">
        <v>18</v>
      </c>
      <c r="I24" s="39" t="s">
        <v>30</v>
      </c>
      <c r="J24" s="42">
        <v>62000</v>
      </c>
      <c r="M24" s="126" t="s">
        <v>29</v>
      </c>
      <c r="N24" s="127"/>
      <c r="O24" s="127"/>
      <c r="P24" s="127"/>
      <c r="Q24" s="127"/>
      <c r="R24" s="162" t="s">
        <v>51</v>
      </c>
      <c r="S24">
        <v>150865</v>
      </c>
      <c r="T24" s="164"/>
      <c r="W24">
        <v>150865</v>
      </c>
    </row>
    <row r="25" spans="2:23" x14ac:dyDescent="0.3">
      <c r="B25" s="20">
        <v>150995</v>
      </c>
      <c r="C25" s="39" t="s">
        <v>63</v>
      </c>
      <c r="D25" s="39" t="s">
        <v>64</v>
      </c>
      <c r="E25" s="40">
        <v>35330</v>
      </c>
      <c r="F25" s="41" t="s">
        <v>28</v>
      </c>
      <c r="G25" s="39" t="s">
        <v>17</v>
      </c>
      <c r="H25" s="39" t="s">
        <v>29</v>
      </c>
      <c r="I25" s="39" t="s">
        <v>39</v>
      </c>
      <c r="J25" s="42">
        <v>15000</v>
      </c>
      <c r="M25" s="126" t="s">
        <v>33</v>
      </c>
      <c r="N25" s="127"/>
      <c r="O25" s="127"/>
      <c r="P25" s="127"/>
      <c r="Q25" s="127"/>
      <c r="R25" s="162" t="s">
        <v>23</v>
      </c>
      <c r="S25">
        <v>150881</v>
      </c>
      <c r="T25" s="164">
        <v>150989</v>
      </c>
      <c r="U25">
        <v>452373</v>
      </c>
      <c r="V25">
        <v>150930</v>
      </c>
      <c r="W25">
        <v>905173</v>
      </c>
    </row>
    <row r="26" spans="2:23" x14ac:dyDescent="0.3">
      <c r="B26" s="20">
        <v>150912</v>
      </c>
      <c r="C26" s="39" t="s">
        <v>65</v>
      </c>
      <c r="D26" s="39" t="s">
        <v>66</v>
      </c>
      <c r="E26" s="40">
        <v>37629</v>
      </c>
      <c r="F26" s="41" t="s">
        <v>16</v>
      </c>
      <c r="G26" s="39" t="s">
        <v>17</v>
      </c>
      <c r="H26" s="39" t="s">
        <v>67</v>
      </c>
      <c r="I26" s="39" t="s">
        <v>30</v>
      </c>
      <c r="J26" s="42">
        <v>81000</v>
      </c>
      <c r="M26" s="126" t="s">
        <v>35</v>
      </c>
      <c r="N26" s="127"/>
      <c r="O26" s="127"/>
      <c r="P26" s="127"/>
      <c r="Q26" s="127"/>
      <c r="R26" s="162" t="s">
        <v>35</v>
      </c>
      <c r="T26" s="164"/>
      <c r="U26">
        <v>150805</v>
      </c>
      <c r="V26">
        <v>150962</v>
      </c>
      <c r="W26">
        <v>301767</v>
      </c>
    </row>
    <row r="27" spans="2:23" x14ac:dyDescent="0.3">
      <c r="B27" s="20">
        <v>150921</v>
      </c>
      <c r="C27" s="39" t="s">
        <v>68</v>
      </c>
      <c r="D27" s="39" t="s">
        <v>69</v>
      </c>
      <c r="E27" s="40">
        <v>38092</v>
      </c>
      <c r="F27" s="41" t="s">
        <v>28</v>
      </c>
      <c r="G27" s="39" t="s">
        <v>17</v>
      </c>
      <c r="H27" s="39" t="s">
        <v>70</v>
      </c>
      <c r="I27" s="39" t="s">
        <v>30</v>
      </c>
      <c r="J27" s="42">
        <v>19000</v>
      </c>
      <c r="M27" s="126" t="s">
        <v>38</v>
      </c>
      <c r="N27" s="127"/>
      <c r="O27" s="127"/>
      <c r="P27" s="127"/>
      <c r="Q27" s="127"/>
      <c r="R27" s="162" t="s">
        <v>70</v>
      </c>
      <c r="S27">
        <v>150867</v>
      </c>
      <c r="T27" s="164">
        <v>150975</v>
      </c>
      <c r="U27">
        <v>150773</v>
      </c>
      <c r="V27">
        <v>150921</v>
      </c>
      <c r="W27">
        <v>603536</v>
      </c>
    </row>
    <row r="28" spans="2:23" x14ac:dyDescent="0.3">
      <c r="B28" s="20">
        <v>150851</v>
      </c>
      <c r="C28" s="39" t="s">
        <v>71</v>
      </c>
      <c r="D28" s="39" t="s">
        <v>72</v>
      </c>
      <c r="E28" s="40">
        <v>29368</v>
      </c>
      <c r="F28" s="41" t="s">
        <v>28</v>
      </c>
      <c r="G28" s="39" t="s">
        <v>22</v>
      </c>
      <c r="H28" s="39" t="s">
        <v>29</v>
      </c>
      <c r="I28" s="39" t="s">
        <v>43</v>
      </c>
      <c r="J28" s="42">
        <v>75000</v>
      </c>
      <c r="M28" s="126" t="s">
        <v>51</v>
      </c>
      <c r="N28" s="127"/>
      <c r="O28" s="127"/>
      <c r="P28" s="127"/>
      <c r="Q28" s="127"/>
      <c r="R28" s="162" t="s">
        <v>18</v>
      </c>
      <c r="T28" s="164"/>
      <c r="U28">
        <v>150834</v>
      </c>
      <c r="V28">
        <v>150905</v>
      </c>
      <c r="W28">
        <v>301739</v>
      </c>
    </row>
    <row r="29" spans="2:23" x14ac:dyDescent="0.3">
      <c r="B29" s="20">
        <v>150867</v>
      </c>
      <c r="C29" s="39" t="s">
        <v>73</v>
      </c>
      <c r="D29" s="39" t="s">
        <v>74</v>
      </c>
      <c r="E29" s="40">
        <v>29028</v>
      </c>
      <c r="F29" s="41" t="s">
        <v>16</v>
      </c>
      <c r="G29" s="39" t="s">
        <v>22</v>
      </c>
      <c r="H29" s="39" t="s">
        <v>70</v>
      </c>
      <c r="I29" s="39" t="s">
        <v>43</v>
      </c>
      <c r="J29" s="42">
        <v>49000</v>
      </c>
      <c r="M29" s="126" t="s">
        <v>54</v>
      </c>
      <c r="N29" s="127"/>
      <c r="O29" s="127"/>
      <c r="P29" s="127"/>
      <c r="Q29" s="127"/>
      <c r="R29" s="162" t="s">
        <v>29</v>
      </c>
      <c r="S29">
        <v>301691</v>
      </c>
      <c r="T29" s="164">
        <v>150995</v>
      </c>
      <c r="U29">
        <v>150814</v>
      </c>
      <c r="V29">
        <v>301834</v>
      </c>
      <c r="W29">
        <v>905334</v>
      </c>
    </row>
    <row r="30" spans="2:23" x14ac:dyDescent="0.3">
      <c r="B30" s="20">
        <v>150899</v>
      </c>
      <c r="C30" s="39" t="s">
        <v>75</v>
      </c>
      <c r="D30" s="39" t="s">
        <v>76</v>
      </c>
      <c r="E30" s="40">
        <v>37400</v>
      </c>
      <c r="F30" s="41" t="s">
        <v>28</v>
      </c>
      <c r="G30" s="39" t="s">
        <v>17</v>
      </c>
      <c r="H30" s="39" t="s">
        <v>54</v>
      </c>
      <c r="I30" s="39" t="s">
        <v>30</v>
      </c>
      <c r="J30" s="42">
        <v>50000</v>
      </c>
      <c r="M30" s="126" t="s">
        <v>67</v>
      </c>
      <c r="N30" s="127"/>
      <c r="O30" s="127"/>
      <c r="P30" s="127"/>
      <c r="Q30" s="127"/>
      <c r="R30" s="162" t="s">
        <v>38</v>
      </c>
      <c r="S30">
        <v>150888</v>
      </c>
      <c r="T30" s="164">
        <v>150990</v>
      </c>
      <c r="V30">
        <v>150937</v>
      </c>
      <c r="W30">
        <v>452815</v>
      </c>
    </row>
    <row r="31" spans="2:23" x14ac:dyDescent="0.3">
      <c r="B31" s="20">
        <v>150975</v>
      </c>
      <c r="C31" s="39" t="s">
        <v>77</v>
      </c>
      <c r="D31" s="39" t="s">
        <v>78</v>
      </c>
      <c r="E31" s="40">
        <v>31478</v>
      </c>
      <c r="F31" s="41" t="s">
        <v>28</v>
      </c>
      <c r="G31" s="39" t="s">
        <v>17</v>
      </c>
      <c r="H31" s="39" t="s">
        <v>70</v>
      </c>
      <c r="I31" s="39" t="s">
        <v>39</v>
      </c>
      <c r="J31" s="42">
        <v>83000</v>
      </c>
      <c r="M31" s="126" t="s">
        <v>70</v>
      </c>
      <c r="N31" s="127"/>
      <c r="O31" s="127"/>
      <c r="P31" s="127"/>
      <c r="Q31" s="127"/>
      <c r="R31" s="162" t="s">
        <v>33</v>
      </c>
      <c r="S31">
        <v>150874</v>
      </c>
      <c r="T31" s="164">
        <v>150982</v>
      </c>
      <c r="U31">
        <v>150777</v>
      </c>
      <c r="V31">
        <v>150929</v>
      </c>
      <c r="W31">
        <v>603562</v>
      </c>
    </row>
    <row r="32" spans="2:23" x14ac:dyDescent="0.3">
      <c r="B32" s="20">
        <v>150901</v>
      </c>
      <c r="C32" s="39" t="s">
        <v>79</v>
      </c>
      <c r="D32" s="39" t="s">
        <v>80</v>
      </c>
      <c r="E32" s="40">
        <v>32946</v>
      </c>
      <c r="F32" s="41" t="s">
        <v>16</v>
      </c>
      <c r="G32" s="39" t="s">
        <v>17</v>
      </c>
      <c r="H32" s="39" t="s">
        <v>81</v>
      </c>
      <c r="I32" s="39" t="s">
        <v>30</v>
      </c>
      <c r="J32" s="42">
        <v>53000</v>
      </c>
      <c r="M32" s="126" t="s">
        <v>81</v>
      </c>
      <c r="N32" s="127"/>
      <c r="O32" s="127"/>
      <c r="P32" s="127"/>
      <c r="Q32" s="127"/>
      <c r="R32" s="162" t="s">
        <v>67</v>
      </c>
      <c r="T32" s="164"/>
      <c r="V32">
        <v>301880</v>
      </c>
      <c r="W32">
        <v>301880</v>
      </c>
    </row>
    <row r="33" spans="2:23" x14ac:dyDescent="0.3">
      <c r="B33" s="20">
        <v>150968</v>
      </c>
      <c r="C33" s="39" t="s">
        <v>82</v>
      </c>
      <c r="D33" s="39" t="s">
        <v>83</v>
      </c>
      <c r="E33" s="40">
        <v>37208</v>
      </c>
      <c r="F33" s="41" t="s">
        <v>28</v>
      </c>
      <c r="G33" s="39" t="s">
        <v>17</v>
      </c>
      <c r="H33" s="39" t="s">
        <v>67</v>
      </c>
      <c r="I33" s="39" t="s">
        <v>30</v>
      </c>
      <c r="J33" s="42">
        <v>65000</v>
      </c>
      <c r="R33" s="162" t="s">
        <v>81</v>
      </c>
      <c r="T33" s="164"/>
      <c r="U33">
        <v>150830</v>
      </c>
      <c r="V33">
        <v>301855</v>
      </c>
      <c r="W33">
        <v>452685</v>
      </c>
    </row>
    <row r="34" spans="2:23" x14ac:dyDescent="0.3">
      <c r="B34" s="20">
        <v>150773</v>
      </c>
      <c r="C34" s="39" t="s">
        <v>84</v>
      </c>
      <c r="D34" s="39" t="s">
        <v>85</v>
      </c>
      <c r="E34" s="40">
        <v>26860</v>
      </c>
      <c r="F34" s="41" t="s">
        <v>28</v>
      </c>
      <c r="G34" s="39" t="s">
        <v>17</v>
      </c>
      <c r="H34" s="39" t="s">
        <v>70</v>
      </c>
      <c r="I34" s="39" t="s">
        <v>19</v>
      </c>
      <c r="J34" s="42">
        <v>85000</v>
      </c>
      <c r="R34" s="162" t="s">
        <v>481</v>
      </c>
      <c r="S34">
        <v>1357774</v>
      </c>
      <c r="T34" s="164">
        <v>754931</v>
      </c>
      <c r="U34">
        <v>1508027</v>
      </c>
      <c r="V34">
        <v>2112999</v>
      </c>
      <c r="W34">
        <v>5733731</v>
      </c>
    </row>
    <row r="35" spans="2:23" x14ac:dyDescent="0.3">
      <c r="B35" s="20">
        <v>150840</v>
      </c>
      <c r="C35" s="39" t="s">
        <v>55</v>
      </c>
      <c r="D35" s="39" t="s">
        <v>86</v>
      </c>
      <c r="E35" s="40">
        <v>23136</v>
      </c>
      <c r="F35" s="41" t="s">
        <v>16</v>
      </c>
      <c r="G35" s="39" t="s">
        <v>17</v>
      </c>
      <c r="H35" s="39" t="s">
        <v>29</v>
      </c>
      <c r="I35" s="39" t="s">
        <v>43</v>
      </c>
      <c r="J35" s="42">
        <v>20000</v>
      </c>
    </row>
    <row r="36" spans="2:23" x14ac:dyDescent="0.3">
      <c r="B36" s="20">
        <v>150850</v>
      </c>
      <c r="C36" s="39" t="s">
        <v>46</v>
      </c>
      <c r="D36" s="39" t="s">
        <v>87</v>
      </c>
      <c r="E36" s="40">
        <v>32027</v>
      </c>
      <c r="F36" s="41" t="s">
        <v>28</v>
      </c>
      <c r="G36" s="39" t="s">
        <v>17</v>
      </c>
      <c r="H36" s="39" t="s">
        <v>54</v>
      </c>
      <c r="I36" s="39" t="s">
        <v>43</v>
      </c>
      <c r="J36" s="42">
        <v>47000</v>
      </c>
    </row>
    <row r="37" spans="2:23" x14ac:dyDescent="0.3">
      <c r="B37" s="20">
        <v>150962</v>
      </c>
      <c r="C37" s="39" t="s">
        <v>88</v>
      </c>
      <c r="D37" s="39" t="s">
        <v>89</v>
      </c>
      <c r="E37" s="40">
        <v>37773</v>
      </c>
      <c r="F37" s="41" t="s">
        <v>16</v>
      </c>
      <c r="G37" s="39" t="s">
        <v>17</v>
      </c>
      <c r="H37" s="39" t="s">
        <v>35</v>
      </c>
      <c r="I37" s="39" t="s">
        <v>30</v>
      </c>
      <c r="J37" s="42">
        <v>87000</v>
      </c>
    </row>
    <row r="38" spans="2:23" x14ac:dyDescent="0.3">
      <c r="B38" s="20">
        <v>150954</v>
      </c>
      <c r="C38" s="39" t="s">
        <v>90</v>
      </c>
      <c r="D38" s="39" t="s">
        <v>89</v>
      </c>
      <c r="E38" s="40">
        <v>35495</v>
      </c>
      <c r="F38" s="41" t="s">
        <v>16</v>
      </c>
      <c r="G38" s="39" t="s">
        <v>17</v>
      </c>
      <c r="H38" s="39" t="s">
        <v>81</v>
      </c>
      <c r="I38" s="39" t="s">
        <v>30</v>
      </c>
      <c r="J38" s="42">
        <v>57000</v>
      </c>
    </row>
    <row r="39" spans="2:23" x14ac:dyDescent="0.3">
      <c r="B39" s="20">
        <v>150874</v>
      </c>
      <c r="C39" s="39" t="s">
        <v>91</v>
      </c>
      <c r="D39" s="39" t="s">
        <v>89</v>
      </c>
      <c r="E39" s="40">
        <v>37890</v>
      </c>
      <c r="F39" s="41" t="s">
        <v>16</v>
      </c>
      <c r="G39" s="39" t="s">
        <v>17</v>
      </c>
      <c r="H39" s="39" t="s">
        <v>33</v>
      </c>
      <c r="I39" s="39" t="s">
        <v>43</v>
      </c>
      <c r="J39" s="42">
        <v>27000</v>
      </c>
    </row>
    <row r="40" spans="2:23" x14ac:dyDescent="0.3">
      <c r="B40" s="20">
        <v>150798</v>
      </c>
      <c r="C40" s="39" t="s">
        <v>92</v>
      </c>
      <c r="D40" s="39" t="s">
        <v>89</v>
      </c>
      <c r="E40" s="40">
        <v>28276</v>
      </c>
      <c r="F40" s="41" t="s">
        <v>16</v>
      </c>
      <c r="G40" s="39" t="s">
        <v>17</v>
      </c>
      <c r="H40" s="39" t="s">
        <v>23</v>
      </c>
      <c r="I40" s="39" t="s">
        <v>19</v>
      </c>
      <c r="J40" s="42">
        <v>81000</v>
      </c>
      <c r="R40" s="170" t="s">
        <v>486</v>
      </c>
      <c r="S40" s="170"/>
      <c r="T40" s="170"/>
      <c r="U40" s="170"/>
    </row>
    <row r="41" spans="2:23" x14ac:dyDescent="0.3">
      <c r="B41" s="20">
        <v>150830</v>
      </c>
      <c r="C41" s="39" t="s">
        <v>93</v>
      </c>
      <c r="D41" s="39" t="s">
        <v>94</v>
      </c>
      <c r="E41" s="40">
        <v>29037</v>
      </c>
      <c r="F41" s="41" t="s">
        <v>16</v>
      </c>
      <c r="G41" s="39" t="s">
        <v>17</v>
      </c>
      <c r="H41" s="39" t="s">
        <v>81</v>
      </c>
      <c r="I41" s="39" t="s">
        <v>19</v>
      </c>
      <c r="J41" s="42">
        <v>52000</v>
      </c>
    </row>
    <row r="42" spans="2:23" x14ac:dyDescent="0.3">
      <c r="B42" s="20">
        <v>150929</v>
      </c>
      <c r="C42" s="39" t="s">
        <v>95</v>
      </c>
      <c r="D42" s="39" t="s">
        <v>96</v>
      </c>
      <c r="E42" s="40">
        <v>26739</v>
      </c>
      <c r="F42" s="41" t="s">
        <v>28</v>
      </c>
      <c r="G42" s="39" t="s">
        <v>17</v>
      </c>
      <c r="H42" s="39" t="s">
        <v>33</v>
      </c>
      <c r="I42" s="39" t="s">
        <v>30</v>
      </c>
      <c r="J42" s="42">
        <v>58000</v>
      </c>
      <c r="M42" s="171" t="s">
        <v>424</v>
      </c>
      <c r="N42" s="172"/>
      <c r="O42" s="172"/>
      <c r="P42" s="172"/>
      <c r="Q42" s="173"/>
      <c r="R42" s="163" t="s">
        <v>484</v>
      </c>
      <c r="S42" s="163" t="s">
        <v>482</v>
      </c>
    </row>
    <row r="43" spans="2:23" x14ac:dyDescent="0.3">
      <c r="B43" s="20">
        <v>150982</v>
      </c>
      <c r="C43" s="39" t="s">
        <v>97</v>
      </c>
      <c r="D43" s="39" t="s">
        <v>98</v>
      </c>
      <c r="E43" s="40">
        <v>35574</v>
      </c>
      <c r="F43" s="41" t="s">
        <v>28</v>
      </c>
      <c r="G43" s="39" t="s">
        <v>17</v>
      </c>
      <c r="H43" s="39" t="s">
        <v>33</v>
      </c>
      <c r="I43" s="39" t="s">
        <v>39</v>
      </c>
      <c r="J43" s="42">
        <v>47000</v>
      </c>
      <c r="M43" s="125" t="s">
        <v>423</v>
      </c>
      <c r="N43" s="125" t="s">
        <v>19</v>
      </c>
      <c r="O43" s="125" t="s">
        <v>30</v>
      </c>
      <c r="P43" s="125" t="s">
        <v>43</v>
      </c>
      <c r="Q43" s="125" t="s">
        <v>39</v>
      </c>
      <c r="R43" s="163" t="s">
        <v>480</v>
      </c>
      <c r="S43" s="164" t="s">
        <v>43</v>
      </c>
      <c r="T43" s="164" t="s">
        <v>39</v>
      </c>
      <c r="U43" s="164" t="s">
        <v>19</v>
      </c>
      <c r="V43" s="164" t="s">
        <v>30</v>
      </c>
      <c r="W43" t="s">
        <v>481</v>
      </c>
    </row>
    <row r="44" spans="2:23" x14ac:dyDescent="0.3">
      <c r="B44" s="20">
        <v>150821</v>
      </c>
      <c r="C44" s="39" t="s">
        <v>99</v>
      </c>
      <c r="D44" s="39" t="s">
        <v>100</v>
      </c>
      <c r="E44" s="40">
        <v>29966</v>
      </c>
      <c r="F44" s="41" t="s">
        <v>28</v>
      </c>
      <c r="G44" s="39" t="s">
        <v>22</v>
      </c>
      <c r="H44" s="39" t="s">
        <v>54</v>
      </c>
      <c r="I44" s="39" t="s">
        <v>19</v>
      </c>
      <c r="J44" s="42">
        <v>26000</v>
      </c>
      <c r="M44" s="126" t="s">
        <v>18</v>
      </c>
      <c r="N44" s="127"/>
      <c r="O44" s="127"/>
      <c r="P44" s="127"/>
      <c r="Q44" s="127"/>
      <c r="R44" s="162" t="s">
        <v>54</v>
      </c>
      <c r="S44">
        <v>81000</v>
      </c>
      <c r="U44">
        <v>26000</v>
      </c>
      <c r="V44">
        <v>135000</v>
      </c>
      <c r="W44">
        <v>242000</v>
      </c>
    </row>
    <row r="45" spans="2:23" x14ac:dyDescent="0.3">
      <c r="M45" s="126" t="s">
        <v>23</v>
      </c>
      <c r="N45" s="127"/>
      <c r="O45" s="127"/>
      <c r="P45" s="127"/>
      <c r="Q45" s="127"/>
      <c r="R45" s="162" t="s">
        <v>51</v>
      </c>
      <c r="S45">
        <v>90000</v>
      </c>
      <c r="W45">
        <v>90000</v>
      </c>
    </row>
    <row r="46" spans="2:23" x14ac:dyDescent="0.3">
      <c r="M46" s="126" t="s">
        <v>29</v>
      </c>
      <c r="N46" s="127"/>
      <c r="O46" s="127"/>
      <c r="P46" s="127"/>
      <c r="Q46" s="127"/>
      <c r="R46" s="162" t="s">
        <v>23</v>
      </c>
      <c r="S46">
        <v>92000</v>
      </c>
      <c r="T46">
        <v>45000</v>
      </c>
      <c r="U46">
        <v>183000</v>
      </c>
      <c r="V46">
        <v>82000</v>
      </c>
      <c r="W46">
        <v>402000</v>
      </c>
    </row>
    <row r="47" spans="2:23" x14ac:dyDescent="0.3">
      <c r="M47" s="126" t="s">
        <v>33</v>
      </c>
      <c r="N47" s="127"/>
      <c r="O47" s="127"/>
      <c r="P47" s="127"/>
      <c r="Q47" s="127"/>
      <c r="R47" s="162" t="s">
        <v>35</v>
      </c>
      <c r="U47">
        <v>91000</v>
      </c>
      <c r="V47">
        <v>87000</v>
      </c>
      <c r="W47">
        <v>178000</v>
      </c>
    </row>
    <row r="48" spans="2:23" x14ac:dyDescent="0.3">
      <c r="M48" s="126" t="s">
        <v>35</v>
      </c>
      <c r="N48" s="127"/>
      <c r="O48" s="127"/>
      <c r="P48" s="127"/>
      <c r="Q48" s="127"/>
      <c r="R48" s="162" t="s">
        <v>70</v>
      </c>
      <c r="S48">
        <v>49000</v>
      </c>
      <c r="T48">
        <v>83000</v>
      </c>
      <c r="U48">
        <v>85000</v>
      </c>
      <c r="V48">
        <v>19000</v>
      </c>
      <c r="W48">
        <v>236000</v>
      </c>
    </row>
    <row r="49" spans="13:23" x14ac:dyDescent="0.3">
      <c r="M49" s="126" t="s">
        <v>38</v>
      </c>
      <c r="N49" s="127"/>
      <c r="O49" s="127"/>
      <c r="P49" s="127"/>
      <c r="Q49" s="127"/>
      <c r="R49" s="162" t="s">
        <v>18</v>
      </c>
      <c r="U49">
        <v>48000</v>
      </c>
      <c r="V49">
        <v>62000</v>
      </c>
      <c r="W49">
        <v>110000</v>
      </c>
    </row>
    <row r="50" spans="13:23" x14ac:dyDescent="0.3">
      <c r="M50" s="126" t="s">
        <v>51</v>
      </c>
      <c r="N50" s="127"/>
      <c r="O50" s="127"/>
      <c r="P50" s="127"/>
      <c r="Q50" s="127"/>
      <c r="R50" s="162" t="s">
        <v>29</v>
      </c>
      <c r="S50">
        <v>95000</v>
      </c>
      <c r="T50">
        <v>15000</v>
      </c>
      <c r="U50">
        <v>50000</v>
      </c>
      <c r="V50">
        <v>154000</v>
      </c>
      <c r="W50">
        <v>314000</v>
      </c>
    </row>
    <row r="51" spans="13:23" x14ac:dyDescent="0.3">
      <c r="M51" s="126" t="s">
        <v>54</v>
      </c>
      <c r="N51" s="127"/>
      <c r="O51" s="127"/>
      <c r="P51" s="127"/>
      <c r="Q51" s="127"/>
      <c r="R51" s="162" t="s">
        <v>38</v>
      </c>
      <c r="S51">
        <v>43000</v>
      </c>
      <c r="T51">
        <v>77000</v>
      </c>
      <c r="V51">
        <v>37000</v>
      </c>
      <c r="W51">
        <v>157000</v>
      </c>
    </row>
    <row r="52" spans="13:23" x14ac:dyDescent="0.3">
      <c r="M52" s="126" t="s">
        <v>67</v>
      </c>
      <c r="N52" s="127"/>
      <c r="O52" s="127"/>
      <c r="P52" s="127"/>
      <c r="Q52" s="127"/>
      <c r="R52" s="162" t="s">
        <v>33</v>
      </c>
      <c r="S52">
        <v>27000</v>
      </c>
      <c r="T52">
        <v>47000</v>
      </c>
      <c r="U52">
        <v>22000</v>
      </c>
      <c r="V52">
        <v>58000</v>
      </c>
      <c r="W52">
        <v>154000</v>
      </c>
    </row>
    <row r="53" spans="13:23" x14ac:dyDescent="0.3">
      <c r="M53" s="126" t="s">
        <v>70</v>
      </c>
      <c r="N53" s="127"/>
      <c r="O53" s="127"/>
      <c r="P53" s="127"/>
      <c r="Q53" s="127"/>
      <c r="R53" s="162" t="s">
        <v>67</v>
      </c>
      <c r="V53">
        <v>146000</v>
      </c>
      <c r="W53">
        <v>146000</v>
      </c>
    </row>
    <row r="54" spans="13:23" x14ac:dyDescent="0.3">
      <c r="M54" s="126" t="s">
        <v>81</v>
      </c>
      <c r="N54" s="127"/>
      <c r="O54" s="127"/>
      <c r="P54" s="127"/>
      <c r="Q54" s="127"/>
      <c r="R54" s="162" t="s">
        <v>81</v>
      </c>
      <c r="U54">
        <v>52000</v>
      </c>
      <c r="V54">
        <v>110000</v>
      </c>
      <c r="W54">
        <v>162000</v>
      </c>
    </row>
    <row r="55" spans="13:23" x14ac:dyDescent="0.3">
      <c r="R55" s="162" t="s">
        <v>481</v>
      </c>
      <c r="S55">
        <v>477000</v>
      </c>
      <c r="T55">
        <v>267000</v>
      </c>
      <c r="U55">
        <v>557000</v>
      </c>
      <c r="V55">
        <v>890000</v>
      </c>
      <c r="W55">
        <v>2191000</v>
      </c>
    </row>
  </sheetData>
  <mergeCells count="8">
    <mergeCell ref="R19:V19"/>
    <mergeCell ref="M20:Q20"/>
    <mergeCell ref="R40:U40"/>
    <mergeCell ref="M42:Q42"/>
    <mergeCell ref="C2:J2"/>
    <mergeCell ref="M2:N2"/>
    <mergeCell ref="C3:J3"/>
    <mergeCell ref="M10:N1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C1B08-A0D8-4B16-9847-DAACFEBEF359}">
  <dimension ref="B1:S54"/>
  <sheetViews>
    <sheetView workbookViewId="0">
      <selection activeCell="I18" sqref="I18"/>
    </sheetView>
  </sheetViews>
  <sheetFormatPr defaultRowHeight="14.4" x14ac:dyDescent="0.3"/>
  <cols>
    <col min="12" max="12" width="4.88671875" customWidth="1"/>
    <col min="13" max="13" width="14.21875" bestFit="1" customWidth="1"/>
    <col min="14" max="14" width="8" bestFit="1" customWidth="1"/>
    <col min="16" max="16" width="13.77734375" bestFit="1" customWidth="1"/>
    <col min="17" max="17" width="7.109375" bestFit="1" customWidth="1"/>
    <col min="19" max="19" width="18.5546875" customWidth="1"/>
  </cols>
  <sheetData>
    <row r="1" spans="2:19" x14ac:dyDescent="0.3">
      <c r="B1" s="174" t="s">
        <v>106</v>
      </c>
      <c r="C1" s="174"/>
      <c r="D1" s="174"/>
      <c r="E1" s="174"/>
      <c r="F1" s="174"/>
      <c r="G1" s="174"/>
      <c r="H1" s="174"/>
      <c r="I1" s="174"/>
      <c r="J1" s="174"/>
    </row>
    <row r="2" spans="2:19" x14ac:dyDescent="0.3">
      <c r="B2" s="177" t="s">
        <v>107</v>
      </c>
      <c r="C2" s="177"/>
      <c r="D2" s="177"/>
      <c r="E2" s="177"/>
      <c r="F2" s="177"/>
      <c r="G2" s="177"/>
      <c r="H2" s="177"/>
      <c r="I2" s="177"/>
      <c r="J2" s="177"/>
    </row>
    <row r="3" spans="2:19" ht="15.6" x14ac:dyDescent="0.3">
      <c r="B3" s="16"/>
      <c r="C3" s="17"/>
      <c r="D3" s="17"/>
      <c r="E3" s="17"/>
      <c r="F3" s="17"/>
      <c r="G3" s="17"/>
      <c r="H3" s="17"/>
      <c r="I3" s="17"/>
      <c r="J3" s="17"/>
    </row>
    <row r="4" spans="2:19" x14ac:dyDescent="0.3">
      <c r="B4" s="18" t="s">
        <v>108</v>
      </c>
      <c r="C4" s="18" t="s">
        <v>109</v>
      </c>
      <c r="D4" s="19" t="s">
        <v>110</v>
      </c>
    </row>
    <row r="5" spans="2:19" x14ac:dyDescent="0.3">
      <c r="B5" s="20" t="s">
        <v>111</v>
      </c>
      <c r="C5" s="20">
        <v>62</v>
      </c>
      <c r="D5" s="21" t="s">
        <v>27</v>
      </c>
    </row>
    <row r="6" spans="2:19" x14ac:dyDescent="0.3">
      <c r="B6" s="20" t="s">
        <v>112</v>
      </c>
      <c r="C6" s="20">
        <v>92</v>
      </c>
      <c r="D6" s="21" t="s">
        <v>113</v>
      </c>
      <c r="G6" s="18" t="s">
        <v>114</v>
      </c>
      <c r="H6" s="18" t="s">
        <v>115</v>
      </c>
      <c r="I6" s="18" t="s">
        <v>110</v>
      </c>
    </row>
    <row r="7" spans="2:19" x14ac:dyDescent="0.3">
      <c r="B7" s="20" t="s">
        <v>116</v>
      </c>
      <c r="C7" s="20">
        <v>52</v>
      </c>
      <c r="D7" s="21" t="s">
        <v>27</v>
      </c>
      <c r="G7" s="22" cm="1">
        <f t="array" ref="G7">MIN(IF(Grades="A",Scores))</f>
        <v>90</v>
      </c>
      <c r="H7" s="22" cm="1">
        <f t="array" ref="H7">MAX(IF(Grades="A",Scores))</f>
        <v>100</v>
      </c>
      <c r="I7" s="23" t="s">
        <v>113</v>
      </c>
    </row>
    <row r="8" spans="2:19" x14ac:dyDescent="0.3">
      <c r="B8" s="20" t="s">
        <v>117</v>
      </c>
      <c r="C8" s="20">
        <v>60</v>
      </c>
      <c r="D8" s="21" t="s">
        <v>27</v>
      </c>
      <c r="G8" s="22" cm="1">
        <f t="array" ref="G8">MIN(IF(Grades="B",Scores))</f>
        <v>81</v>
      </c>
      <c r="H8" s="22" cm="1">
        <f t="array" ref="H8">MAX(IF(Grades="B",Scores))</f>
        <v>89</v>
      </c>
      <c r="I8" s="23" t="s">
        <v>118</v>
      </c>
    </row>
    <row r="9" spans="2:19" x14ac:dyDescent="0.3">
      <c r="B9" s="20" t="s">
        <v>119</v>
      </c>
      <c r="C9" s="20">
        <v>81</v>
      </c>
      <c r="D9" s="21" t="s">
        <v>118</v>
      </c>
      <c r="G9" s="22" cm="1">
        <f t="array" ref="G9">MIN(IF(Grades="c",Scores))</f>
        <v>51</v>
      </c>
      <c r="H9" s="22" cm="1">
        <f t="array" ref="H9">MAX(IF(Grades="c",Scores))</f>
        <v>76</v>
      </c>
      <c r="I9" s="23" t="s">
        <v>27</v>
      </c>
      <c r="M9" s="174" t="s">
        <v>106</v>
      </c>
      <c r="N9" s="174"/>
      <c r="O9" s="174"/>
      <c r="P9" s="174"/>
      <c r="Q9" s="174"/>
      <c r="R9" s="174"/>
      <c r="S9" s="174"/>
    </row>
    <row r="10" spans="2:19" x14ac:dyDescent="0.3">
      <c r="B10" s="20" t="s">
        <v>120</v>
      </c>
      <c r="C10" s="20">
        <v>66</v>
      </c>
      <c r="D10" s="21" t="s">
        <v>27</v>
      </c>
      <c r="G10" s="22" cm="1">
        <f t="array" ref="G10">MIN(IF(Grades="D",Scores))</f>
        <v>44</v>
      </c>
      <c r="H10" s="22" cm="1">
        <f t="array" ref="H10">MAX(IF(Grades="D",Scores))</f>
        <v>46</v>
      </c>
      <c r="I10" s="23" t="s">
        <v>57</v>
      </c>
      <c r="M10" s="178" t="s">
        <v>435</v>
      </c>
      <c r="N10" s="178"/>
      <c r="O10" s="178"/>
      <c r="P10" s="178"/>
      <c r="Q10" s="178"/>
      <c r="R10" s="178"/>
      <c r="S10" s="178"/>
    </row>
    <row r="11" spans="2:19" x14ac:dyDescent="0.3">
      <c r="B11" s="20" t="s">
        <v>121</v>
      </c>
      <c r="C11" s="20">
        <v>63</v>
      </c>
      <c r="D11" s="21" t="s">
        <v>27</v>
      </c>
      <c r="E11" s="24"/>
      <c r="G11" s="22" cm="1">
        <f t="array" ref="G11">MIN(IF(Grades="F",Scores))</f>
        <v>31</v>
      </c>
      <c r="H11" s="22" cm="1">
        <f t="array" ref="H11">MAX(IF(Grades="F",Scores))</f>
        <v>40</v>
      </c>
      <c r="I11" s="23" t="s">
        <v>122</v>
      </c>
    </row>
    <row r="12" spans="2:19" x14ac:dyDescent="0.3">
      <c r="B12" s="20" t="s">
        <v>123</v>
      </c>
      <c r="C12" s="20">
        <v>100</v>
      </c>
      <c r="D12" s="21" t="s">
        <v>113</v>
      </c>
      <c r="E12" s="25"/>
    </row>
    <row r="13" spans="2:19" x14ac:dyDescent="0.3">
      <c r="B13" s="20" t="s">
        <v>124</v>
      </c>
      <c r="C13" s="20">
        <v>46</v>
      </c>
      <c r="D13" s="21" t="s">
        <v>57</v>
      </c>
      <c r="P13" s="135" t="s">
        <v>436</v>
      </c>
      <c r="Q13" s="135" t="s">
        <v>109</v>
      </c>
    </row>
    <row r="14" spans="2:19" x14ac:dyDescent="0.3">
      <c r="B14" s="20" t="s">
        <v>125</v>
      </c>
      <c r="C14" s="20">
        <v>87</v>
      </c>
      <c r="D14" s="21" t="s">
        <v>118</v>
      </c>
      <c r="P14" s="136" t="s">
        <v>437</v>
      </c>
      <c r="Q14" s="137">
        <v>0.96589557673564153</v>
      </c>
    </row>
    <row r="15" spans="2:19" x14ac:dyDescent="0.3">
      <c r="B15" s="20" t="s">
        <v>126</v>
      </c>
      <c r="C15" s="20">
        <v>93</v>
      </c>
      <c r="D15" s="21" t="s">
        <v>113</v>
      </c>
      <c r="P15" s="136" t="s">
        <v>437</v>
      </c>
      <c r="Q15" s="137">
        <v>0.94392708385781399</v>
      </c>
    </row>
    <row r="16" spans="2:19" x14ac:dyDescent="0.3">
      <c r="B16" s="20" t="s">
        <v>127</v>
      </c>
      <c r="C16" s="20">
        <v>84</v>
      </c>
      <c r="D16" s="21" t="s">
        <v>118</v>
      </c>
      <c r="M16" s="138" t="s">
        <v>436</v>
      </c>
      <c r="N16" s="1"/>
      <c r="P16" s="136" t="s">
        <v>437</v>
      </c>
      <c r="Q16" s="137">
        <v>0.92309264525721524</v>
      </c>
    </row>
    <row r="17" spans="2:17" x14ac:dyDescent="0.3">
      <c r="B17" s="20" t="s">
        <v>128</v>
      </c>
      <c r="C17" s="20">
        <v>44</v>
      </c>
      <c r="D17" s="21" t="s">
        <v>57</v>
      </c>
      <c r="M17" s="139" t="s">
        <v>437</v>
      </c>
      <c r="N17" s="140">
        <f>AVERAGEIF(ManagerNames, M17, ManagerScores)</f>
        <v>0.91886115604430774</v>
      </c>
      <c r="P17" s="136" t="s">
        <v>437</v>
      </c>
      <c r="Q17" s="137">
        <v>0.91184511983622285</v>
      </c>
    </row>
    <row r="18" spans="2:17" x14ac:dyDescent="0.3">
      <c r="B18" s="20" t="s">
        <v>129</v>
      </c>
      <c r="C18" s="20">
        <v>71</v>
      </c>
      <c r="D18" s="21" t="s">
        <v>27</v>
      </c>
      <c r="M18" s="139" t="s">
        <v>438</v>
      </c>
      <c r="N18" s="140">
        <f>AVERAGEIF(ManagerNames, M18, ManagerScores)</f>
        <v>1.0222065508139568</v>
      </c>
      <c r="P18" s="136" t="s">
        <v>437</v>
      </c>
      <c r="Q18" s="137">
        <v>0.9118255099358572</v>
      </c>
    </row>
    <row r="19" spans="2:17" x14ac:dyDescent="0.3">
      <c r="B19" s="20" t="s">
        <v>130</v>
      </c>
      <c r="C19" s="20">
        <v>100</v>
      </c>
      <c r="D19" s="21" t="s">
        <v>113</v>
      </c>
      <c r="M19" s="139" t="s">
        <v>439</v>
      </c>
      <c r="N19" s="140">
        <f>AVERAGEIF(ManagerNames, M19, ManagerScores)</f>
        <v>1.0157355036666562</v>
      </c>
      <c r="P19" s="136" t="s">
        <v>437</v>
      </c>
      <c r="Q19" s="137">
        <v>0.90810515968284966</v>
      </c>
    </row>
    <row r="20" spans="2:17" x14ac:dyDescent="0.3">
      <c r="B20" s="20" t="s">
        <v>131</v>
      </c>
      <c r="C20" s="20">
        <v>40</v>
      </c>
      <c r="D20" s="21" t="s">
        <v>122</v>
      </c>
      <c r="P20" s="136" t="s">
        <v>437</v>
      </c>
      <c r="Q20" s="137">
        <v>0.89440647514660199</v>
      </c>
    </row>
    <row r="21" spans="2:17" x14ac:dyDescent="0.3">
      <c r="B21" s="20" t="s">
        <v>132</v>
      </c>
      <c r="C21" s="20">
        <v>35</v>
      </c>
      <c r="D21" s="21" t="s">
        <v>122</v>
      </c>
      <c r="P21" s="136" t="s">
        <v>437</v>
      </c>
      <c r="Q21" s="137">
        <v>0.89179167790225944</v>
      </c>
    </row>
    <row r="22" spans="2:17" x14ac:dyDescent="0.3">
      <c r="B22" s="20" t="s">
        <v>133</v>
      </c>
      <c r="C22" s="20">
        <v>73</v>
      </c>
      <c r="D22" s="21" t="s">
        <v>27</v>
      </c>
      <c r="P22" s="136" t="s">
        <v>438</v>
      </c>
      <c r="Q22" s="137">
        <v>1.036565959732173</v>
      </c>
    </row>
    <row r="23" spans="2:17" x14ac:dyDescent="0.3">
      <c r="B23" s="20" t="s">
        <v>134</v>
      </c>
      <c r="C23" s="20">
        <v>99</v>
      </c>
      <c r="D23" s="21" t="s">
        <v>113</v>
      </c>
      <c r="P23" s="136" t="s">
        <v>438</v>
      </c>
      <c r="Q23" s="137">
        <v>1.0337164992501291</v>
      </c>
    </row>
    <row r="24" spans="2:17" x14ac:dyDescent="0.3">
      <c r="B24" s="20" t="s">
        <v>135</v>
      </c>
      <c r="C24" s="20">
        <v>88</v>
      </c>
      <c r="D24" s="21" t="s">
        <v>118</v>
      </c>
      <c r="P24" s="136" t="s">
        <v>438</v>
      </c>
      <c r="Q24" s="137">
        <v>1.0278529134819105</v>
      </c>
    </row>
    <row r="25" spans="2:17" x14ac:dyDescent="0.3">
      <c r="B25" s="20" t="s">
        <v>136</v>
      </c>
      <c r="C25" s="20">
        <v>90</v>
      </c>
      <c r="D25" s="21" t="s">
        <v>113</v>
      </c>
      <c r="P25" s="136" t="s">
        <v>439</v>
      </c>
      <c r="Q25" s="137">
        <v>1.0225254867552653</v>
      </c>
    </row>
    <row r="26" spans="2:17" x14ac:dyDescent="0.3">
      <c r="B26" s="20" t="s">
        <v>137</v>
      </c>
      <c r="C26" s="20">
        <v>90</v>
      </c>
      <c r="D26" s="21" t="s">
        <v>113</v>
      </c>
      <c r="P26" s="136" t="s">
        <v>438</v>
      </c>
      <c r="Q26" s="137">
        <v>1.0205521205568453</v>
      </c>
    </row>
    <row r="27" spans="2:17" x14ac:dyDescent="0.3">
      <c r="B27" s="20" t="s">
        <v>138</v>
      </c>
      <c r="C27" s="20">
        <v>44</v>
      </c>
      <c r="D27" s="21" t="s">
        <v>57</v>
      </c>
      <c r="P27" s="136" t="s">
        <v>438</v>
      </c>
      <c r="Q27" s="137">
        <v>1.0161556517969272</v>
      </c>
    </row>
    <row r="28" spans="2:17" x14ac:dyDescent="0.3">
      <c r="B28" s="20" t="s">
        <v>139</v>
      </c>
      <c r="C28" s="20">
        <v>74</v>
      </c>
      <c r="D28" s="21" t="s">
        <v>27</v>
      </c>
      <c r="P28" s="136" t="s">
        <v>439</v>
      </c>
      <c r="Q28" s="137">
        <v>1.0146878982904652</v>
      </c>
    </row>
    <row r="29" spans="2:17" x14ac:dyDescent="0.3">
      <c r="B29" s="20" t="s">
        <v>140</v>
      </c>
      <c r="C29" s="20">
        <v>46</v>
      </c>
      <c r="D29" s="21" t="s">
        <v>57</v>
      </c>
      <c r="P29" s="136" t="s">
        <v>439</v>
      </c>
      <c r="Q29" s="137">
        <v>1.0146878982904652</v>
      </c>
    </row>
    <row r="30" spans="2:17" x14ac:dyDescent="0.3">
      <c r="B30" s="20" t="s">
        <v>141</v>
      </c>
      <c r="C30" s="20">
        <v>74</v>
      </c>
      <c r="D30" s="21" t="s">
        <v>27</v>
      </c>
      <c r="P30" s="136" t="s">
        <v>439</v>
      </c>
      <c r="Q30" s="137">
        <v>1.0146878982904652</v>
      </c>
    </row>
    <row r="31" spans="2:17" x14ac:dyDescent="0.3">
      <c r="B31" s="20" t="s">
        <v>142</v>
      </c>
      <c r="C31" s="20">
        <v>92</v>
      </c>
      <c r="D31" s="21" t="s">
        <v>113</v>
      </c>
      <c r="P31" s="136" t="s">
        <v>439</v>
      </c>
      <c r="Q31" s="137">
        <v>1.0140790017282357</v>
      </c>
    </row>
    <row r="32" spans="2:17" x14ac:dyDescent="0.3">
      <c r="B32" s="20" t="s">
        <v>143</v>
      </c>
      <c r="C32" s="20">
        <v>31</v>
      </c>
      <c r="D32" s="21" t="s">
        <v>122</v>
      </c>
      <c r="P32" s="136" t="s">
        <v>439</v>
      </c>
      <c r="Q32" s="137">
        <v>1.0137448386450401</v>
      </c>
    </row>
    <row r="33" spans="2:17" x14ac:dyDescent="0.3">
      <c r="B33" s="20" t="s">
        <v>144</v>
      </c>
      <c r="C33" s="20">
        <v>51</v>
      </c>
      <c r="D33" s="21" t="s">
        <v>27</v>
      </c>
      <c r="P33" s="136" t="s">
        <v>438</v>
      </c>
      <c r="Q33" s="137">
        <v>1.0103129611817092</v>
      </c>
    </row>
    <row r="34" spans="2:17" x14ac:dyDescent="0.3">
      <c r="B34" s="20" t="s">
        <v>145</v>
      </c>
      <c r="C34" s="20">
        <v>59</v>
      </c>
      <c r="D34" s="21" t="s">
        <v>27</v>
      </c>
      <c r="P34" s="136" t="s">
        <v>438</v>
      </c>
      <c r="Q34" s="137">
        <v>1.010289749698003</v>
      </c>
    </row>
    <row r="35" spans="2:17" x14ac:dyDescent="0.3">
      <c r="B35" s="20" t="s">
        <v>146</v>
      </c>
      <c r="C35" s="20">
        <v>85</v>
      </c>
      <c r="D35" s="21" t="s">
        <v>118</v>
      </c>
    </row>
    <row r="36" spans="2:17" x14ac:dyDescent="0.3">
      <c r="B36" s="20" t="s">
        <v>147</v>
      </c>
      <c r="C36" s="20">
        <v>63</v>
      </c>
      <c r="D36" s="21" t="s">
        <v>27</v>
      </c>
    </row>
    <row r="37" spans="2:17" x14ac:dyDescent="0.3">
      <c r="B37" s="20" t="s">
        <v>148</v>
      </c>
      <c r="C37" s="20">
        <v>60</v>
      </c>
      <c r="D37" s="21" t="s">
        <v>27</v>
      </c>
    </row>
    <row r="38" spans="2:17" x14ac:dyDescent="0.3">
      <c r="B38" s="20" t="s">
        <v>149</v>
      </c>
      <c r="C38" s="20">
        <v>83</v>
      </c>
      <c r="D38" s="21" t="s">
        <v>118</v>
      </c>
    </row>
    <row r="39" spans="2:17" x14ac:dyDescent="0.3">
      <c r="B39" s="20" t="s">
        <v>150</v>
      </c>
      <c r="C39" s="20">
        <v>72</v>
      </c>
      <c r="D39" s="21" t="s">
        <v>27</v>
      </c>
    </row>
    <row r="40" spans="2:17" x14ac:dyDescent="0.3">
      <c r="B40" s="20" t="s">
        <v>151</v>
      </c>
      <c r="C40" s="20">
        <v>94</v>
      </c>
      <c r="D40" s="21" t="s">
        <v>113</v>
      </c>
    </row>
    <row r="41" spans="2:17" x14ac:dyDescent="0.3">
      <c r="B41" s="20" t="s">
        <v>152</v>
      </c>
      <c r="C41" s="20">
        <v>92</v>
      </c>
      <c r="D41" s="21" t="s">
        <v>113</v>
      </c>
    </row>
    <row r="42" spans="2:17" x14ac:dyDescent="0.3">
      <c r="B42" s="20" t="s">
        <v>153</v>
      </c>
      <c r="C42" s="20">
        <v>92</v>
      </c>
      <c r="D42" s="21" t="s">
        <v>113</v>
      </c>
    </row>
    <row r="43" spans="2:17" x14ac:dyDescent="0.3">
      <c r="B43" s="20" t="s">
        <v>154</v>
      </c>
      <c r="C43" s="20">
        <v>59</v>
      </c>
      <c r="D43" s="21" t="s">
        <v>27</v>
      </c>
    </row>
    <row r="44" spans="2:17" x14ac:dyDescent="0.3">
      <c r="B44" s="20" t="s">
        <v>155</v>
      </c>
      <c r="C44" s="20">
        <v>51</v>
      </c>
      <c r="D44" s="21" t="s">
        <v>27</v>
      </c>
    </row>
    <row r="45" spans="2:17" x14ac:dyDescent="0.3">
      <c r="B45" s="20" t="s">
        <v>156</v>
      </c>
      <c r="C45" s="20">
        <v>45</v>
      </c>
      <c r="D45" s="21" t="s">
        <v>57</v>
      </c>
    </row>
    <row r="46" spans="2:17" x14ac:dyDescent="0.3">
      <c r="B46" s="20" t="s">
        <v>157</v>
      </c>
      <c r="C46" s="20">
        <v>89</v>
      </c>
      <c r="D46" s="21" t="s">
        <v>118</v>
      </c>
    </row>
    <row r="47" spans="2:17" x14ac:dyDescent="0.3">
      <c r="B47" s="20" t="s">
        <v>158</v>
      </c>
      <c r="C47" s="20">
        <v>51</v>
      </c>
      <c r="D47" s="21" t="s">
        <v>27</v>
      </c>
    </row>
    <row r="48" spans="2:17" x14ac:dyDescent="0.3">
      <c r="B48" s="20" t="s">
        <v>159</v>
      </c>
      <c r="C48" s="20">
        <v>84</v>
      </c>
      <c r="D48" s="21" t="s">
        <v>118</v>
      </c>
    </row>
    <row r="49" spans="2:4" x14ac:dyDescent="0.3">
      <c r="B49" s="20" t="s">
        <v>160</v>
      </c>
      <c r="C49" s="20">
        <v>32</v>
      </c>
      <c r="D49" s="21" t="s">
        <v>122</v>
      </c>
    </row>
    <row r="50" spans="2:4" x14ac:dyDescent="0.3">
      <c r="B50" s="20" t="s">
        <v>161</v>
      </c>
      <c r="C50" s="20">
        <v>73</v>
      </c>
      <c r="D50" s="21" t="s">
        <v>27</v>
      </c>
    </row>
    <row r="51" spans="2:4" x14ac:dyDescent="0.3">
      <c r="B51" s="20" t="s">
        <v>162</v>
      </c>
      <c r="C51" s="20">
        <v>44</v>
      </c>
      <c r="D51" s="21" t="s">
        <v>57</v>
      </c>
    </row>
    <row r="52" spans="2:4" x14ac:dyDescent="0.3">
      <c r="B52" s="20" t="s">
        <v>163</v>
      </c>
      <c r="C52" s="20">
        <v>81</v>
      </c>
      <c r="D52" s="21" t="s">
        <v>118</v>
      </c>
    </row>
    <row r="53" spans="2:4" x14ac:dyDescent="0.3">
      <c r="B53" s="20" t="s">
        <v>164</v>
      </c>
      <c r="C53" s="20">
        <v>76</v>
      </c>
      <c r="D53" s="21" t="s">
        <v>27</v>
      </c>
    </row>
    <row r="54" spans="2:4" x14ac:dyDescent="0.3">
      <c r="B54" s="20" t="s">
        <v>165</v>
      </c>
      <c r="C54" s="20">
        <v>89</v>
      </c>
      <c r="D54" s="21" t="s">
        <v>118</v>
      </c>
    </row>
  </sheetData>
  <mergeCells count="4">
    <mergeCell ref="B1:J1"/>
    <mergeCell ref="B2:J2"/>
    <mergeCell ref="M9:S9"/>
    <mergeCell ref="M10:S10"/>
  </mergeCells>
  <conditionalFormatting sqref="Q14:Q34">
    <cfRule type="cellIs" dxfId="3" priority="1" operator="lessThan">
      <formula>0</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5B26-48AE-4E5F-8A79-7CCFE836DD27}">
  <dimension ref="H5:L17"/>
  <sheetViews>
    <sheetView workbookViewId="0">
      <selection activeCell="I20" sqref="I20"/>
    </sheetView>
  </sheetViews>
  <sheetFormatPr defaultRowHeight="14.4" x14ac:dyDescent="0.3"/>
  <cols>
    <col min="1" max="1" width="17.33203125" customWidth="1"/>
    <col min="2" max="2" width="11.5546875" customWidth="1"/>
    <col min="3" max="3" width="10.77734375" customWidth="1"/>
    <col min="4" max="4" width="11.5546875" customWidth="1"/>
    <col min="5" max="5" width="12.21875" customWidth="1"/>
    <col min="7" max="7" width="5.88671875" customWidth="1"/>
    <col min="8" max="8" width="19.88671875" customWidth="1"/>
    <col min="9" max="9" width="7.5546875" bestFit="1" customWidth="1"/>
    <col min="10" max="10" width="12.109375" customWidth="1"/>
    <col min="11" max="11" width="9.33203125" customWidth="1"/>
    <col min="12" max="12" width="11.44140625" customWidth="1"/>
  </cols>
  <sheetData>
    <row r="5" spans="8:12" x14ac:dyDescent="0.3">
      <c r="H5" s="179" t="s">
        <v>166</v>
      </c>
      <c r="I5" s="179"/>
      <c r="J5" s="179"/>
      <c r="K5" s="179"/>
      <c r="L5" s="179"/>
    </row>
    <row r="6" spans="8:12" x14ac:dyDescent="0.3">
      <c r="H6" s="179"/>
      <c r="I6" s="179"/>
      <c r="J6" s="179"/>
      <c r="K6" s="179"/>
      <c r="L6" s="179"/>
    </row>
    <row r="7" spans="8:12" x14ac:dyDescent="0.3">
      <c r="H7" s="179"/>
      <c r="I7" s="179"/>
      <c r="J7" s="179"/>
      <c r="K7" s="179"/>
      <c r="L7" s="179"/>
    </row>
    <row r="9" spans="8:12" x14ac:dyDescent="0.3">
      <c r="H9" s="26"/>
      <c r="I9" s="27" t="s">
        <v>167</v>
      </c>
      <c r="J9" s="27" t="s">
        <v>168</v>
      </c>
      <c r="K9" s="27" t="s">
        <v>169</v>
      </c>
      <c r="L9" s="27" t="s">
        <v>170</v>
      </c>
    </row>
    <row r="10" spans="8:12" x14ac:dyDescent="0.3">
      <c r="H10" s="28" t="s">
        <v>171</v>
      </c>
      <c r="I10" s="29">
        <v>10256</v>
      </c>
      <c r="J10" s="29">
        <v>12879</v>
      </c>
      <c r="K10" s="29">
        <v>14598</v>
      </c>
      <c r="L10" s="29">
        <v>16919.666666666701</v>
      </c>
    </row>
    <row r="11" spans="8:12" x14ac:dyDescent="0.3">
      <c r="H11" s="28" t="s">
        <v>172</v>
      </c>
      <c r="I11" s="29">
        <v>11348</v>
      </c>
      <c r="J11" s="29">
        <v>21487</v>
      </c>
      <c r="K11" s="29">
        <v>25645</v>
      </c>
      <c r="L11" s="29">
        <v>33790.333333333299</v>
      </c>
    </row>
    <row r="12" spans="8:12" x14ac:dyDescent="0.3">
      <c r="H12" s="28" t="s">
        <v>173</v>
      </c>
      <c r="I12" s="29">
        <v>10987</v>
      </c>
      <c r="J12" s="29">
        <v>11987</v>
      </c>
      <c r="K12" s="29">
        <v>9587</v>
      </c>
      <c r="L12" s="29">
        <v>9453.6666666666697</v>
      </c>
    </row>
    <row r="13" spans="8:12" x14ac:dyDescent="0.3">
      <c r="H13" s="28" t="s">
        <v>174</v>
      </c>
      <c r="I13" s="29">
        <v>25649</v>
      </c>
      <c r="J13" s="29">
        <v>21564</v>
      </c>
      <c r="K13" s="29">
        <v>19546</v>
      </c>
      <c r="L13" s="29">
        <v>16150</v>
      </c>
    </row>
    <row r="14" spans="8:12" x14ac:dyDescent="0.3">
      <c r="H14" s="28" t="s">
        <v>175</v>
      </c>
      <c r="I14" s="29">
        <v>20154</v>
      </c>
      <c r="J14" s="29">
        <v>22321</v>
      </c>
      <c r="K14" s="29">
        <v>18945</v>
      </c>
      <c r="L14" s="29">
        <v>19264.333333333299</v>
      </c>
    </row>
    <row r="15" spans="8:12" x14ac:dyDescent="0.3">
      <c r="H15" s="28" t="s">
        <v>176</v>
      </c>
      <c r="I15" s="29">
        <v>10254</v>
      </c>
      <c r="J15" s="29">
        <v>9987</v>
      </c>
      <c r="K15" s="29">
        <v>8974</v>
      </c>
      <c r="L15" s="29">
        <v>8458.3333333333303</v>
      </c>
    </row>
    <row r="16" spans="8:12" x14ac:dyDescent="0.3">
      <c r="H16" s="28" t="s">
        <v>177</v>
      </c>
      <c r="I16" s="29">
        <v>32457</v>
      </c>
      <c r="J16" s="29">
        <v>18214</v>
      </c>
      <c r="K16" s="29">
        <v>24973</v>
      </c>
      <c r="L16" s="29">
        <v>17730.666666666701</v>
      </c>
    </row>
    <row r="17" spans="8:12" x14ac:dyDescent="0.3">
      <c r="H17" s="28" t="s">
        <v>178</v>
      </c>
      <c r="I17" s="29">
        <v>18345</v>
      </c>
      <c r="J17" s="29">
        <v>10254</v>
      </c>
      <c r="K17" s="29">
        <v>9987</v>
      </c>
      <c r="L17" s="29">
        <v>4504</v>
      </c>
    </row>
  </sheetData>
  <mergeCells count="1">
    <mergeCell ref="H5:L7"/>
  </mergeCells>
  <conditionalFormatting sqref="I9:L17">
    <cfRule type="expression" dxfId="2" priority="4">
      <formula>I9&lt;=AVERAGE(I$9:I$17)</formula>
    </cfRule>
  </conditionalFormatting>
  <conditionalFormatting sqref="I10:L17">
    <cfRule type="expression" dxfId="1" priority="5">
      <formula>B&lt;=AVERAGE(I$9:I$17)</formula>
    </cfRule>
    <cfRule type="expression" dxfId="0" priority="6">
      <formula>I9&gt;AVERAGE(I$9:I$17)</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B38249-4353-4934-99D3-9A658EEF8FC2}">
  <dimension ref="C2:P22"/>
  <sheetViews>
    <sheetView workbookViewId="0">
      <selection activeCell="H19" sqref="H19"/>
    </sheetView>
  </sheetViews>
  <sheetFormatPr defaultRowHeight="14.4" x14ac:dyDescent="0.3"/>
  <cols>
    <col min="1" max="1" width="8.88671875" customWidth="1"/>
    <col min="2" max="2" width="5.88671875" customWidth="1"/>
    <col min="3" max="3" width="8.88671875" hidden="1" customWidth="1"/>
    <col min="4" max="4" width="7.6640625" hidden="1" customWidth="1"/>
    <col min="5" max="5" width="8.88671875" hidden="1" customWidth="1"/>
    <col min="6" max="6" width="21.6640625" customWidth="1"/>
    <col min="7" max="7" width="34.77734375" customWidth="1"/>
    <col min="9" max="9" width="19.5546875" bestFit="1" customWidth="1"/>
    <col min="10" max="10" width="9.88671875" bestFit="1" customWidth="1"/>
    <col min="11" max="11" width="4.21875" bestFit="1" customWidth="1"/>
    <col min="12" max="12" width="16.88671875" bestFit="1" customWidth="1"/>
    <col min="13" max="13" width="17.21875" bestFit="1" customWidth="1"/>
    <col min="14" max="14" width="5" bestFit="1" customWidth="1"/>
    <col min="15" max="15" width="12" bestFit="1" customWidth="1"/>
    <col min="16" max="16" width="30.44140625" bestFit="1" customWidth="1"/>
  </cols>
  <sheetData>
    <row r="2" spans="6:16" x14ac:dyDescent="0.3">
      <c r="F2" s="180" t="s">
        <v>179</v>
      </c>
      <c r="G2" s="181"/>
    </row>
    <row r="3" spans="6:16" x14ac:dyDescent="0.3">
      <c r="F3" s="182"/>
      <c r="G3" s="183"/>
      <c r="J3" s="184" t="s">
        <v>492</v>
      </c>
      <c r="K3" s="184"/>
      <c r="L3" s="184"/>
    </row>
    <row r="5" spans="6:16" x14ac:dyDescent="0.3">
      <c r="F5" s="30" t="s">
        <v>180</v>
      </c>
      <c r="G5" s="30" t="s">
        <v>181</v>
      </c>
    </row>
    <row r="6" spans="6:16" x14ac:dyDescent="0.3">
      <c r="F6" s="31">
        <v>20070112</v>
      </c>
      <c r="G6" s="32" t="str">
        <f t="shared" ref="G6:G14" si="0">TEXT(DATE(LEFT(F6,4),MID(F6,5,2),MID(F6,7,2)),"mm/dd/yyyy")</f>
        <v>01/12/2007</v>
      </c>
      <c r="I6" s="70" t="s">
        <v>425</v>
      </c>
      <c r="J6" s="130"/>
      <c r="M6" s="70" t="s">
        <v>426</v>
      </c>
      <c r="N6" s="130"/>
    </row>
    <row r="7" spans="6:16" x14ac:dyDescent="0.3">
      <c r="F7" s="31">
        <v>20080419</v>
      </c>
      <c r="G7" s="32" t="str">
        <f t="shared" si="0"/>
        <v>04/19/2008</v>
      </c>
      <c r="I7" s="70" t="s">
        <v>427</v>
      </c>
      <c r="J7" s="131"/>
      <c r="M7" s="70" t="s">
        <v>428</v>
      </c>
      <c r="N7" s="131"/>
    </row>
    <row r="8" spans="6:16" x14ac:dyDescent="0.3">
      <c r="F8" s="31">
        <v>20070519</v>
      </c>
      <c r="G8" s="32" t="str">
        <f t="shared" si="0"/>
        <v>05/19/2007</v>
      </c>
    </row>
    <row r="9" spans="6:16" x14ac:dyDescent="0.3">
      <c r="F9" s="31">
        <v>20070523</v>
      </c>
      <c r="G9" s="32" t="str">
        <f t="shared" si="0"/>
        <v>05/23/2007</v>
      </c>
    </row>
    <row r="10" spans="6:16" x14ac:dyDescent="0.3">
      <c r="F10" s="31">
        <v>20070623</v>
      </c>
      <c r="G10" s="32" t="str">
        <f t="shared" si="0"/>
        <v>06/23/2007</v>
      </c>
      <c r="I10" s="70" t="s">
        <v>213</v>
      </c>
      <c r="J10" s="132" t="s">
        <v>8</v>
      </c>
      <c r="K10" s="132" t="s">
        <v>429</v>
      </c>
      <c r="L10" s="132" t="s">
        <v>430</v>
      </c>
      <c r="M10" s="132" t="s">
        <v>431</v>
      </c>
      <c r="N10" s="132" t="s">
        <v>432</v>
      </c>
      <c r="O10" s="132" t="s">
        <v>433</v>
      </c>
      <c r="P10" s="132" t="s">
        <v>434</v>
      </c>
    </row>
    <row r="11" spans="6:16" x14ac:dyDescent="0.3">
      <c r="F11" s="31">
        <v>20070624</v>
      </c>
      <c r="G11" s="32" t="str">
        <f t="shared" si="0"/>
        <v>06/24/2007</v>
      </c>
      <c r="I11" s="39" t="s">
        <v>257</v>
      </c>
      <c r="J11" s="40">
        <v>36478</v>
      </c>
      <c r="K11" s="133">
        <f t="shared" ref="K11:K21" si="1">DAY(J12)</f>
        <v>16</v>
      </c>
      <c r="L11" s="133">
        <f>MONTH(J11)</f>
        <v>11</v>
      </c>
      <c r="M11" s="133" t="str">
        <f>TEXT(J11, "mmmm")</f>
        <v>November</v>
      </c>
      <c r="N11" s="133">
        <f>YEAR(J11)</f>
        <v>1999</v>
      </c>
      <c r="O11" s="134">
        <f ca="1">DATEDIF(J11, TODAY(), "Y")</f>
        <v>25</v>
      </c>
      <c r="P11" s="133" t="str">
        <f t="shared" ref="P11:P22" ca="1" si="2">DATEDIF(J11, TODAY(), "Y") &amp; " Years, " &amp; DATEDIF(B7, TODAY(), "YM") &amp; " Months, " &amp; DATEDIF(J11, TODAY(), "MD") &amp; " Days"</f>
        <v>25 Years, 5 Months, 15 Days</v>
      </c>
    </row>
    <row r="12" spans="6:16" x14ac:dyDescent="0.3">
      <c r="F12" s="31">
        <v>20071017</v>
      </c>
      <c r="G12" s="32" t="str">
        <f t="shared" si="0"/>
        <v>10/17/2007</v>
      </c>
      <c r="I12" s="39" t="s">
        <v>258</v>
      </c>
      <c r="J12" s="40">
        <v>37027</v>
      </c>
      <c r="K12" s="133">
        <f t="shared" si="1"/>
        <v>21</v>
      </c>
      <c r="L12" s="133">
        <f t="shared" ref="L12:L22" si="3">MONTH(J12)</f>
        <v>5</v>
      </c>
      <c r="M12" s="133" t="str">
        <f t="shared" ref="M12:M22" si="4">TEXT(J12, "mmmm")</f>
        <v>May</v>
      </c>
      <c r="N12" s="133">
        <f t="shared" ref="N12:N22" si="5">YEAR(J12)</f>
        <v>2001</v>
      </c>
      <c r="O12" s="134">
        <f t="shared" ref="O12:O22" ca="1" si="6">DATEDIF(J12, TODAY(), "Y")</f>
        <v>24</v>
      </c>
      <c r="P12" s="133" t="str">
        <f t="shared" ca="1" si="2"/>
        <v>24 Years, 5 Months, 13 Days</v>
      </c>
    </row>
    <row r="13" spans="6:16" x14ac:dyDescent="0.3">
      <c r="F13" s="31">
        <v>20061202</v>
      </c>
      <c r="G13" s="32" t="str">
        <f t="shared" si="0"/>
        <v>12/02/2006</v>
      </c>
      <c r="I13" s="39" t="s">
        <v>259</v>
      </c>
      <c r="J13" s="40">
        <v>37946</v>
      </c>
      <c r="K13" s="133">
        <f t="shared" si="1"/>
        <v>6</v>
      </c>
      <c r="L13" s="133">
        <f t="shared" si="3"/>
        <v>11</v>
      </c>
      <c r="M13" s="133" t="str">
        <f t="shared" si="4"/>
        <v>November</v>
      </c>
      <c r="N13" s="133">
        <f t="shared" si="5"/>
        <v>2003</v>
      </c>
      <c r="O13" s="134">
        <f t="shared" ca="1" si="6"/>
        <v>21</v>
      </c>
      <c r="P13" s="133" t="str">
        <f t="shared" ca="1" si="2"/>
        <v>21 Years, 5 Months, 8 Days</v>
      </c>
    </row>
    <row r="14" spans="6:16" x14ac:dyDescent="0.3">
      <c r="F14" s="31">
        <v>20051220</v>
      </c>
      <c r="G14" s="32" t="str">
        <f t="shared" si="0"/>
        <v>12/20/2005</v>
      </c>
      <c r="I14" s="39" t="s">
        <v>260</v>
      </c>
      <c r="J14" s="40">
        <v>38113</v>
      </c>
      <c r="K14" s="133">
        <f t="shared" si="1"/>
        <v>7</v>
      </c>
      <c r="L14" s="133">
        <f t="shared" si="3"/>
        <v>5</v>
      </c>
      <c r="M14" s="133" t="str">
        <f t="shared" si="4"/>
        <v>May</v>
      </c>
      <c r="N14" s="133">
        <f t="shared" si="5"/>
        <v>2004</v>
      </c>
      <c r="O14" s="134">
        <f t="shared" ca="1" si="6"/>
        <v>21</v>
      </c>
      <c r="P14" s="133" t="str">
        <f t="shared" ca="1" si="2"/>
        <v>21 Years, 5 Months, 23 Days</v>
      </c>
    </row>
    <row r="15" spans="6:16" x14ac:dyDescent="0.3">
      <c r="I15" s="39" t="s">
        <v>261</v>
      </c>
      <c r="J15" s="40">
        <v>38449</v>
      </c>
      <c r="K15" s="133">
        <f t="shared" si="1"/>
        <v>2</v>
      </c>
      <c r="L15" s="133">
        <f t="shared" si="3"/>
        <v>4</v>
      </c>
      <c r="M15" s="133" t="str">
        <f t="shared" si="4"/>
        <v>April</v>
      </c>
      <c r="N15" s="133">
        <f t="shared" si="5"/>
        <v>2005</v>
      </c>
      <c r="O15" s="134">
        <f t="shared" ca="1" si="6"/>
        <v>20</v>
      </c>
      <c r="P15" s="133" t="str">
        <f t="shared" ca="1" si="2"/>
        <v>20 Years, 5 Months, 22 Days</v>
      </c>
    </row>
    <row r="16" spans="6:16" x14ac:dyDescent="0.3">
      <c r="F16" s="184"/>
      <c r="G16" s="170"/>
      <c r="I16" s="39" t="s">
        <v>262</v>
      </c>
      <c r="J16" s="40">
        <v>39846</v>
      </c>
      <c r="K16" s="133">
        <f t="shared" si="1"/>
        <v>1</v>
      </c>
      <c r="L16" s="133">
        <f t="shared" si="3"/>
        <v>2</v>
      </c>
      <c r="M16" s="133" t="str">
        <f t="shared" si="4"/>
        <v>February</v>
      </c>
      <c r="N16" s="133">
        <f t="shared" si="5"/>
        <v>2009</v>
      </c>
      <c r="O16" s="134">
        <f t="shared" ca="1" si="6"/>
        <v>16</v>
      </c>
      <c r="P16" s="133" t="str">
        <f t="shared" ca="1" si="2"/>
        <v>16 Years, 5 Months, 27 Days</v>
      </c>
    </row>
    <row r="17" spans="6:16" x14ac:dyDescent="0.3">
      <c r="I17" s="39" t="s">
        <v>263</v>
      </c>
      <c r="J17" s="40">
        <v>40330</v>
      </c>
      <c r="K17" s="133">
        <f t="shared" si="1"/>
        <v>13</v>
      </c>
      <c r="L17" s="133">
        <f t="shared" si="3"/>
        <v>6</v>
      </c>
      <c r="M17" s="133" t="str">
        <f t="shared" si="4"/>
        <v>June</v>
      </c>
      <c r="N17" s="133">
        <f t="shared" si="5"/>
        <v>2010</v>
      </c>
      <c r="O17" s="134">
        <f t="shared" ca="1" si="6"/>
        <v>15</v>
      </c>
      <c r="P17" s="133" t="str">
        <f t="shared" ca="1" si="2"/>
        <v>15 Years, 5 Months, 28 Days</v>
      </c>
    </row>
    <row r="18" spans="6:16" x14ac:dyDescent="0.3">
      <c r="F18" s="33"/>
      <c r="I18" s="39" t="s">
        <v>264</v>
      </c>
      <c r="J18" s="40">
        <v>40495</v>
      </c>
      <c r="K18" s="133">
        <f t="shared" si="1"/>
        <v>31</v>
      </c>
      <c r="L18" s="133">
        <f t="shared" si="3"/>
        <v>11</v>
      </c>
      <c r="M18" s="133" t="str">
        <f t="shared" si="4"/>
        <v>November</v>
      </c>
      <c r="N18" s="133">
        <f t="shared" si="5"/>
        <v>2010</v>
      </c>
      <c r="O18" s="134">
        <f t="shared" ca="1" si="6"/>
        <v>14</v>
      </c>
      <c r="P18" s="133" t="str">
        <f t="shared" ca="1" si="2"/>
        <v>14 Years, 5 Months, 16 Days</v>
      </c>
    </row>
    <row r="19" spans="6:16" x14ac:dyDescent="0.3">
      <c r="I19" s="39" t="s">
        <v>265</v>
      </c>
      <c r="J19" s="40">
        <v>40574</v>
      </c>
      <c r="K19" s="133">
        <f t="shared" si="1"/>
        <v>6</v>
      </c>
      <c r="L19" s="133">
        <f t="shared" si="3"/>
        <v>1</v>
      </c>
      <c r="M19" s="133" t="str">
        <f t="shared" si="4"/>
        <v>January</v>
      </c>
      <c r="N19" s="133">
        <f t="shared" si="5"/>
        <v>2011</v>
      </c>
      <c r="O19" s="134">
        <f t="shared" ca="1" si="6"/>
        <v>14</v>
      </c>
      <c r="P19" s="133" t="str">
        <f t="shared" ca="1" si="2"/>
        <v>14 Years, 5 Months, 29 Days</v>
      </c>
    </row>
    <row r="20" spans="6:16" x14ac:dyDescent="0.3">
      <c r="I20" s="39" t="s">
        <v>266</v>
      </c>
      <c r="J20" s="40">
        <v>41400</v>
      </c>
      <c r="K20" s="133">
        <f t="shared" si="1"/>
        <v>23</v>
      </c>
      <c r="L20" s="133">
        <f t="shared" si="3"/>
        <v>5</v>
      </c>
      <c r="M20" s="133" t="str">
        <f t="shared" si="4"/>
        <v>May</v>
      </c>
      <c r="N20" s="133">
        <f t="shared" si="5"/>
        <v>2013</v>
      </c>
      <c r="O20" s="134">
        <f t="shared" ca="1" si="6"/>
        <v>12</v>
      </c>
      <c r="P20" s="133" t="str">
        <f t="shared" ca="1" si="2"/>
        <v>12 Years, 5 Months, 23 Days</v>
      </c>
    </row>
    <row r="21" spans="6:16" x14ac:dyDescent="0.3">
      <c r="I21" s="39" t="s">
        <v>267</v>
      </c>
      <c r="J21" s="40">
        <v>42027</v>
      </c>
      <c r="K21" s="133">
        <f t="shared" si="1"/>
        <v>30</v>
      </c>
      <c r="L21" s="133">
        <f t="shared" si="3"/>
        <v>1</v>
      </c>
      <c r="M21" s="133" t="str">
        <f t="shared" si="4"/>
        <v>January</v>
      </c>
      <c r="N21" s="133">
        <f t="shared" si="5"/>
        <v>2015</v>
      </c>
      <c r="O21" s="134">
        <f t="shared" ca="1" si="6"/>
        <v>10</v>
      </c>
      <c r="P21" s="133" t="str">
        <f t="shared" ca="1" si="2"/>
        <v>10 Years, 5 Months, 6 Days</v>
      </c>
    </row>
    <row r="22" spans="6:16" x14ac:dyDescent="0.3">
      <c r="I22" s="39" t="s">
        <v>268</v>
      </c>
      <c r="J22" s="40">
        <v>42124</v>
      </c>
      <c r="K22" s="133">
        <f>DAY(J36)</f>
        <v>0</v>
      </c>
      <c r="L22" s="133">
        <f t="shared" si="3"/>
        <v>4</v>
      </c>
      <c r="M22" s="133" t="str">
        <f t="shared" si="4"/>
        <v>April</v>
      </c>
      <c r="N22" s="133">
        <f t="shared" si="5"/>
        <v>2015</v>
      </c>
      <c r="O22" s="134">
        <f t="shared" ca="1" si="6"/>
        <v>10</v>
      </c>
      <c r="P22" s="133" t="str">
        <f t="shared" ca="1" si="2"/>
        <v>10 Years, 5 Months, 30 Days</v>
      </c>
    </row>
  </sheetData>
  <sortState xmlns:xlrd2="http://schemas.microsoft.com/office/spreadsheetml/2017/richdata2" ref="F6:G14">
    <sortCondition ref="G6:G14"/>
  </sortState>
  <mergeCells count="3">
    <mergeCell ref="F2:G3"/>
    <mergeCell ref="F16:G16"/>
    <mergeCell ref="J3:L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5E9313-AC01-421E-8F18-8CAB7F743C77}">
  <sheetPr filterMode="1"/>
  <dimension ref="D2:R320"/>
  <sheetViews>
    <sheetView topLeftCell="A4" workbookViewId="0">
      <selection activeCell="G32" sqref="G32"/>
    </sheetView>
  </sheetViews>
  <sheetFormatPr defaultRowHeight="14.4" x14ac:dyDescent="0.3"/>
  <cols>
    <col min="5" max="5" width="15" customWidth="1"/>
    <col min="6" max="6" width="8.88671875" customWidth="1"/>
    <col min="7" max="7" width="10.21875" customWidth="1"/>
    <col min="8" max="8" width="8.88671875" customWidth="1"/>
    <col min="11" max="13" width="8.88671875" customWidth="1"/>
    <col min="15" max="15" width="13.33203125" customWidth="1"/>
    <col min="17" max="17" width="10.21875" customWidth="1"/>
  </cols>
  <sheetData>
    <row r="2" spans="4:18" x14ac:dyDescent="0.3">
      <c r="D2" s="185" t="s">
        <v>182</v>
      </c>
      <c r="E2" s="185"/>
      <c r="F2" s="185"/>
      <c r="G2" s="185"/>
      <c r="H2" s="185"/>
      <c r="I2" s="185"/>
      <c r="J2" s="185"/>
    </row>
    <row r="3" spans="4:18" x14ac:dyDescent="0.3">
      <c r="D3" s="185"/>
      <c r="E3" s="185"/>
      <c r="F3" s="185"/>
      <c r="G3" s="185"/>
      <c r="H3" s="185"/>
      <c r="I3" s="185"/>
      <c r="J3" s="185"/>
    </row>
    <row r="4" spans="4:18" x14ac:dyDescent="0.3">
      <c r="D4" s="186" t="s">
        <v>183</v>
      </c>
      <c r="E4" s="186"/>
      <c r="F4" s="186"/>
      <c r="G4" s="186"/>
      <c r="H4" s="186"/>
      <c r="I4" s="186"/>
      <c r="J4" s="186"/>
      <c r="O4" s="184" t="s">
        <v>352</v>
      </c>
      <c r="P4" s="170"/>
      <c r="Q4" s="170"/>
    </row>
    <row r="5" spans="4:18" x14ac:dyDescent="0.3">
      <c r="D5" s="186" t="s">
        <v>184</v>
      </c>
      <c r="E5" s="186"/>
      <c r="F5" s="186"/>
      <c r="G5" s="186"/>
      <c r="H5" s="186"/>
      <c r="I5" s="186"/>
      <c r="J5" s="186"/>
    </row>
    <row r="6" spans="4:18" x14ac:dyDescent="0.3">
      <c r="E6" s="187" t="s">
        <v>353</v>
      </c>
      <c r="F6" s="188"/>
      <c r="G6" s="188"/>
      <c r="N6" s="34" t="s">
        <v>185</v>
      </c>
      <c r="O6" s="35" t="s">
        <v>186</v>
      </c>
      <c r="P6" s="35" t="s">
        <v>187</v>
      </c>
      <c r="Q6" s="35" t="s">
        <v>188</v>
      </c>
      <c r="R6" s="35" t="s">
        <v>189</v>
      </c>
    </row>
    <row r="7" spans="4:18" x14ac:dyDescent="0.3">
      <c r="D7" s="34" t="s">
        <v>185</v>
      </c>
      <c r="E7" s="35" t="s">
        <v>186</v>
      </c>
      <c r="F7" s="35" t="s">
        <v>187</v>
      </c>
      <c r="G7" s="35" t="s">
        <v>188</v>
      </c>
      <c r="H7" s="35" t="s">
        <v>189</v>
      </c>
      <c r="N7" s="34">
        <v>1</v>
      </c>
      <c r="O7" s="35" t="s">
        <v>190</v>
      </c>
      <c r="P7" s="35" t="s">
        <v>191</v>
      </c>
      <c r="Q7" s="36">
        <v>44348</v>
      </c>
      <c r="R7" s="35">
        <v>108879</v>
      </c>
    </row>
    <row r="8" spans="4:18" hidden="1" x14ac:dyDescent="0.3">
      <c r="D8" s="34">
        <v>1</v>
      </c>
      <c r="E8" s="35" t="s">
        <v>190</v>
      </c>
      <c r="F8" s="35" t="s">
        <v>191</v>
      </c>
      <c r="G8" s="36">
        <v>44348</v>
      </c>
      <c r="H8" s="35">
        <v>108879</v>
      </c>
      <c r="N8" s="34">
        <v>2</v>
      </c>
      <c r="O8" s="35" t="s">
        <v>190</v>
      </c>
      <c r="P8" s="35" t="s">
        <v>192</v>
      </c>
      <c r="Q8" s="36">
        <v>44470</v>
      </c>
      <c r="R8" s="35">
        <v>165656</v>
      </c>
    </row>
    <row r="9" spans="4:18" hidden="1" x14ac:dyDescent="0.3">
      <c r="D9" s="34">
        <v>2</v>
      </c>
      <c r="E9" s="35" t="s">
        <v>190</v>
      </c>
      <c r="F9" s="35" t="s">
        <v>192</v>
      </c>
      <c r="G9" s="36">
        <v>44470</v>
      </c>
      <c r="H9" s="35">
        <v>165656</v>
      </c>
      <c r="N9" s="34">
        <v>3</v>
      </c>
      <c r="O9" s="35" t="s">
        <v>190</v>
      </c>
      <c r="P9" s="35" t="s">
        <v>192</v>
      </c>
      <c r="Q9" s="36">
        <v>44256</v>
      </c>
      <c r="R9" s="35">
        <v>25467</v>
      </c>
    </row>
    <row r="10" spans="4:18" hidden="1" x14ac:dyDescent="0.3">
      <c r="D10" s="34">
        <v>3</v>
      </c>
      <c r="E10" s="35" t="s">
        <v>190</v>
      </c>
      <c r="F10" s="35" t="s">
        <v>192</v>
      </c>
      <c r="G10" s="36">
        <v>44256</v>
      </c>
      <c r="H10" s="35">
        <v>25467</v>
      </c>
      <c r="N10" s="34">
        <v>4</v>
      </c>
      <c r="O10" s="35" t="s">
        <v>190</v>
      </c>
      <c r="P10" s="35" t="s">
        <v>193</v>
      </c>
      <c r="Q10" s="36">
        <v>44256</v>
      </c>
      <c r="R10" s="35">
        <v>16452</v>
      </c>
    </row>
    <row r="11" spans="4:18" hidden="1" x14ac:dyDescent="0.3">
      <c r="D11" s="34">
        <v>4</v>
      </c>
      <c r="E11" s="35" t="s">
        <v>190</v>
      </c>
      <c r="F11" s="35" t="s">
        <v>193</v>
      </c>
      <c r="G11" s="36">
        <v>44256</v>
      </c>
      <c r="H11" s="35">
        <v>16452</v>
      </c>
      <c r="N11" s="34">
        <v>5</v>
      </c>
      <c r="O11" s="35" t="s">
        <v>190</v>
      </c>
      <c r="P11" s="35" t="s">
        <v>192</v>
      </c>
      <c r="Q11" s="36">
        <v>44440</v>
      </c>
      <c r="R11" s="35">
        <v>135801</v>
      </c>
    </row>
    <row r="12" spans="4:18" x14ac:dyDescent="0.3">
      <c r="D12" s="34">
        <v>5</v>
      </c>
      <c r="E12" s="35" t="s">
        <v>190</v>
      </c>
      <c r="F12" s="35" t="s">
        <v>192</v>
      </c>
      <c r="G12" s="36">
        <v>44440</v>
      </c>
      <c r="H12" s="35">
        <v>135801</v>
      </c>
      <c r="N12" s="34">
        <v>6</v>
      </c>
      <c r="O12" s="35" t="s">
        <v>190</v>
      </c>
      <c r="P12" s="35" t="s">
        <v>193</v>
      </c>
      <c r="Q12" s="36">
        <v>44348</v>
      </c>
      <c r="R12" s="35">
        <v>247286</v>
      </c>
    </row>
    <row r="13" spans="4:18" hidden="1" x14ac:dyDescent="0.3">
      <c r="D13" s="34">
        <v>6</v>
      </c>
      <c r="E13" s="35" t="s">
        <v>190</v>
      </c>
      <c r="F13" s="35" t="s">
        <v>193</v>
      </c>
      <c r="G13" s="36">
        <v>44348</v>
      </c>
      <c r="H13" s="35">
        <v>247286</v>
      </c>
      <c r="N13" s="34">
        <v>7</v>
      </c>
      <c r="O13" s="35" t="s">
        <v>190</v>
      </c>
      <c r="P13" s="35" t="s">
        <v>194</v>
      </c>
      <c r="Q13" s="36">
        <v>44287</v>
      </c>
      <c r="R13" s="35">
        <v>191293</v>
      </c>
    </row>
    <row r="14" spans="4:18" hidden="1" x14ac:dyDescent="0.3">
      <c r="D14" s="34">
        <v>7</v>
      </c>
      <c r="E14" s="35" t="s">
        <v>190</v>
      </c>
      <c r="F14" s="35" t="s">
        <v>194</v>
      </c>
      <c r="G14" s="36">
        <v>44287</v>
      </c>
      <c r="H14" s="35">
        <v>191293</v>
      </c>
      <c r="N14" s="34">
        <v>8</v>
      </c>
      <c r="O14" s="35" t="s">
        <v>190</v>
      </c>
      <c r="P14" s="35" t="s">
        <v>195</v>
      </c>
      <c r="Q14" s="36">
        <v>44197</v>
      </c>
      <c r="R14" s="35">
        <v>36125</v>
      </c>
    </row>
    <row r="15" spans="4:18" hidden="1" x14ac:dyDescent="0.3">
      <c r="D15" s="34">
        <v>8</v>
      </c>
      <c r="E15" s="35" t="s">
        <v>190</v>
      </c>
      <c r="F15" s="35" t="s">
        <v>195</v>
      </c>
      <c r="G15" s="36">
        <v>44197</v>
      </c>
      <c r="H15" s="35">
        <v>36125</v>
      </c>
      <c r="N15" s="34">
        <v>9</v>
      </c>
      <c r="O15" s="35" t="s">
        <v>190</v>
      </c>
      <c r="P15" s="35" t="s">
        <v>194</v>
      </c>
      <c r="Q15" s="36">
        <v>44197</v>
      </c>
      <c r="R15" s="35">
        <v>123287</v>
      </c>
    </row>
    <row r="16" spans="4:18" hidden="1" x14ac:dyDescent="0.3">
      <c r="D16" s="34">
        <v>9</v>
      </c>
      <c r="E16" s="35" t="s">
        <v>190</v>
      </c>
      <c r="F16" s="35" t="s">
        <v>194</v>
      </c>
      <c r="G16" s="36">
        <v>44197</v>
      </c>
      <c r="H16" s="35">
        <v>123287</v>
      </c>
      <c r="N16" s="34">
        <v>10</v>
      </c>
      <c r="O16" s="35" t="s">
        <v>190</v>
      </c>
      <c r="P16" s="35" t="s">
        <v>194</v>
      </c>
      <c r="Q16" s="36">
        <v>44378</v>
      </c>
      <c r="R16" s="35">
        <v>-34980</v>
      </c>
    </row>
    <row r="17" spans="4:18" hidden="1" x14ac:dyDescent="0.3">
      <c r="D17" s="34">
        <v>10</v>
      </c>
      <c r="E17" s="35" t="s">
        <v>190</v>
      </c>
      <c r="F17" s="35" t="s">
        <v>194</v>
      </c>
      <c r="G17" s="36">
        <v>44378</v>
      </c>
      <c r="H17" s="35">
        <v>-34980</v>
      </c>
      <c r="N17" s="34">
        <v>11</v>
      </c>
      <c r="O17" s="35" t="s">
        <v>190</v>
      </c>
      <c r="P17" s="35" t="s">
        <v>193</v>
      </c>
      <c r="Q17" s="36">
        <v>44317</v>
      </c>
      <c r="R17" s="35">
        <v>72086</v>
      </c>
    </row>
    <row r="18" spans="4:18" hidden="1" x14ac:dyDescent="0.3">
      <c r="D18" s="34">
        <v>11</v>
      </c>
      <c r="E18" s="35" t="s">
        <v>190</v>
      </c>
      <c r="F18" s="35" t="s">
        <v>193</v>
      </c>
      <c r="G18" s="36">
        <v>44317</v>
      </c>
      <c r="H18" s="35">
        <v>72086</v>
      </c>
      <c r="N18" s="34">
        <v>12</v>
      </c>
      <c r="O18" s="35" t="s">
        <v>190</v>
      </c>
      <c r="P18" s="35" t="s">
        <v>194</v>
      </c>
      <c r="Q18" s="36">
        <v>44470</v>
      </c>
      <c r="R18" s="35">
        <v>84660</v>
      </c>
    </row>
    <row r="19" spans="4:18" hidden="1" x14ac:dyDescent="0.3">
      <c r="D19" s="34">
        <v>12</v>
      </c>
      <c r="E19" s="35" t="s">
        <v>190</v>
      </c>
      <c r="F19" s="35" t="s">
        <v>194</v>
      </c>
      <c r="G19" s="36">
        <v>44470</v>
      </c>
      <c r="H19" s="35">
        <v>84660</v>
      </c>
      <c r="N19" s="34">
        <v>13</v>
      </c>
      <c r="O19" s="35" t="s">
        <v>190</v>
      </c>
      <c r="P19" s="35" t="s">
        <v>192</v>
      </c>
      <c r="Q19" s="36">
        <v>44531</v>
      </c>
      <c r="R19" s="35">
        <v>201069</v>
      </c>
    </row>
    <row r="20" spans="4:18" hidden="1" x14ac:dyDescent="0.3">
      <c r="D20" s="34">
        <v>13</v>
      </c>
      <c r="E20" s="35" t="s">
        <v>190</v>
      </c>
      <c r="F20" s="35" t="s">
        <v>192</v>
      </c>
      <c r="G20" s="36">
        <v>44531</v>
      </c>
      <c r="H20" s="35">
        <v>201069</v>
      </c>
      <c r="N20" s="34">
        <v>14</v>
      </c>
      <c r="O20" s="35" t="s">
        <v>190</v>
      </c>
      <c r="P20" s="35" t="s">
        <v>194</v>
      </c>
      <c r="Q20" s="36">
        <v>44531</v>
      </c>
      <c r="R20" s="35">
        <v>74221</v>
      </c>
    </row>
    <row r="21" spans="4:18" hidden="1" x14ac:dyDescent="0.3">
      <c r="D21" s="34">
        <v>14</v>
      </c>
      <c r="E21" s="35" t="s">
        <v>190</v>
      </c>
      <c r="F21" s="35" t="s">
        <v>194</v>
      </c>
      <c r="G21" s="36">
        <v>44531</v>
      </c>
      <c r="H21" s="35">
        <v>74221</v>
      </c>
      <c r="N21" s="34">
        <v>15</v>
      </c>
      <c r="O21" s="35" t="s">
        <v>190</v>
      </c>
      <c r="P21" s="35" t="s">
        <v>193</v>
      </c>
      <c r="Q21" s="36">
        <v>44348</v>
      </c>
      <c r="R21" s="35">
        <v>155904</v>
      </c>
    </row>
    <row r="22" spans="4:18" hidden="1" x14ac:dyDescent="0.3">
      <c r="D22" s="34">
        <v>15</v>
      </c>
      <c r="E22" s="35" t="s">
        <v>190</v>
      </c>
      <c r="F22" s="35" t="s">
        <v>193</v>
      </c>
      <c r="G22" s="36">
        <v>44348</v>
      </c>
      <c r="H22" s="35">
        <v>155904</v>
      </c>
      <c r="N22" s="34">
        <v>16</v>
      </c>
      <c r="O22" s="35" t="s">
        <v>190</v>
      </c>
      <c r="P22" s="35" t="s">
        <v>191</v>
      </c>
      <c r="Q22" s="36">
        <v>44470</v>
      </c>
      <c r="R22" s="35">
        <v>-37886</v>
      </c>
    </row>
    <row r="23" spans="4:18" hidden="1" x14ac:dyDescent="0.3">
      <c r="D23" s="34">
        <v>16</v>
      </c>
      <c r="E23" s="35" t="s">
        <v>190</v>
      </c>
      <c r="F23" s="35" t="s">
        <v>191</v>
      </c>
      <c r="G23" s="36">
        <v>44470</v>
      </c>
      <c r="H23" s="35">
        <v>-37886</v>
      </c>
      <c r="N23" s="34">
        <v>17</v>
      </c>
      <c r="O23" s="35" t="s">
        <v>190</v>
      </c>
      <c r="P23" s="35" t="s">
        <v>193</v>
      </c>
      <c r="Q23" s="36">
        <v>44531</v>
      </c>
      <c r="R23" s="35">
        <v>169991</v>
      </c>
    </row>
    <row r="24" spans="4:18" hidden="1" x14ac:dyDescent="0.3">
      <c r="D24" s="34">
        <v>17</v>
      </c>
      <c r="E24" s="35" t="s">
        <v>190</v>
      </c>
      <c r="F24" s="35" t="s">
        <v>193</v>
      </c>
      <c r="G24" s="36">
        <v>44531</v>
      </c>
      <c r="H24" s="35">
        <v>169991</v>
      </c>
      <c r="N24" s="34">
        <v>18</v>
      </c>
      <c r="O24" s="35" t="s">
        <v>190</v>
      </c>
      <c r="P24" s="35" t="s">
        <v>194</v>
      </c>
      <c r="Q24" s="36">
        <v>44501</v>
      </c>
      <c r="R24" s="35">
        <v>207031</v>
      </c>
    </row>
    <row r="25" spans="4:18" hidden="1" x14ac:dyDescent="0.3">
      <c r="D25" s="34">
        <v>18</v>
      </c>
      <c r="E25" s="35" t="s">
        <v>190</v>
      </c>
      <c r="F25" s="35" t="s">
        <v>194</v>
      </c>
      <c r="G25" s="36">
        <v>44501</v>
      </c>
      <c r="H25" s="35">
        <v>207031</v>
      </c>
      <c r="N25" s="34">
        <v>19</v>
      </c>
      <c r="O25" s="35" t="s">
        <v>190</v>
      </c>
      <c r="P25" s="35" t="s">
        <v>191</v>
      </c>
      <c r="Q25" s="36">
        <v>44501</v>
      </c>
      <c r="R25" s="35">
        <v>39668</v>
      </c>
    </row>
    <row r="26" spans="4:18" hidden="1" x14ac:dyDescent="0.3">
      <c r="D26" s="34">
        <v>19</v>
      </c>
      <c r="E26" s="35" t="s">
        <v>190</v>
      </c>
      <c r="F26" s="35" t="s">
        <v>191</v>
      </c>
      <c r="G26" s="36">
        <v>44501</v>
      </c>
      <c r="H26" s="35">
        <v>39668</v>
      </c>
      <c r="N26" s="34">
        <v>20</v>
      </c>
      <c r="O26" s="35" t="s">
        <v>190</v>
      </c>
      <c r="P26" s="35" t="s">
        <v>195</v>
      </c>
      <c r="Q26" s="36">
        <v>44228</v>
      </c>
      <c r="R26" s="35">
        <v>180474</v>
      </c>
    </row>
    <row r="27" spans="4:18" hidden="1" x14ac:dyDescent="0.3">
      <c r="D27" s="34">
        <v>20</v>
      </c>
      <c r="E27" s="35" t="s">
        <v>190</v>
      </c>
      <c r="F27" s="35" t="s">
        <v>195</v>
      </c>
      <c r="G27" s="36">
        <v>44228</v>
      </c>
      <c r="H27" s="35">
        <v>180474</v>
      </c>
      <c r="N27" s="34">
        <v>21</v>
      </c>
      <c r="O27" s="35" t="s">
        <v>190</v>
      </c>
      <c r="P27" s="35" t="s">
        <v>194</v>
      </c>
      <c r="Q27" s="36">
        <v>44197</v>
      </c>
      <c r="R27" s="35">
        <v>-7921</v>
      </c>
    </row>
    <row r="28" spans="4:18" hidden="1" x14ac:dyDescent="0.3">
      <c r="D28" s="34">
        <v>21</v>
      </c>
      <c r="E28" s="35" t="s">
        <v>190</v>
      </c>
      <c r="F28" s="35" t="s">
        <v>194</v>
      </c>
      <c r="G28" s="36">
        <v>44197</v>
      </c>
      <c r="H28" s="35">
        <v>-7921</v>
      </c>
      <c r="N28" s="34">
        <v>22</v>
      </c>
      <c r="O28" s="35" t="s">
        <v>196</v>
      </c>
      <c r="P28" s="35" t="s">
        <v>193</v>
      </c>
      <c r="Q28" s="36">
        <v>44197</v>
      </c>
      <c r="R28" s="35">
        <v>193122</v>
      </c>
    </row>
    <row r="29" spans="4:18" hidden="1" x14ac:dyDescent="0.3">
      <c r="D29" s="34">
        <v>22</v>
      </c>
      <c r="E29" s="35" t="s">
        <v>196</v>
      </c>
      <c r="F29" s="35" t="s">
        <v>193</v>
      </c>
      <c r="G29" s="36">
        <v>44197</v>
      </c>
      <c r="H29" s="35">
        <v>193122</v>
      </c>
      <c r="N29" s="34">
        <v>23</v>
      </c>
      <c r="O29" s="35" t="s">
        <v>197</v>
      </c>
      <c r="P29" s="35" t="s">
        <v>191</v>
      </c>
      <c r="Q29" s="36">
        <v>44409</v>
      </c>
      <c r="R29" s="35">
        <v>149617</v>
      </c>
    </row>
    <row r="30" spans="4:18" hidden="1" x14ac:dyDescent="0.3">
      <c r="D30" s="34">
        <v>23</v>
      </c>
      <c r="E30" s="35" t="s">
        <v>197</v>
      </c>
      <c r="F30" s="35" t="s">
        <v>191</v>
      </c>
      <c r="G30" s="36">
        <v>44409</v>
      </c>
      <c r="H30" s="35">
        <v>149617</v>
      </c>
      <c r="N30" s="34">
        <v>24</v>
      </c>
      <c r="O30" s="35" t="s">
        <v>196</v>
      </c>
      <c r="P30" s="35" t="s">
        <v>194</v>
      </c>
      <c r="Q30" s="36">
        <v>44470</v>
      </c>
      <c r="R30" s="35">
        <v>93656</v>
      </c>
    </row>
    <row r="31" spans="4:18" hidden="1" x14ac:dyDescent="0.3">
      <c r="D31" s="34">
        <v>24</v>
      </c>
      <c r="E31" s="35" t="s">
        <v>196</v>
      </c>
      <c r="F31" s="35" t="s">
        <v>194</v>
      </c>
      <c r="G31" s="36">
        <v>44470</v>
      </c>
      <c r="H31" s="35">
        <v>93656</v>
      </c>
      <c r="N31" s="34">
        <v>25</v>
      </c>
      <c r="O31" s="35" t="s">
        <v>198</v>
      </c>
      <c r="P31" s="35" t="s">
        <v>192</v>
      </c>
      <c r="Q31" s="36">
        <v>44440</v>
      </c>
      <c r="R31" s="35">
        <v>60921</v>
      </c>
    </row>
    <row r="32" spans="4:18" x14ac:dyDescent="0.3">
      <c r="D32" s="34">
        <v>25</v>
      </c>
      <c r="E32" s="35" t="s">
        <v>198</v>
      </c>
      <c r="F32" s="35" t="s">
        <v>192</v>
      </c>
      <c r="G32" s="36">
        <v>44440</v>
      </c>
      <c r="H32" s="35">
        <v>60921</v>
      </c>
      <c r="N32" s="34">
        <v>26</v>
      </c>
      <c r="O32" s="35" t="s">
        <v>199</v>
      </c>
      <c r="P32" s="35" t="s">
        <v>192</v>
      </c>
      <c r="Q32" s="36">
        <v>44197</v>
      </c>
      <c r="R32" s="35">
        <v>180969</v>
      </c>
    </row>
    <row r="33" spans="4:18" hidden="1" x14ac:dyDescent="0.3">
      <c r="D33" s="34">
        <v>26</v>
      </c>
      <c r="E33" s="35" t="s">
        <v>199</v>
      </c>
      <c r="F33" s="35" t="s">
        <v>192</v>
      </c>
      <c r="G33" s="36">
        <v>44197</v>
      </c>
      <c r="H33" s="35">
        <v>180969</v>
      </c>
      <c r="N33" s="34">
        <v>27</v>
      </c>
      <c r="O33" s="35" t="s">
        <v>198</v>
      </c>
      <c r="P33" s="35" t="s">
        <v>195</v>
      </c>
      <c r="Q33" s="36">
        <v>44317</v>
      </c>
      <c r="R33" s="35">
        <v>166490</v>
      </c>
    </row>
    <row r="34" spans="4:18" hidden="1" x14ac:dyDescent="0.3">
      <c r="D34" s="34">
        <v>27</v>
      </c>
      <c r="E34" s="35" t="s">
        <v>198</v>
      </c>
      <c r="F34" s="35" t="s">
        <v>195</v>
      </c>
      <c r="G34" s="36">
        <v>44317</v>
      </c>
      <c r="H34" s="35">
        <v>166490</v>
      </c>
      <c r="N34" s="34">
        <v>28</v>
      </c>
      <c r="O34" s="35" t="s">
        <v>196</v>
      </c>
      <c r="P34" s="35" t="s">
        <v>195</v>
      </c>
      <c r="Q34" s="36">
        <v>44378</v>
      </c>
      <c r="R34" s="35">
        <v>12909</v>
      </c>
    </row>
    <row r="35" spans="4:18" hidden="1" x14ac:dyDescent="0.3">
      <c r="D35" s="34">
        <v>28</v>
      </c>
      <c r="E35" s="35" t="s">
        <v>196</v>
      </c>
      <c r="F35" s="35" t="s">
        <v>195</v>
      </c>
      <c r="G35" s="36">
        <v>44378</v>
      </c>
      <c r="H35" s="35">
        <v>12909</v>
      </c>
      <c r="N35" s="34">
        <v>29</v>
      </c>
      <c r="O35" s="35" t="s">
        <v>198</v>
      </c>
      <c r="P35" s="35" t="s">
        <v>195</v>
      </c>
      <c r="Q35" s="36">
        <v>44531</v>
      </c>
      <c r="R35" s="35">
        <v>219249</v>
      </c>
    </row>
    <row r="36" spans="4:18" hidden="1" x14ac:dyDescent="0.3">
      <c r="D36" s="34">
        <v>29</v>
      </c>
      <c r="E36" s="35" t="s">
        <v>198</v>
      </c>
      <c r="F36" s="35" t="s">
        <v>195</v>
      </c>
      <c r="G36" s="36">
        <v>44531</v>
      </c>
      <c r="H36" s="35">
        <v>219249</v>
      </c>
      <c r="N36" s="34">
        <v>30</v>
      </c>
      <c r="O36" s="35" t="s">
        <v>196</v>
      </c>
      <c r="P36" s="35" t="s">
        <v>195</v>
      </c>
      <c r="Q36" s="36">
        <v>44378</v>
      </c>
      <c r="R36" s="35">
        <v>36046</v>
      </c>
    </row>
    <row r="37" spans="4:18" hidden="1" x14ac:dyDescent="0.3">
      <c r="D37" s="34">
        <v>30</v>
      </c>
      <c r="E37" s="35" t="s">
        <v>196</v>
      </c>
      <c r="F37" s="35" t="s">
        <v>195</v>
      </c>
      <c r="G37" s="36">
        <v>44378</v>
      </c>
      <c r="H37" s="35">
        <v>36046</v>
      </c>
      <c r="N37" s="34">
        <v>31</v>
      </c>
      <c r="O37" s="35" t="s">
        <v>198</v>
      </c>
      <c r="P37" s="35" t="s">
        <v>192</v>
      </c>
      <c r="Q37" s="36">
        <v>44409</v>
      </c>
      <c r="R37" s="35">
        <v>87532</v>
      </c>
    </row>
    <row r="38" spans="4:18" x14ac:dyDescent="0.3">
      <c r="D38" s="34">
        <v>31</v>
      </c>
      <c r="E38" s="35" t="s">
        <v>198</v>
      </c>
      <c r="F38" s="35" t="s">
        <v>192</v>
      </c>
      <c r="G38" s="36">
        <v>44409</v>
      </c>
      <c r="H38" s="35">
        <v>87532</v>
      </c>
      <c r="N38" s="34">
        <v>32</v>
      </c>
      <c r="O38" s="35" t="s">
        <v>197</v>
      </c>
      <c r="P38" s="35" t="s">
        <v>192</v>
      </c>
      <c r="Q38" s="36">
        <v>44531</v>
      </c>
      <c r="R38" s="35">
        <v>82089</v>
      </c>
    </row>
    <row r="39" spans="4:18" hidden="1" x14ac:dyDescent="0.3">
      <c r="D39" s="34">
        <v>32</v>
      </c>
      <c r="E39" s="35" t="s">
        <v>197</v>
      </c>
      <c r="F39" s="35" t="s">
        <v>192</v>
      </c>
      <c r="G39" s="36">
        <v>44531</v>
      </c>
      <c r="H39" s="35">
        <v>82089</v>
      </c>
      <c r="N39" s="34">
        <v>33</v>
      </c>
      <c r="O39" s="35" t="s">
        <v>198</v>
      </c>
      <c r="P39" s="35" t="s">
        <v>191</v>
      </c>
      <c r="Q39" s="36">
        <v>44440</v>
      </c>
      <c r="R39" s="35">
        <v>242254</v>
      </c>
    </row>
    <row r="40" spans="4:18" hidden="1" x14ac:dyDescent="0.3">
      <c r="D40" s="34">
        <v>33</v>
      </c>
      <c r="E40" s="35" t="s">
        <v>198</v>
      </c>
      <c r="F40" s="35" t="s">
        <v>191</v>
      </c>
      <c r="G40" s="36">
        <v>44440</v>
      </c>
      <c r="H40" s="35">
        <v>242254</v>
      </c>
      <c r="N40" s="34">
        <v>34</v>
      </c>
      <c r="O40" s="35" t="s">
        <v>196</v>
      </c>
      <c r="P40" s="35" t="s">
        <v>192</v>
      </c>
      <c r="Q40" s="36">
        <v>44378</v>
      </c>
      <c r="R40" s="35">
        <v>57399</v>
      </c>
    </row>
    <row r="41" spans="4:18" x14ac:dyDescent="0.3">
      <c r="D41" s="34">
        <v>34</v>
      </c>
      <c r="E41" s="35" t="s">
        <v>196</v>
      </c>
      <c r="F41" s="35" t="s">
        <v>192</v>
      </c>
      <c r="G41" s="36">
        <v>44378</v>
      </c>
      <c r="H41" s="35">
        <v>57399</v>
      </c>
      <c r="N41" s="34">
        <v>35</v>
      </c>
      <c r="O41" s="35" t="s">
        <v>197</v>
      </c>
      <c r="P41" s="35" t="s">
        <v>191</v>
      </c>
      <c r="Q41" s="36">
        <v>44197</v>
      </c>
      <c r="R41" s="35">
        <v>244677</v>
      </c>
    </row>
    <row r="42" spans="4:18" hidden="1" x14ac:dyDescent="0.3">
      <c r="D42" s="34">
        <v>35</v>
      </c>
      <c r="E42" s="35" t="s">
        <v>197</v>
      </c>
      <c r="F42" s="35" t="s">
        <v>191</v>
      </c>
      <c r="G42" s="36">
        <v>44197</v>
      </c>
      <c r="H42" s="35">
        <v>244677</v>
      </c>
      <c r="N42" s="34">
        <v>36</v>
      </c>
      <c r="O42" s="35" t="s">
        <v>198</v>
      </c>
      <c r="P42" s="35" t="s">
        <v>195</v>
      </c>
      <c r="Q42" s="36">
        <v>44409</v>
      </c>
      <c r="R42" s="35">
        <v>55010</v>
      </c>
    </row>
    <row r="43" spans="4:18" hidden="1" x14ac:dyDescent="0.3">
      <c r="D43" s="34">
        <v>36</v>
      </c>
      <c r="E43" s="35" t="s">
        <v>198</v>
      </c>
      <c r="F43" s="35" t="s">
        <v>195</v>
      </c>
      <c r="G43" s="36">
        <v>44409</v>
      </c>
      <c r="H43" s="35">
        <v>55010</v>
      </c>
      <c r="N43" s="34">
        <v>37</v>
      </c>
      <c r="O43" s="35" t="s">
        <v>198</v>
      </c>
      <c r="P43" s="35" t="s">
        <v>194</v>
      </c>
      <c r="Q43" s="36">
        <v>44531</v>
      </c>
      <c r="R43" s="35">
        <v>142874</v>
      </c>
    </row>
    <row r="44" spans="4:18" hidden="1" x14ac:dyDescent="0.3">
      <c r="D44" s="34">
        <v>37</v>
      </c>
      <c r="E44" s="35" t="s">
        <v>198</v>
      </c>
      <c r="F44" s="35" t="s">
        <v>194</v>
      </c>
      <c r="G44" s="36">
        <v>44531</v>
      </c>
      <c r="H44" s="35">
        <v>142874</v>
      </c>
      <c r="N44" s="34">
        <v>38</v>
      </c>
      <c r="O44" s="35" t="s">
        <v>197</v>
      </c>
      <c r="P44" s="35" t="s">
        <v>191</v>
      </c>
      <c r="Q44" s="36">
        <v>44531</v>
      </c>
      <c r="R44" s="35">
        <v>166353</v>
      </c>
    </row>
    <row r="45" spans="4:18" hidden="1" x14ac:dyDescent="0.3">
      <c r="D45" s="34">
        <v>38</v>
      </c>
      <c r="E45" s="35" t="s">
        <v>197</v>
      </c>
      <c r="F45" s="35" t="s">
        <v>191</v>
      </c>
      <c r="G45" s="36">
        <v>44531</v>
      </c>
      <c r="H45" s="35">
        <v>166353</v>
      </c>
      <c r="N45" s="34">
        <v>39</v>
      </c>
      <c r="O45" s="35" t="s">
        <v>196</v>
      </c>
      <c r="P45" s="35" t="s">
        <v>195</v>
      </c>
      <c r="Q45" s="36">
        <v>44531</v>
      </c>
      <c r="R45" s="35">
        <v>47888</v>
      </c>
    </row>
    <row r="46" spans="4:18" hidden="1" x14ac:dyDescent="0.3">
      <c r="D46" s="34">
        <v>39</v>
      </c>
      <c r="E46" s="35" t="s">
        <v>196</v>
      </c>
      <c r="F46" s="35" t="s">
        <v>195</v>
      </c>
      <c r="G46" s="36">
        <v>44531</v>
      </c>
      <c r="H46" s="35">
        <v>47888</v>
      </c>
      <c r="N46" s="34">
        <v>40</v>
      </c>
      <c r="O46" s="35" t="s">
        <v>199</v>
      </c>
      <c r="P46" s="35" t="s">
        <v>191</v>
      </c>
      <c r="Q46" s="36">
        <v>44409</v>
      </c>
      <c r="R46" s="35">
        <v>86220</v>
      </c>
    </row>
    <row r="47" spans="4:18" hidden="1" x14ac:dyDescent="0.3">
      <c r="D47" s="34">
        <v>40</v>
      </c>
      <c r="E47" s="35" t="s">
        <v>199</v>
      </c>
      <c r="F47" s="35" t="s">
        <v>191</v>
      </c>
      <c r="G47" s="36">
        <v>44409</v>
      </c>
      <c r="H47" s="35">
        <v>86220</v>
      </c>
      <c r="N47" s="34">
        <v>41</v>
      </c>
      <c r="O47" s="35" t="s">
        <v>197</v>
      </c>
      <c r="P47" s="35" t="s">
        <v>191</v>
      </c>
      <c r="Q47" s="36">
        <v>44287</v>
      </c>
      <c r="R47" s="35">
        <v>27542</v>
      </c>
    </row>
    <row r="48" spans="4:18" hidden="1" x14ac:dyDescent="0.3">
      <c r="D48" s="34">
        <v>41</v>
      </c>
      <c r="E48" s="35" t="s">
        <v>197</v>
      </c>
      <c r="F48" s="35" t="s">
        <v>191</v>
      </c>
      <c r="G48" s="36">
        <v>44287</v>
      </c>
      <c r="H48" s="35">
        <v>27542</v>
      </c>
      <c r="N48" s="34">
        <v>42</v>
      </c>
      <c r="O48" s="35" t="s">
        <v>199</v>
      </c>
      <c r="P48" s="35" t="s">
        <v>191</v>
      </c>
      <c r="Q48" s="36">
        <v>44287</v>
      </c>
      <c r="R48" s="35">
        <v>173199</v>
      </c>
    </row>
    <row r="49" spans="4:18" hidden="1" x14ac:dyDescent="0.3">
      <c r="D49" s="34">
        <v>42</v>
      </c>
      <c r="E49" s="35" t="s">
        <v>199</v>
      </c>
      <c r="F49" s="35" t="s">
        <v>191</v>
      </c>
      <c r="G49" s="36">
        <v>44287</v>
      </c>
      <c r="H49" s="35">
        <v>173199</v>
      </c>
      <c r="N49" s="34">
        <v>43</v>
      </c>
      <c r="O49" s="35" t="s">
        <v>197</v>
      </c>
      <c r="P49" s="35" t="s">
        <v>193</v>
      </c>
      <c r="Q49" s="36">
        <v>44409</v>
      </c>
      <c r="R49" s="35">
        <v>17711</v>
      </c>
    </row>
    <row r="50" spans="4:18" hidden="1" x14ac:dyDescent="0.3">
      <c r="D50" s="34">
        <v>43</v>
      </c>
      <c r="E50" s="35" t="s">
        <v>197</v>
      </c>
      <c r="F50" s="35" t="s">
        <v>193</v>
      </c>
      <c r="G50" s="36">
        <v>44409</v>
      </c>
      <c r="H50" s="35">
        <v>17711</v>
      </c>
      <c r="N50" s="34">
        <v>44</v>
      </c>
      <c r="O50" s="35" t="s">
        <v>198</v>
      </c>
      <c r="P50" s="35" t="s">
        <v>191</v>
      </c>
      <c r="Q50" s="36">
        <v>44470</v>
      </c>
      <c r="R50" s="35">
        <v>18670</v>
      </c>
    </row>
    <row r="51" spans="4:18" hidden="1" x14ac:dyDescent="0.3">
      <c r="D51" s="34">
        <v>44</v>
      </c>
      <c r="E51" s="35" t="s">
        <v>198</v>
      </c>
      <c r="F51" s="35" t="s">
        <v>191</v>
      </c>
      <c r="G51" s="36">
        <v>44470</v>
      </c>
      <c r="H51" s="35">
        <v>18670</v>
      </c>
      <c r="N51" s="34">
        <v>45</v>
      </c>
      <c r="O51" s="35" t="s">
        <v>198</v>
      </c>
      <c r="P51" s="35" t="s">
        <v>193</v>
      </c>
      <c r="Q51" s="36">
        <v>44256</v>
      </c>
      <c r="R51" s="35">
        <v>87460</v>
      </c>
    </row>
    <row r="52" spans="4:18" hidden="1" x14ac:dyDescent="0.3">
      <c r="D52" s="34">
        <v>45</v>
      </c>
      <c r="E52" s="35" t="s">
        <v>198</v>
      </c>
      <c r="F52" s="35" t="s">
        <v>193</v>
      </c>
      <c r="G52" s="36">
        <v>44256</v>
      </c>
      <c r="H52" s="35">
        <v>87460</v>
      </c>
      <c r="N52" s="34">
        <v>46</v>
      </c>
      <c r="O52" s="35" t="s">
        <v>198</v>
      </c>
      <c r="P52" s="35" t="s">
        <v>195</v>
      </c>
      <c r="Q52" s="36">
        <v>44348</v>
      </c>
      <c r="R52" s="35">
        <v>17043</v>
      </c>
    </row>
    <row r="53" spans="4:18" hidden="1" x14ac:dyDescent="0.3">
      <c r="D53" s="34">
        <v>46</v>
      </c>
      <c r="E53" s="35" t="s">
        <v>198</v>
      </c>
      <c r="F53" s="35" t="s">
        <v>195</v>
      </c>
      <c r="G53" s="36">
        <v>44348</v>
      </c>
      <c r="H53" s="35">
        <v>17043</v>
      </c>
      <c r="N53" s="34">
        <v>47</v>
      </c>
      <c r="O53" s="35" t="s">
        <v>190</v>
      </c>
      <c r="P53" s="35" t="s">
        <v>192</v>
      </c>
      <c r="Q53" s="36">
        <v>44197</v>
      </c>
      <c r="R53" s="34">
        <v>48442</v>
      </c>
    </row>
    <row r="54" spans="4:18" hidden="1" x14ac:dyDescent="0.3">
      <c r="D54" s="34">
        <v>47</v>
      </c>
      <c r="E54" s="35" t="s">
        <v>190</v>
      </c>
      <c r="F54" s="35" t="s">
        <v>192</v>
      </c>
      <c r="G54" s="36">
        <v>44197</v>
      </c>
      <c r="H54" s="34">
        <v>48442</v>
      </c>
      <c r="N54" s="34">
        <v>48</v>
      </c>
      <c r="O54" s="35" t="s">
        <v>190</v>
      </c>
      <c r="P54" s="35" t="s">
        <v>194</v>
      </c>
      <c r="Q54" s="36">
        <v>44287</v>
      </c>
      <c r="R54" s="34">
        <v>175220</v>
      </c>
    </row>
    <row r="55" spans="4:18" hidden="1" x14ac:dyDescent="0.3">
      <c r="D55" s="34">
        <v>48</v>
      </c>
      <c r="E55" s="35" t="s">
        <v>190</v>
      </c>
      <c r="F55" s="35" t="s">
        <v>194</v>
      </c>
      <c r="G55" s="36">
        <v>44287</v>
      </c>
      <c r="H55" s="34">
        <v>175220</v>
      </c>
      <c r="N55" s="34">
        <v>49</v>
      </c>
      <c r="O55" s="35" t="s">
        <v>190</v>
      </c>
      <c r="P55" s="35" t="s">
        <v>192</v>
      </c>
      <c r="Q55" s="36">
        <v>44501</v>
      </c>
      <c r="R55" s="34">
        <v>146394</v>
      </c>
    </row>
    <row r="56" spans="4:18" hidden="1" x14ac:dyDescent="0.3">
      <c r="D56" s="34">
        <v>49</v>
      </c>
      <c r="E56" s="35" t="s">
        <v>190</v>
      </c>
      <c r="F56" s="35" t="s">
        <v>192</v>
      </c>
      <c r="G56" s="36">
        <v>44501</v>
      </c>
      <c r="H56" s="34">
        <v>146394</v>
      </c>
      <c r="N56" s="34">
        <v>50</v>
      </c>
      <c r="O56" s="35" t="s">
        <v>190</v>
      </c>
      <c r="P56" s="35" t="s">
        <v>193</v>
      </c>
      <c r="Q56" s="36">
        <v>44531</v>
      </c>
      <c r="R56" s="34">
        <v>158679</v>
      </c>
    </row>
    <row r="57" spans="4:18" hidden="1" x14ac:dyDescent="0.3">
      <c r="D57" s="34">
        <v>50</v>
      </c>
      <c r="E57" s="35" t="s">
        <v>190</v>
      </c>
      <c r="F57" s="35" t="s">
        <v>193</v>
      </c>
      <c r="G57" s="36">
        <v>44531</v>
      </c>
      <c r="H57" s="34">
        <v>158679</v>
      </c>
      <c r="N57" s="34">
        <v>51</v>
      </c>
      <c r="O57" s="35" t="s">
        <v>190</v>
      </c>
      <c r="P57" s="35" t="s">
        <v>195</v>
      </c>
      <c r="Q57" s="36">
        <v>44501</v>
      </c>
      <c r="R57" s="34">
        <v>86186</v>
      </c>
    </row>
    <row r="58" spans="4:18" hidden="1" x14ac:dyDescent="0.3">
      <c r="D58" s="34">
        <v>51</v>
      </c>
      <c r="E58" s="35" t="s">
        <v>190</v>
      </c>
      <c r="F58" s="35" t="s">
        <v>195</v>
      </c>
      <c r="G58" s="36">
        <v>44501</v>
      </c>
      <c r="H58" s="34">
        <v>86186</v>
      </c>
      <c r="N58" s="34">
        <v>52</v>
      </c>
      <c r="O58" s="35" t="s">
        <v>190</v>
      </c>
      <c r="P58" s="35" t="s">
        <v>194</v>
      </c>
      <c r="Q58" s="36">
        <v>44378</v>
      </c>
      <c r="R58" s="34">
        <v>5850</v>
      </c>
    </row>
    <row r="59" spans="4:18" hidden="1" x14ac:dyDescent="0.3">
      <c r="D59" s="34">
        <v>52</v>
      </c>
      <c r="E59" s="35" t="s">
        <v>190</v>
      </c>
      <c r="F59" s="35" t="s">
        <v>194</v>
      </c>
      <c r="G59" s="36">
        <v>44378</v>
      </c>
      <c r="H59" s="34">
        <v>5850</v>
      </c>
      <c r="N59" s="34">
        <v>53</v>
      </c>
      <c r="O59" s="35" t="s">
        <v>190</v>
      </c>
      <c r="P59" s="35" t="s">
        <v>194</v>
      </c>
      <c r="Q59" s="36">
        <v>44348</v>
      </c>
      <c r="R59" s="34">
        <v>-15140</v>
      </c>
    </row>
    <row r="60" spans="4:18" hidden="1" x14ac:dyDescent="0.3">
      <c r="D60" s="34">
        <v>53</v>
      </c>
      <c r="E60" s="35" t="s">
        <v>190</v>
      </c>
      <c r="F60" s="35" t="s">
        <v>194</v>
      </c>
      <c r="G60" s="36">
        <v>44348</v>
      </c>
      <c r="H60" s="34">
        <v>-15140</v>
      </c>
      <c r="N60" s="34">
        <v>54</v>
      </c>
      <c r="O60" s="35" t="s">
        <v>190</v>
      </c>
      <c r="P60" s="35" t="s">
        <v>191</v>
      </c>
      <c r="Q60" s="36">
        <v>44348</v>
      </c>
      <c r="R60" s="34">
        <v>190517</v>
      </c>
    </row>
    <row r="61" spans="4:18" hidden="1" x14ac:dyDescent="0.3">
      <c r="D61" s="34">
        <v>54</v>
      </c>
      <c r="E61" s="35" t="s">
        <v>190</v>
      </c>
      <c r="F61" s="35" t="s">
        <v>191</v>
      </c>
      <c r="G61" s="36">
        <v>44348</v>
      </c>
      <c r="H61" s="34">
        <v>190517</v>
      </c>
      <c r="N61" s="34">
        <v>55</v>
      </c>
      <c r="O61" s="35" t="s">
        <v>190</v>
      </c>
      <c r="P61" s="35" t="s">
        <v>191</v>
      </c>
      <c r="Q61" s="36">
        <v>44409</v>
      </c>
      <c r="R61" s="34">
        <v>131983</v>
      </c>
    </row>
    <row r="62" spans="4:18" hidden="1" x14ac:dyDescent="0.3">
      <c r="D62" s="34">
        <v>55</v>
      </c>
      <c r="E62" s="35" t="s">
        <v>190</v>
      </c>
      <c r="F62" s="35" t="s">
        <v>191</v>
      </c>
      <c r="G62" s="36">
        <v>44409</v>
      </c>
      <c r="H62" s="34">
        <v>131983</v>
      </c>
      <c r="N62" s="34">
        <v>56</v>
      </c>
      <c r="O62" s="35" t="s">
        <v>190</v>
      </c>
      <c r="P62" s="35" t="s">
        <v>192</v>
      </c>
      <c r="Q62" s="36">
        <v>44348</v>
      </c>
      <c r="R62" s="34">
        <v>137843</v>
      </c>
    </row>
    <row r="63" spans="4:18" hidden="1" x14ac:dyDescent="0.3">
      <c r="D63" s="34">
        <v>56</v>
      </c>
      <c r="E63" s="35" t="s">
        <v>190</v>
      </c>
      <c r="F63" s="35" t="s">
        <v>192</v>
      </c>
      <c r="G63" s="36">
        <v>44348</v>
      </c>
      <c r="H63" s="34">
        <v>137843</v>
      </c>
      <c r="N63" s="34">
        <v>57</v>
      </c>
      <c r="O63" s="35" t="s">
        <v>190</v>
      </c>
      <c r="P63" s="35" t="s">
        <v>192</v>
      </c>
      <c r="Q63" s="36">
        <v>44378</v>
      </c>
      <c r="R63" s="34">
        <v>96209</v>
      </c>
    </row>
    <row r="64" spans="4:18" x14ac:dyDescent="0.3">
      <c r="D64" s="34">
        <v>57</v>
      </c>
      <c r="E64" s="35" t="s">
        <v>190</v>
      </c>
      <c r="F64" s="35" t="s">
        <v>192</v>
      </c>
      <c r="G64" s="36">
        <v>44378</v>
      </c>
      <c r="H64" s="34">
        <v>96209</v>
      </c>
      <c r="N64" s="34">
        <v>58</v>
      </c>
      <c r="O64" s="35" t="s">
        <v>190</v>
      </c>
      <c r="P64" s="35" t="s">
        <v>195</v>
      </c>
      <c r="Q64" s="36">
        <v>44228</v>
      </c>
      <c r="R64" s="34">
        <v>134977</v>
      </c>
    </row>
    <row r="65" spans="4:18" hidden="1" x14ac:dyDescent="0.3">
      <c r="D65" s="34">
        <v>58</v>
      </c>
      <c r="E65" s="35" t="s">
        <v>190</v>
      </c>
      <c r="F65" s="35" t="s">
        <v>195</v>
      </c>
      <c r="G65" s="36">
        <v>44228</v>
      </c>
      <c r="H65" s="34">
        <v>134977</v>
      </c>
      <c r="N65" s="34">
        <v>59</v>
      </c>
      <c r="O65" s="35" t="s">
        <v>190</v>
      </c>
      <c r="P65" s="35" t="s">
        <v>195</v>
      </c>
      <c r="Q65" s="36">
        <v>44317</v>
      </c>
      <c r="R65" s="34">
        <v>59423</v>
      </c>
    </row>
    <row r="66" spans="4:18" hidden="1" x14ac:dyDescent="0.3">
      <c r="D66" s="34">
        <v>59</v>
      </c>
      <c r="E66" s="35" t="s">
        <v>190</v>
      </c>
      <c r="F66" s="35" t="s">
        <v>195</v>
      </c>
      <c r="G66" s="36">
        <v>44317</v>
      </c>
      <c r="H66" s="34">
        <v>59423</v>
      </c>
      <c r="N66" s="34">
        <v>60</v>
      </c>
      <c r="O66" s="35" t="s">
        <v>190</v>
      </c>
      <c r="P66" s="35" t="s">
        <v>195</v>
      </c>
      <c r="Q66" s="36">
        <v>44348</v>
      </c>
      <c r="R66" s="34">
        <v>32352</v>
      </c>
    </row>
    <row r="67" spans="4:18" hidden="1" x14ac:dyDescent="0.3">
      <c r="D67" s="34">
        <v>60</v>
      </c>
      <c r="E67" s="35" t="s">
        <v>190</v>
      </c>
      <c r="F67" s="35" t="s">
        <v>195</v>
      </c>
      <c r="G67" s="36">
        <v>44348</v>
      </c>
      <c r="H67" s="34">
        <v>32352</v>
      </c>
      <c r="N67" s="34">
        <v>61</v>
      </c>
      <c r="O67" s="35" t="s">
        <v>190</v>
      </c>
      <c r="P67" s="35" t="s">
        <v>191</v>
      </c>
      <c r="Q67" s="36">
        <v>44409</v>
      </c>
      <c r="R67" s="34">
        <v>19225</v>
      </c>
    </row>
    <row r="68" spans="4:18" hidden="1" x14ac:dyDescent="0.3">
      <c r="D68" s="34">
        <v>61</v>
      </c>
      <c r="E68" s="35" t="s">
        <v>190</v>
      </c>
      <c r="F68" s="35" t="s">
        <v>191</v>
      </c>
      <c r="G68" s="36">
        <v>44409</v>
      </c>
      <c r="H68" s="34">
        <v>19225</v>
      </c>
      <c r="N68" s="34">
        <v>62</v>
      </c>
      <c r="O68" s="35" t="s">
        <v>190</v>
      </c>
      <c r="P68" s="35" t="s">
        <v>191</v>
      </c>
      <c r="Q68" s="36">
        <v>44256</v>
      </c>
      <c r="R68" s="34">
        <v>150851</v>
      </c>
    </row>
    <row r="69" spans="4:18" hidden="1" x14ac:dyDescent="0.3">
      <c r="D69" s="34">
        <v>62</v>
      </c>
      <c r="E69" s="35" t="s">
        <v>190</v>
      </c>
      <c r="F69" s="35" t="s">
        <v>191</v>
      </c>
      <c r="G69" s="36">
        <v>44256</v>
      </c>
      <c r="H69" s="34">
        <v>150851</v>
      </c>
      <c r="N69" s="34">
        <v>63</v>
      </c>
      <c r="O69" s="35" t="s">
        <v>190</v>
      </c>
      <c r="P69" s="35" t="s">
        <v>192</v>
      </c>
      <c r="Q69" s="36">
        <v>44348</v>
      </c>
      <c r="R69" s="34">
        <v>7110</v>
      </c>
    </row>
    <row r="70" spans="4:18" hidden="1" x14ac:dyDescent="0.3">
      <c r="D70" s="34">
        <v>63</v>
      </c>
      <c r="E70" s="35" t="s">
        <v>190</v>
      </c>
      <c r="F70" s="35" t="s">
        <v>192</v>
      </c>
      <c r="G70" s="36">
        <v>44348</v>
      </c>
      <c r="H70" s="34">
        <v>7110</v>
      </c>
      <c r="N70" s="34">
        <v>64</v>
      </c>
      <c r="O70" s="35" t="s">
        <v>190</v>
      </c>
      <c r="P70" s="35" t="s">
        <v>191</v>
      </c>
      <c r="Q70" s="36">
        <v>44348</v>
      </c>
      <c r="R70" s="34">
        <v>259896</v>
      </c>
    </row>
    <row r="71" spans="4:18" hidden="1" x14ac:dyDescent="0.3">
      <c r="D71" s="34">
        <v>64</v>
      </c>
      <c r="E71" s="35" t="s">
        <v>190</v>
      </c>
      <c r="F71" s="35" t="s">
        <v>191</v>
      </c>
      <c r="G71" s="36">
        <v>44348</v>
      </c>
      <c r="H71" s="34">
        <v>259896</v>
      </c>
      <c r="N71" s="34">
        <v>65</v>
      </c>
      <c r="O71" s="35" t="s">
        <v>190</v>
      </c>
      <c r="P71" s="35" t="s">
        <v>195</v>
      </c>
      <c r="Q71" s="36">
        <v>44501</v>
      </c>
      <c r="R71" s="34">
        <v>222162</v>
      </c>
    </row>
    <row r="72" spans="4:18" hidden="1" x14ac:dyDescent="0.3">
      <c r="D72" s="34">
        <v>65</v>
      </c>
      <c r="E72" s="35" t="s">
        <v>190</v>
      </c>
      <c r="F72" s="35" t="s">
        <v>195</v>
      </c>
      <c r="G72" s="36">
        <v>44501</v>
      </c>
      <c r="H72" s="34">
        <v>222162</v>
      </c>
      <c r="N72" s="34">
        <v>66</v>
      </c>
      <c r="O72" s="35" t="s">
        <v>190</v>
      </c>
      <c r="P72" s="35" t="s">
        <v>191</v>
      </c>
      <c r="Q72" s="36">
        <v>44470</v>
      </c>
      <c r="R72" s="34">
        <v>5652</v>
      </c>
    </row>
    <row r="73" spans="4:18" hidden="1" x14ac:dyDescent="0.3">
      <c r="D73" s="34">
        <v>66</v>
      </c>
      <c r="E73" s="35" t="s">
        <v>190</v>
      </c>
      <c r="F73" s="35" t="s">
        <v>191</v>
      </c>
      <c r="G73" s="36">
        <v>44470</v>
      </c>
      <c r="H73" s="34">
        <v>5652</v>
      </c>
      <c r="N73" s="34">
        <v>67</v>
      </c>
      <c r="O73" s="35" t="s">
        <v>190</v>
      </c>
      <c r="P73" s="35" t="s">
        <v>194</v>
      </c>
      <c r="Q73" s="36">
        <v>44228</v>
      </c>
      <c r="R73" s="34">
        <v>173392</v>
      </c>
    </row>
    <row r="74" spans="4:18" hidden="1" x14ac:dyDescent="0.3">
      <c r="D74" s="34">
        <v>67</v>
      </c>
      <c r="E74" s="35" t="s">
        <v>190</v>
      </c>
      <c r="F74" s="35" t="s">
        <v>194</v>
      </c>
      <c r="G74" s="36">
        <v>44228</v>
      </c>
      <c r="H74" s="34">
        <v>173392</v>
      </c>
      <c r="N74" s="34">
        <v>68</v>
      </c>
      <c r="O74" s="35" t="s">
        <v>190</v>
      </c>
      <c r="P74" s="35" t="s">
        <v>191</v>
      </c>
      <c r="Q74" s="36">
        <v>44228</v>
      </c>
      <c r="R74" s="34">
        <v>230726</v>
      </c>
    </row>
    <row r="75" spans="4:18" hidden="1" x14ac:dyDescent="0.3">
      <c r="D75" s="34">
        <v>68</v>
      </c>
      <c r="E75" s="35" t="s">
        <v>190</v>
      </c>
      <c r="F75" s="35" t="s">
        <v>191</v>
      </c>
      <c r="G75" s="36">
        <v>44228</v>
      </c>
      <c r="H75" s="34">
        <v>230726</v>
      </c>
      <c r="N75" s="34">
        <v>69</v>
      </c>
      <c r="O75" s="35" t="s">
        <v>190</v>
      </c>
      <c r="P75" s="35" t="s">
        <v>194</v>
      </c>
      <c r="Q75" s="36">
        <v>44470</v>
      </c>
      <c r="R75" s="34">
        <v>154630</v>
      </c>
    </row>
    <row r="76" spans="4:18" hidden="1" x14ac:dyDescent="0.3">
      <c r="D76" s="34">
        <v>69</v>
      </c>
      <c r="E76" s="35" t="s">
        <v>190</v>
      </c>
      <c r="F76" s="35" t="s">
        <v>194</v>
      </c>
      <c r="G76" s="36">
        <v>44470</v>
      </c>
      <c r="H76" s="34">
        <v>154630</v>
      </c>
      <c r="N76" s="34">
        <v>70</v>
      </c>
      <c r="O76" s="35" t="s">
        <v>190</v>
      </c>
      <c r="P76" s="35" t="s">
        <v>194</v>
      </c>
      <c r="Q76" s="36">
        <v>44348</v>
      </c>
      <c r="R76" s="34">
        <v>161165</v>
      </c>
    </row>
    <row r="77" spans="4:18" hidden="1" x14ac:dyDescent="0.3">
      <c r="D77" s="34">
        <v>70</v>
      </c>
      <c r="E77" s="35" t="s">
        <v>190</v>
      </c>
      <c r="F77" s="35" t="s">
        <v>194</v>
      </c>
      <c r="G77" s="36">
        <v>44348</v>
      </c>
      <c r="H77" s="34">
        <v>161165</v>
      </c>
      <c r="N77" s="34">
        <v>71</v>
      </c>
      <c r="O77" s="35" t="s">
        <v>190</v>
      </c>
      <c r="P77" s="35" t="s">
        <v>193</v>
      </c>
      <c r="Q77" s="36">
        <v>44348</v>
      </c>
      <c r="R77" s="34">
        <v>6105</v>
      </c>
    </row>
    <row r="78" spans="4:18" hidden="1" x14ac:dyDescent="0.3">
      <c r="D78" s="34">
        <v>71</v>
      </c>
      <c r="E78" s="35" t="s">
        <v>190</v>
      </c>
      <c r="F78" s="35" t="s">
        <v>193</v>
      </c>
      <c r="G78" s="36">
        <v>44348</v>
      </c>
      <c r="H78" s="34">
        <v>6105</v>
      </c>
      <c r="N78" s="34">
        <v>72</v>
      </c>
      <c r="O78" s="35" t="s">
        <v>190</v>
      </c>
      <c r="P78" s="35" t="s">
        <v>191</v>
      </c>
      <c r="Q78" s="36">
        <v>44256</v>
      </c>
      <c r="R78" s="34">
        <v>34334</v>
      </c>
    </row>
    <row r="79" spans="4:18" hidden="1" x14ac:dyDescent="0.3">
      <c r="D79" s="34">
        <v>72</v>
      </c>
      <c r="E79" s="35" t="s">
        <v>190</v>
      </c>
      <c r="F79" s="35" t="s">
        <v>191</v>
      </c>
      <c r="G79" s="36">
        <v>44256</v>
      </c>
      <c r="H79" s="34">
        <v>34334</v>
      </c>
      <c r="N79" s="34">
        <v>73</v>
      </c>
      <c r="O79" s="35" t="s">
        <v>190</v>
      </c>
      <c r="P79" s="35" t="s">
        <v>195</v>
      </c>
      <c r="Q79" s="36">
        <v>44531</v>
      </c>
      <c r="R79" s="34">
        <v>8406</v>
      </c>
    </row>
    <row r="80" spans="4:18" hidden="1" x14ac:dyDescent="0.3">
      <c r="D80" s="34">
        <v>73</v>
      </c>
      <c r="E80" s="35" t="s">
        <v>190</v>
      </c>
      <c r="F80" s="35" t="s">
        <v>195</v>
      </c>
      <c r="G80" s="36">
        <v>44531</v>
      </c>
      <c r="H80" s="34">
        <v>8406</v>
      </c>
      <c r="N80" s="34">
        <v>74</v>
      </c>
      <c r="O80" s="35" t="s">
        <v>190</v>
      </c>
      <c r="P80" s="35" t="s">
        <v>195</v>
      </c>
      <c r="Q80" s="36">
        <v>44348</v>
      </c>
      <c r="R80" s="34">
        <v>27137</v>
      </c>
    </row>
    <row r="81" spans="4:18" hidden="1" x14ac:dyDescent="0.3">
      <c r="D81" s="34">
        <v>74</v>
      </c>
      <c r="E81" s="35" t="s">
        <v>190</v>
      </c>
      <c r="F81" s="35" t="s">
        <v>195</v>
      </c>
      <c r="G81" s="36">
        <v>44348</v>
      </c>
      <c r="H81" s="34">
        <v>27137</v>
      </c>
      <c r="N81" s="34">
        <v>75</v>
      </c>
      <c r="O81" s="35" t="s">
        <v>190</v>
      </c>
      <c r="P81" s="35" t="s">
        <v>195</v>
      </c>
      <c r="Q81" s="36">
        <v>44378</v>
      </c>
      <c r="R81" s="34">
        <v>7819</v>
      </c>
    </row>
    <row r="82" spans="4:18" hidden="1" x14ac:dyDescent="0.3">
      <c r="D82" s="34">
        <v>75</v>
      </c>
      <c r="E82" s="35" t="s">
        <v>190</v>
      </c>
      <c r="F82" s="35" t="s">
        <v>195</v>
      </c>
      <c r="G82" s="36">
        <v>44378</v>
      </c>
      <c r="H82" s="34">
        <v>7819</v>
      </c>
      <c r="N82" s="34">
        <v>76</v>
      </c>
      <c r="O82" s="35" t="s">
        <v>190</v>
      </c>
      <c r="P82" s="35" t="s">
        <v>194</v>
      </c>
      <c r="Q82" s="36">
        <v>44440</v>
      </c>
      <c r="R82" s="34">
        <v>193691</v>
      </c>
    </row>
    <row r="83" spans="4:18" hidden="1" x14ac:dyDescent="0.3">
      <c r="D83" s="34">
        <v>76</v>
      </c>
      <c r="E83" s="35" t="s">
        <v>190</v>
      </c>
      <c r="F83" s="35" t="s">
        <v>194</v>
      </c>
      <c r="G83" s="36">
        <v>44440</v>
      </c>
      <c r="H83" s="34">
        <v>193691</v>
      </c>
      <c r="N83" s="34">
        <v>77</v>
      </c>
      <c r="O83" s="35" t="s">
        <v>190</v>
      </c>
      <c r="P83" s="35" t="s">
        <v>194</v>
      </c>
      <c r="Q83" s="36">
        <v>44378</v>
      </c>
      <c r="R83" s="34">
        <v>229218</v>
      </c>
    </row>
    <row r="84" spans="4:18" hidden="1" x14ac:dyDescent="0.3">
      <c r="D84" s="34">
        <v>77</v>
      </c>
      <c r="E84" s="35" t="s">
        <v>190</v>
      </c>
      <c r="F84" s="35" t="s">
        <v>194</v>
      </c>
      <c r="G84" s="36">
        <v>44378</v>
      </c>
      <c r="H84" s="34">
        <v>229218</v>
      </c>
      <c r="N84" s="34">
        <v>78</v>
      </c>
      <c r="O84" s="35" t="s">
        <v>190</v>
      </c>
      <c r="P84" s="35" t="s">
        <v>191</v>
      </c>
      <c r="Q84" s="36">
        <v>44317</v>
      </c>
      <c r="R84" s="34">
        <v>82968</v>
      </c>
    </row>
    <row r="85" spans="4:18" hidden="1" x14ac:dyDescent="0.3">
      <c r="D85" s="34">
        <v>78</v>
      </c>
      <c r="E85" s="35" t="s">
        <v>190</v>
      </c>
      <c r="F85" s="35" t="s">
        <v>191</v>
      </c>
      <c r="G85" s="36">
        <v>44317</v>
      </c>
      <c r="H85" s="34">
        <v>82968</v>
      </c>
      <c r="N85" s="34">
        <v>79</v>
      </c>
      <c r="O85" s="35" t="s">
        <v>190</v>
      </c>
      <c r="P85" s="35" t="s">
        <v>192</v>
      </c>
      <c r="Q85" s="36">
        <v>44348</v>
      </c>
      <c r="R85" s="34">
        <v>234786</v>
      </c>
    </row>
    <row r="86" spans="4:18" hidden="1" x14ac:dyDescent="0.3">
      <c r="D86" s="34">
        <v>79</v>
      </c>
      <c r="E86" s="35" t="s">
        <v>190</v>
      </c>
      <c r="F86" s="35" t="s">
        <v>192</v>
      </c>
      <c r="G86" s="36">
        <v>44348</v>
      </c>
      <c r="H86" s="34">
        <v>234786</v>
      </c>
      <c r="N86" s="34">
        <v>80</v>
      </c>
      <c r="O86" s="35" t="s">
        <v>190</v>
      </c>
      <c r="P86" s="35" t="s">
        <v>194</v>
      </c>
      <c r="Q86" s="36">
        <v>44470</v>
      </c>
      <c r="R86" s="34">
        <v>249705</v>
      </c>
    </row>
    <row r="87" spans="4:18" hidden="1" x14ac:dyDescent="0.3">
      <c r="D87" s="34">
        <v>80</v>
      </c>
      <c r="E87" s="35" t="s">
        <v>190</v>
      </c>
      <c r="F87" s="35" t="s">
        <v>194</v>
      </c>
      <c r="G87" s="36">
        <v>44470</v>
      </c>
      <c r="H87" s="34">
        <v>249705</v>
      </c>
      <c r="N87" s="34">
        <v>81</v>
      </c>
      <c r="O87" s="35" t="s">
        <v>196</v>
      </c>
      <c r="P87" s="35" t="s">
        <v>193</v>
      </c>
      <c r="Q87" s="36">
        <v>44409</v>
      </c>
      <c r="R87" s="34">
        <v>22746</v>
      </c>
    </row>
    <row r="88" spans="4:18" hidden="1" x14ac:dyDescent="0.3">
      <c r="D88" s="34">
        <v>81</v>
      </c>
      <c r="E88" s="35" t="s">
        <v>196</v>
      </c>
      <c r="F88" s="35" t="s">
        <v>193</v>
      </c>
      <c r="G88" s="36">
        <v>44409</v>
      </c>
      <c r="H88" s="34">
        <v>22746</v>
      </c>
      <c r="N88" s="34">
        <v>82</v>
      </c>
      <c r="O88" s="35" t="s">
        <v>196</v>
      </c>
      <c r="P88" s="35" t="s">
        <v>194</v>
      </c>
      <c r="Q88" s="36">
        <v>44409</v>
      </c>
      <c r="R88" s="34">
        <v>85536</v>
      </c>
    </row>
    <row r="89" spans="4:18" hidden="1" x14ac:dyDescent="0.3">
      <c r="D89" s="34">
        <v>82</v>
      </c>
      <c r="E89" s="35" t="s">
        <v>196</v>
      </c>
      <c r="F89" s="35" t="s">
        <v>194</v>
      </c>
      <c r="G89" s="36">
        <v>44409</v>
      </c>
      <c r="H89" s="34">
        <v>85536</v>
      </c>
      <c r="N89" s="34">
        <v>83</v>
      </c>
      <c r="O89" s="35" t="s">
        <v>196</v>
      </c>
      <c r="P89" s="35" t="s">
        <v>192</v>
      </c>
      <c r="Q89" s="36">
        <v>44501</v>
      </c>
      <c r="R89" s="34">
        <v>25301</v>
      </c>
    </row>
    <row r="90" spans="4:18" hidden="1" x14ac:dyDescent="0.3">
      <c r="D90" s="34">
        <v>83</v>
      </c>
      <c r="E90" s="35" t="s">
        <v>196</v>
      </c>
      <c r="F90" s="35" t="s">
        <v>192</v>
      </c>
      <c r="G90" s="36">
        <v>44501</v>
      </c>
      <c r="H90" s="34">
        <v>25301</v>
      </c>
      <c r="N90" s="34">
        <v>84</v>
      </c>
      <c r="O90" s="35" t="s">
        <v>198</v>
      </c>
      <c r="P90" s="35" t="s">
        <v>194</v>
      </c>
      <c r="Q90" s="36">
        <v>44378</v>
      </c>
      <c r="R90" s="34">
        <v>152936</v>
      </c>
    </row>
    <row r="91" spans="4:18" hidden="1" x14ac:dyDescent="0.3">
      <c r="D91" s="34">
        <v>84</v>
      </c>
      <c r="E91" s="35" t="s">
        <v>198</v>
      </c>
      <c r="F91" s="35" t="s">
        <v>194</v>
      </c>
      <c r="G91" s="36">
        <v>44378</v>
      </c>
      <c r="H91" s="34">
        <v>152936</v>
      </c>
      <c r="N91" s="34">
        <v>85</v>
      </c>
      <c r="O91" s="35" t="s">
        <v>198</v>
      </c>
      <c r="P91" s="35" t="s">
        <v>194</v>
      </c>
      <c r="Q91" s="36">
        <v>44409</v>
      </c>
      <c r="R91" s="34">
        <v>124717</v>
      </c>
    </row>
    <row r="92" spans="4:18" hidden="1" x14ac:dyDescent="0.3">
      <c r="D92" s="34">
        <v>85</v>
      </c>
      <c r="E92" s="35" t="s">
        <v>198</v>
      </c>
      <c r="F92" s="35" t="s">
        <v>194</v>
      </c>
      <c r="G92" s="36">
        <v>44409</v>
      </c>
      <c r="H92" s="34">
        <v>124717</v>
      </c>
      <c r="N92" s="34">
        <v>86</v>
      </c>
      <c r="O92" s="35" t="s">
        <v>199</v>
      </c>
      <c r="P92" s="35" t="s">
        <v>194</v>
      </c>
      <c r="Q92" s="36">
        <v>44531</v>
      </c>
      <c r="R92" s="34">
        <v>198140</v>
      </c>
    </row>
    <row r="93" spans="4:18" hidden="1" x14ac:dyDescent="0.3">
      <c r="D93" s="34">
        <v>86</v>
      </c>
      <c r="E93" s="35" t="s">
        <v>199</v>
      </c>
      <c r="F93" s="35" t="s">
        <v>194</v>
      </c>
      <c r="G93" s="36">
        <v>44531</v>
      </c>
      <c r="H93" s="34">
        <v>198140</v>
      </c>
      <c r="N93" s="34">
        <v>87</v>
      </c>
      <c r="O93" s="35" t="s">
        <v>199</v>
      </c>
      <c r="P93" s="35" t="s">
        <v>195</v>
      </c>
      <c r="Q93" s="36">
        <v>44409</v>
      </c>
      <c r="R93" s="34">
        <v>99343</v>
      </c>
    </row>
    <row r="94" spans="4:18" hidden="1" x14ac:dyDescent="0.3">
      <c r="D94" s="34">
        <v>87</v>
      </c>
      <c r="E94" s="35" t="s">
        <v>199</v>
      </c>
      <c r="F94" s="35" t="s">
        <v>195</v>
      </c>
      <c r="G94" s="36">
        <v>44409</v>
      </c>
      <c r="H94" s="34">
        <v>99343</v>
      </c>
      <c r="N94" s="34">
        <v>88</v>
      </c>
      <c r="O94" s="35" t="s">
        <v>198</v>
      </c>
      <c r="P94" s="35" t="s">
        <v>194</v>
      </c>
      <c r="Q94" s="36">
        <v>44197</v>
      </c>
      <c r="R94" s="34">
        <v>41318</v>
      </c>
    </row>
    <row r="95" spans="4:18" hidden="1" x14ac:dyDescent="0.3">
      <c r="D95" s="34">
        <v>88</v>
      </c>
      <c r="E95" s="35" t="s">
        <v>198</v>
      </c>
      <c r="F95" s="35" t="s">
        <v>194</v>
      </c>
      <c r="G95" s="36">
        <v>44197</v>
      </c>
      <c r="H95" s="34">
        <v>41318</v>
      </c>
      <c r="N95" s="34">
        <v>89</v>
      </c>
      <c r="O95" s="35" t="s">
        <v>198</v>
      </c>
      <c r="P95" s="35" t="s">
        <v>192</v>
      </c>
      <c r="Q95" s="36">
        <v>44501</v>
      </c>
      <c r="R95" s="34">
        <v>211082</v>
      </c>
    </row>
    <row r="96" spans="4:18" hidden="1" x14ac:dyDescent="0.3">
      <c r="D96" s="34">
        <v>89</v>
      </c>
      <c r="E96" s="35" t="s">
        <v>198</v>
      </c>
      <c r="F96" s="35" t="s">
        <v>192</v>
      </c>
      <c r="G96" s="36">
        <v>44501</v>
      </c>
      <c r="H96" s="34">
        <v>211082</v>
      </c>
      <c r="N96" s="34">
        <v>90</v>
      </c>
      <c r="O96" s="35" t="s">
        <v>197</v>
      </c>
      <c r="P96" s="35" t="s">
        <v>194</v>
      </c>
      <c r="Q96" s="36">
        <v>44197</v>
      </c>
      <c r="R96" s="34">
        <v>8675</v>
      </c>
    </row>
    <row r="97" spans="4:18" hidden="1" x14ac:dyDescent="0.3">
      <c r="D97" s="34">
        <v>90</v>
      </c>
      <c r="E97" s="35" t="s">
        <v>197</v>
      </c>
      <c r="F97" s="35" t="s">
        <v>194</v>
      </c>
      <c r="G97" s="36">
        <v>44197</v>
      </c>
      <c r="H97" s="34">
        <v>8675</v>
      </c>
      <c r="N97" s="34">
        <v>91</v>
      </c>
      <c r="O97" s="35" t="s">
        <v>197</v>
      </c>
      <c r="P97" s="35" t="s">
        <v>193</v>
      </c>
      <c r="Q97" s="36">
        <v>44256</v>
      </c>
      <c r="R97" s="34">
        <v>132363</v>
      </c>
    </row>
    <row r="98" spans="4:18" hidden="1" x14ac:dyDescent="0.3">
      <c r="D98" s="34">
        <v>91</v>
      </c>
      <c r="E98" s="35" t="s">
        <v>197</v>
      </c>
      <c r="F98" s="35" t="s">
        <v>193</v>
      </c>
      <c r="G98" s="36">
        <v>44256</v>
      </c>
      <c r="H98" s="34">
        <v>132363</v>
      </c>
      <c r="N98" s="34">
        <v>92</v>
      </c>
      <c r="O98" s="35" t="s">
        <v>196</v>
      </c>
      <c r="P98" s="35" t="s">
        <v>191</v>
      </c>
      <c r="Q98" s="36">
        <v>44531</v>
      </c>
      <c r="R98" s="34">
        <v>130275</v>
      </c>
    </row>
    <row r="99" spans="4:18" hidden="1" x14ac:dyDescent="0.3">
      <c r="D99" s="34">
        <v>92</v>
      </c>
      <c r="E99" s="35" t="s">
        <v>196</v>
      </c>
      <c r="F99" s="35" t="s">
        <v>191</v>
      </c>
      <c r="G99" s="36">
        <v>44531</v>
      </c>
      <c r="H99" s="34">
        <v>130275</v>
      </c>
      <c r="N99" s="34">
        <v>93</v>
      </c>
      <c r="O99" s="35" t="s">
        <v>197</v>
      </c>
      <c r="P99" s="35" t="s">
        <v>194</v>
      </c>
      <c r="Q99" s="36">
        <v>44470</v>
      </c>
      <c r="R99" s="34">
        <v>174302</v>
      </c>
    </row>
    <row r="100" spans="4:18" hidden="1" x14ac:dyDescent="0.3">
      <c r="D100" s="34">
        <v>93</v>
      </c>
      <c r="E100" s="35" t="s">
        <v>197</v>
      </c>
      <c r="F100" s="35" t="s">
        <v>194</v>
      </c>
      <c r="G100" s="36">
        <v>44470</v>
      </c>
      <c r="H100" s="34">
        <v>174302</v>
      </c>
      <c r="N100" s="34">
        <v>94</v>
      </c>
      <c r="O100" s="35" t="s">
        <v>199</v>
      </c>
      <c r="P100" s="35" t="s">
        <v>193</v>
      </c>
      <c r="Q100" s="36">
        <v>44256</v>
      </c>
      <c r="R100" s="34">
        <v>126174</v>
      </c>
    </row>
    <row r="101" spans="4:18" hidden="1" x14ac:dyDescent="0.3">
      <c r="D101" s="34">
        <v>94</v>
      </c>
      <c r="E101" s="35" t="s">
        <v>199</v>
      </c>
      <c r="F101" s="35" t="s">
        <v>193</v>
      </c>
      <c r="G101" s="36">
        <v>44256</v>
      </c>
      <c r="H101" s="34">
        <v>126174</v>
      </c>
      <c r="N101" s="34">
        <v>95</v>
      </c>
      <c r="O101" s="35" t="s">
        <v>197</v>
      </c>
      <c r="P101" s="35" t="s">
        <v>192</v>
      </c>
      <c r="Q101" s="36">
        <v>44470</v>
      </c>
      <c r="R101" s="34">
        <v>13328</v>
      </c>
    </row>
    <row r="102" spans="4:18" hidden="1" x14ac:dyDescent="0.3">
      <c r="D102" s="34">
        <v>95</v>
      </c>
      <c r="E102" s="35" t="s">
        <v>197</v>
      </c>
      <c r="F102" s="35" t="s">
        <v>192</v>
      </c>
      <c r="G102" s="36">
        <v>44470</v>
      </c>
      <c r="H102" s="34">
        <v>13328</v>
      </c>
      <c r="N102" s="34">
        <v>96</v>
      </c>
      <c r="O102" s="35" t="s">
        <v>197</v>
      </c>
      <c r="P102" s="35" t="s">
        <v>195</v>
      </c>
      <c r="Q102" s="36">
        <v>44256</v>
      </c>
      <c r="R102" s="34">
        <v>48808</v>
      </c>
    </row>
    <row r="103" spans="4:18" hidden="1" x14ac:dyDescent="0.3">
      <c r="D103" s="34">
        <v>96</v>
      </c>
      <c r="E103" s="35" t="s">
        <v>197</v>
      </c>
      <c r="F103" s="35" t="s">
        <v>195</v>
      </c>
      <c r="G103" s="36">
        <v>44256</v>
      </c>
      <c r="H103" s="34">
        <v>48808</v>
      </c>
      <c r="N103" s="34">
        <v>97</v>
      </c>
      <c r="O103" s="35" t="s">
        <v>198</v>
      </c>
      <c r="P103" s="35" t="s">
        <v>192</v>
      </c>
      <c r="Q103" s="36">
        <v>44317</v>
      </c>
      <c r="R103" s="34">
        <v>258583</v>
      </c>
    </row>
    <row r="104" spans="4:18" hidden="1" x14ac:dyDescent="0.3">
      <c r="D104" s="34">
        <v>97</v>
      </c>
      <c r="E104" s="35" t="s">
        <v>198</v>
      </c>
      <c r="F104" s="35" t="s">
        <v>192</v>
      </c>
      <c r="G104" s="36">
        <v>44317</v>
      </c>
      <c r="H104" s="34">
        <v>258583</v>
      </c>
      <c r="N104" s="34">
        <v>98</v>
      </c>
      <c r="O104" s="35" t="s">
        <v>196</v>
      </c>
      <c r="P104" s="35" t="s">
        <v>191</v>
      </c>
      <c r="Q104" s="36">
        <v>44228</v>
      </c>
      <c r="R104" s="34">
        <v>33850</v>
      </c>
    </row>
    <row r="105" spans="4:18" hidden="1" x14ac:dyDescent="0.3">
      <c r="D105" s="34">
        <v>98</v>
      </c>
      <c r="E105" s="35" t="s">
        <v>196</v>
      </c>
      <c r="F105" s="35" t="s">
        <v>191</v>
      </c>
      <c r="G105" s="36">
        <v>44228</v>
      </c>
      <c r="H105" s="34">
        <v>33850</v>
      </c>
      <c r="N105" s="34">
        <v>99</v>
      </c>
      <c r="O105" s="35" t="s">
        <v>196</v>
      </c>
      <c r="P105" s="35" t="s">
        <v>192</v>
      </c>
      <c r="Q105" s="36">
        <v>44440</v>
      </c>
      <c r="R105" s="34">
        <v>147727</v>
      </c>
    </row>
    <row r="106" spans="4:18" x14ac:dyDescent="0.3">
      <c r="D106" s="34">
        <v>99</v>
      </c>
      <c r="E106" s="35" t="s">
        <v>196</v>
      </c>
      <c r="F106" s="35" t="s">
        <v>192</v>
      </c>
      <c r="G106" s="36">
        <v>44440</v>
      </c>
      <c r="H106" s="34">
        <v>147727</v>
      </c>
      <c r="N106" s="34">
        <v>100</v>
      </c>
      <c r="O106" s="35" t="s">
        <v>199</v>
      </c>
      <c r="P106" s="35" t="s">
        <v>192</v>
      </c>
      <c r="Q106" s="36">
        <v>44409</v>
      </c>
      <c r="R106" s="34">
        <v>109849</v>
      </c>
    </row>
    <row r="107" spans="4:18" x14ac:dyDescent="0.3">
      <c r="D107" s="34">
        <v>100</v>
      </c>
      <c r="E107" s="35" t="s">
        <v>199</v>
      </c>
      <c r="F107" s="35" t="s">
        <v>192</v>
      </c>
      <c r="G107" s="36">
        <v>44409</v>
      </c>
      <c r="H107" s="34">
        <v>109849</v>
      </c>
      <c r="N107" s="34">
        <v>101</v>
      </c>
      <c r="O107" s="35" t="s">
        <v>196</v>
      </c>
      <c r="P107" s="35" t="s">
        <v>192</v>
      </c>
      <c r="Q107" s="36">
        <v>44470</v>
      </c>
      <c r="R107" s="34">
        <v>231047</v>
      </c>
    </row>
    <row r="108" spans="4:18" hidden="1" x14ac:dyDescent="0.3">
      <c r="D108" s="34">
        <v>101</v>
      </c>
      <c r="E108" s="35" t="s">
        <v>196</v>
      </c>
      <c r="F108" s="35" t="s">
        <v>192</v>
      </c>
      <c r="G108" s="36">
        <v>44470</v>
      </c>
      <c r="H108" s="34">
        <v>231047</v>
      </c>
      <c r="N108" s="34">
        <v>102</v>
      </c>
      <c r="O108" s="35" t="s">
        <v>198</v>
      </c>
      <c r="P108" s="35" t="s">
        <v>191</v>
      </c>
      <c r="Q108" s="36">
        <v>44378</v>
      </c>
      <c r="R108" s="34">
        <v>219148</v>
      </c>
    </row>
    <row r="109" spans="4:18" hidden="1" x14ac:dyDescent="0.3">
      <c r="D109" s="34">
        <v>102</v>
      </c>
      <c r="E109" s="35" t="s">
        <v>198</v>
      </c>
      <c r="F109" s="35" t="s">
        <v>191</v>
      </c>
      <c r="G109" s="36">
        <v>44378</v>
      </c>
      <c r="H109" s="34">
        <v>219148</v>
      </c>
      <c r="N109" s="34">
        <v>103</v>
      </c>
      <c r="O109" s="35" t="s">
        <v>196</v>
      </c>
      <c r="P109" s="35" t="s">
        <v>195</v>
      </c>
      <c r="Q109" s="36">
        <v>44228</v>
      </c>
      <c r="R109" s="34">
        <v>187979</v>
      </c>
    </row>
    <row r="110" spans="4:18" hidden="1" x14ac:dyDescent="0.3">
      <c r="D110" s="34">
        <v>103</v>
      </c>
      <c r="E110" s="35" t="s">
        <v>196</v>
      </c>
      <c r="F110" s="35" t="s">
        <v>195</v>
      </c>
      <c r="G110" s="36">
        <v>44228</v>
      </c>
      <c r="H110" s="34">
        <v>187979</v>
      </c>
      <c r="N110" s="34">
        <v>104</v>
      </c>
      <c r="O110" s="35" t="s">
        <v>199</v>
      </c>
      <c r="P110" s="35" t="s">
        <v>191</v>
      </c>
      <c r="Q110" s="36">
        <v>44348</v>
      </c>
      <c r="R110" s="34">
        <v>91931</v>
      </c>
    </row>
    <row r="111" spans="4:18" hidden="1" x14ac:dyDescent="0.3">
      <c r="D111" s="34">
        <v>104</v>
      </c>
      <c r="E111" s="35" t="s">
        <v>199</v>
      </c>
      <c r="F111" s="35" t="s">
        <v>191</v>
      </c>
      <c r="G111" s="36">
        <v>44348</v>
      </c>
      <c r="H111" s="34">
        <v>91931</v>
      </c>
      <c r="N111" s="34">
        <v>105</v>
      </c>
      <c r="O111" s="35" t="s">
        <v>197</v>
      </c>
      <c r="P111" s="35" t="s">
        <v>194</v>
      </c>
      <c r="Q111" s="36">
        <v>44531</v>
      </c>
      <c r="R111" s="34">
        <v>152076</v>
      </c>
    </row>
    <row r="112" spans="4:18" hidden="1" x14ac:dyDescent="0.3">
      <c r="D112" s="34">
        <v>105</v>
      </c>
      <c r="E112" s="35" t="s">
        <v>197</v>
      </c>
      <c r="F112" s="35" t="s">
        <v>194</v>
      </c>
      <c r="G112" s="36">
        <v>44531</v>
      </c>
      <c r="H112" s="34">
        <v>152076</v>
      </c>
      <c r="N112" s="34">
        <v>106</v>
      </c>
      <c r="O112" s="35" t="s">
        <v>196</v>
      </c>
      <c r="P112" s="35" t="s">
        <v>191</v>
      </c>
      <c r="Q112" s="36">
        <v>44440</v>
      </c>
      <c r="R112" s="34">
        <v>213879</v>
      </c>
    </row>
    <row r="113" spans="4:18" hidden="1" x14ac:dyDescent="0.3">
      <c r="D113" s="34">
        <v>106</v>
      </c>
      <c r="E113" s="35" t="s">
        <v>196</v>
      </c>
      <c r="F113" s="35" t="s">
        <v>191</v>
      </c>
      <c r="G113" s="36">
        <v>44440</v>
      </c>
      <c r="H113" s="34">
        <v>213879</v>
      </c>
      <c r="N113" s="34">
        <v>107</v>
      </c>
      <c r="O113" s="35" t="s">
        <v>197</v>
      </c>
      <c r="P113" s="35" t="s">
        <v>191</v>
      </c>
      <c r="Q113" s="36">
        <v>44228</v>
      </c>
      <c r="R113" s="34">
        <v>7298</v>
      </c>
    </row>
    <row r="114" spans="4:18" hidden="1" x14ac:dyDescent="0.3">
      <c r="D114" s="34">
        <v>107</v>
      </c>
      <c r="E114" s="35" t="s">
        <v>197</v>
      </c>
      <c r="F114" s="35" t="s">
        <v>191</v>
      </c>
      <c r="G114" s="36">
        <v>44228</v>
      </c>
      <c r="H114" s="34">
        <v>7298</v>
      </c>
      <c r="N114" s="34">
        <v>108</v>
      </c>
      <c r="O114" s="35" t="s">
        <v>196</v>
      </c>
      <c r="P114" s="35" t="s">
        <v>194</v>
      </c>
      <c r="Q114" s="36">
        <v>44197</v>
      </c>
      <c r="R114" s="34">
        <v>1661</v>
      </c>
    </row>
    <row r="115" spans="4:18" hidden="1" x14ac:dyDescent="0.3">
      <c r="D115" s="34">
        <v>108</v>
      </c>
      <c r="E115" s="35" t="s">
        <v>196</v>
      </c>
      <c r="F115" s="35" t="s">
        <v>194</v>
      </c>
      <c r="G115" s="36">
        <v>44197</v>
      </c>
      <c r="H115" s="34">
        <v>1661</v>
      </c>
      <c r="N115" s="34">
        <v>109</v>
      </c>
      <c r="O115" s="35" t="s">
        <v>199</v>
      </c>
      <c r="P115" s="35" t="s">
        <v>191</v>
      </c>
      <c r="Q115" s="36">
        <v>44228</v>
      </c>
      <c r="R115" s="34">
        <v>13845</v>
      </c>
    </row>
    <row r="116" spans="4:18" hidden="1" x14ac:dyDescent="0.3">
      <c r="D116" s="34">
        <v>109</v>
      </c>
      <c r="E116" s="35" t="s">
        <v>199</v>
      </c>
      <c r="F116" s="35" t="s">
        <v>191</v>
      </c>
      <c r="G116" s="36">
        <v>44228</v>
      </c>
      <c r="H116" s="34">
        <v>13845</v>
      </c>
      <c r="N116" s="34">
        <v>110</v>
      </c>
      <c r="O116" s="35" t="s">
        <v>196</v>
      </c>
      <c r="P116" s="35" t="s">
        <v>193</v>
      </c>
      <c r="Q116" s="36">
        <v>44501</v>
      </c>
      <c r="R116" s="34">
        <v>188860</v>
      </c>
    </row>
    <row r="117" spans="4:18" hidden="1" x14ac:dyDescent="0.3">
      <c r="D117" s="34">
        <v>110</v>
      </c>
      <c r="E117" s="35" t="s">
        <v>196</v>
      </c>
      <c r="F117" s="35" t="s">
        <v>193</v>
      </c>
      <c r="G117" s="36">
        <v>44501</v>
      </c>
      <c r="H117" s="34">
        <v>188860</v>
      </c>
      <c r="N117" s="34">
        <v>111</v>
      </c>
      <c r="O117" s="35" t="s">
        <v>199</v>
      </c>
      <c r="P117" s="35" t="s">
        <v>193</v>
      </c>
      <c r="Q117" s="36">
        <v>44378</v>
      </c>
      <c r="R117" s="34">
        <v>36547</v>
      </c>
    </row>
    <row r="118" spans="4:18" hidden="1" x14ac:dyDescent="0.3">
      <c r="D118" s="34">
        <v>111</v>
      </c>
      <c r="E118" s="35" t="s">
        <v>199</v>
      </c>
      <c r="F118" s="35" t="s">
        <v>193</v>
      </c>
      <c r="G118" s="36">
        <v>44378</v>
      </c>
      <c r="H118" s="34">
        <v>36547</v>
      </c>
      <c r="N118" s="34">
        <v>112</v>
      </c>
      <c r="O118" s="35" t="s">
        <v>197</v>
      </c>
      <c r="P118" s="35" t="s">
        <v>194</v>
      </c>
      <c r="Q118" s="36">
        <v>44531</v>
      </c>
      <c r="R118" s="34">
        <v>60882</v>
      </c>
    </row>
    <row r="119" spans="4:18" hidden="1" x14ac:dyDescent="0.3">
      <c r="D119" s="34">
        <v>112</v>
      </c>
      <c r="E119" s="35" t="s">
        <v>197</v>
      </c>
      <c r="F119" s="35" t="s">
        <v>194</v>
      </c>
      <c r="G119" s="36">
        <v>44531</v>
      </c>
      <c r="H119" s="34">
        <v>60882</v>
      </c>
      <c r="N119" s="34">
        <v>113</v>
      </c>
      <c r="O119" s="35" t="s">
        <v>199</v>
      </c>
      <c r="P119" s="35" t="s">
        <v>192</v>
      </c>
      <c r="Q119" s="36">
        <v>44378</v>
      </c>
      <c r="R119" s="34">
        <v>26819</v>
      </c>
    </row>
    <row r="120" spans="4:18" x14ac:dyDescent="0.3">
      <c r="D120" s="34">
        <v>113</v>
      </c>
      <c r="E120" s="35" t="s">
        <v>199</v>
      </c>
      <c r="F120" s="35" t="s">
        <v>192</v>
      </c>
      <c r="G120" s="36">
        <v>44378</v>
      </c>
      <c r="H120" s="34">
        <v>26819</v>
      </c>
      <c r="N120" s="34">
        <v>114</v>
      </c>
      <c r="O120" s="35" t="s">
        <v>196</v>
      </c>
      <c r="P120" s="35" t="s">
        <v>192</v>
      </c>
      <c r="Q120" s="36">
        <v>44348</v>
      </c>
      <c r="R120" s="34">
        <v>139728</v>
      </c>
    </row>
    <row r="121" spans="4:18" hidden="1" x14ac:dyDescent="0.3">
      <c r="D121" s="34">
        <v>114</v>
      </c>
      <c r="E121" s="35" t="s">
        <v>196</v>
      </c>
      <c r="F121" s="35" t="s">
        <v>192</v>
      </c>
      <c r="G121" s="36">
        <v>44348</v>
      </c>
      <c r="H121" s="34">
        <v>139728</v>
      </c>
      <c r="N121" s="34">
        <v>115</v>
      </c>
      <c r="O121" s="35" t="s">
        <v>199</v>
      </c>
      <c r="P121" s="35" t="s">
        <v>193</v>
      </c>
      <c r="Q121" s="36">
        <v>44440</v>
      </c>
      <c r="R121" s="34">
        <v>220591</v>
      </c>
    </row>
    <row r="122" spans="4:18" hidden="1" x14ac:dyDescent="0.3">
      <c r="D122" s="34">
        <v>115</v>
      </c>
      <c r="E122" s="35" t="s">
        <v>199</v>
      </c>
      <c r="F122" s="35" t="s">
        <v>193</v>
      </c>
      <c r="G122" s="36">
        <v>44440</v>
      </c>
      <c r="H122" s="34">
        <v>220591</v>
      </c>
      <c r="N122" s="34">
        <v>116</v>
      </c>
      <c r="O122" s="35" t="s">
        <v>196</v>
      </c>
      <c r="P122" s="35" t="s">
        <v>194</v>
      </c>
      <c r="Q122" s="36">
        <v>44348</v>
      </c>
      <c r="R122" s="34">
        <v>216695</v>
      </c>
    </row>
    <row r="123" spans="4:18" hidden="1" x14ac:dyDescent="0.3">
      <c r="D123" s="34">
        <v>116</v>
      </c>
      <c r="E123" s="35" t="s">
        <v>196</v>
      </c>
      <c r="F123" s="35" t="s">
        <v>194</v>
      </c>
      <c r="G123" s="36">
        <v>44348</v>
      </c>
      <c r="H123" s="34">
        <v>216695</v>
      </c>
      <c r="N123" s="34">
        <v>117</v>
      </c>
      <c r="O123" s="35" t="s">
        <v>199</v>
      </c>
      <c r="P123" s="35" t="s">
        <v>192</v>
      </c>
      <c r="Q123" s="36">
        <v>44317</v>
      </c>
      <c r="R123" s="34">
        <v>57755</v>
      </c>
    </row>
    <row r="124" spans="4:18" hidden="1" x14ac:dyDescent="0.3">
      <c r="D124" s="34">
        <v>117</v>
      </c>
      <c r="E124" s="35" t="s">
        <v>199</v>
      </c>
      <c r="F124" s="35" t="s">
        <v>192</v>
      </c>
      <c r="G124" s="36">
        <v>44317</v>
      </c>
      <c r="H124" s="34">
        <v>57755</v>
      </c>
      <c r="N124" s="34">
        <v>118</v>
      </c>
      <c r="O124" s="35" t="s">
        <v>197</v>
      </c>
      <c r="P124" s="35" t="s">
        <v>193</v>
      </c>
      <c r="Q124" s="36">
        <v>44409</v>
      </c>
      <c r="R124" s="34">
        <v>102572</v>
      </c>
    </row>
    <row r="125" spans="4:18" hidden="1" x14ac:dyDescent="0.3">
      <c r="D125" s="34">
        <v>118</v>
      </c>
      <c r="E125" s="35" t="s">
        <v>197</v>
      </c>
      <c r="F125" s="35" t="s">
        <v>193</v>
      </c>
      <c r="G125" s="36">
        <v>44409</v>
      </c>
      <c r="H125" s="34">
        <v>102572</v>
      </c>
      <c r="N125" s="34">
        <v>119</v>
      </c>
      <c r="O125" s="35" t="s">
        <v>196</v>
      </c>
      <c r="P125" s="35" t="s">
        <v>195</v>
      </c>
      <c r="Q125" s="36">
        <v>44409</v>
      </c>
      <c r="R125" s="34">
        <v>229197</v>
      </c>
    </row>
    <row r="126" spans="4:18" hidden="1" x14ac:dyDescent="0.3">
      <c r="D126" s="34">
        <v>119</v>
      </c>
      <c r="E126" s="35" t="s">
        <v>196</v>
      </c>
      <c r="F126" s="35" t="s">
        <v>195</v>
      </c>
      <c r="G126" s="36">
        <v>44409</v>
      </c>
      <c r="H126" s="34">
        <v>229197</v>
      </c>
      <c r="N126" s="34">
        <v>120</v>
      </c>
      <c r="O126" s="35" t="s">
        <v>199</v>
      </c>
      <c r="P126" s="35" t="s">
        <v>193</v>
      </c>
      <c r="Q126" s="36">
        <v>44409</v>
      </c>
      <c r="R126" s="34">
        <v>19002</v>
      </c>
    </row>
    <row r="127" spans="4:18" hidden="1" x14ac:dyDescent="0.3">
      <c r="D127" s="34">
        <v>120</v>
      </c>
      <c r="E127" s="35" t="s">
        <v>199</v>
      </c>
      <c r="F127" s="35" t="s">
        <v>193</v>
      </c>
      <c r="G127" s="36">
        <v>44409</v>
      </c>
      <c r="H127" s="34">
        <v>19002</v>
      </c>
      <c r="N127" s="34">
        <v>121</v>
      </c>
      <c r="O127" s="35" t="s">
        <v>190</v>
      </c>
      <c r="P127" s="35" t="s">
        <v>191</v>
      </c>
      <c r="Q127" s="36">
        <v>44440</v>
      </c>
      <c r="R127" s="34">
        <v>209590</v>
      </c>
    </row>
    <row r="128" spans="4:18" hidden="1" x14ac:dyDescent="0.3">
      <c r="D128" s="34">
        <v>121</v>
      </c>
      <c r="E128" s="35" t="s">
        <v>190</v>
      </c>
      <c r="F128" s="35" t="s">
        <v>191</v>
      </c>
      <c r="G128" s="36">
        <v>44440</v>
      </c>
      <c r="H128" s="34">
        <v>209590</v>
      </c>
      <c r="N128" s="34">
        <v>122</v>
      </c>
      <c r="O128" s="35" t="s">
        <v>190</v>
      </c>
      <c r="P128" s="35" t="s">
        <v>195</v>
      </c>
      <c r="Q128" s="36">
        <v>44531</v>
      </c>
      <c r="R128" s="34">
        <v>135311</v>
      </c>
    </row>
    <row r="129" spans="4:18" hidden="1" x14ac:dyDescent="0.3">
      <c r="D129" s="34">
        <v>122</v>
      </c>
      <c r="E129" s="35" t="s">
        <v>190</v>
      </c>
      <c r="F129" s="35" t="s">
        <v>195</v>
      </c>
      <c r="G129" s="36">
        <v>44531</v>
      </c>
      <c r="H129" s="34">
        <v>135311</v>
      </c>
      <c r="N129" s="34">
        <v>123</v>
      </c>
      <c r="O129" s="35" t="s">
        <v>190</v>
      </c>
      <c r="P129" s="35" t="s">
        <v>192</v>
      </c>
      <c r="Q129" s="36">
        <v>44348</v>
      </c>
      <c r="R129" s="34">
        <v>115261</v>
      </c>
    </row>
    <row r="130" spans="4:18" hidden="1" x14ac:dyDescent="0.3">
      <c r="D130" s="34">
        <v>123</v>
      </c>
      <c r="E130" s="35" t="s">
        <v>190</v>
      </c>
      <c r="F130" s="35" t="s">
        <v>192</v>
      </c>
      <c r="G130" s="36">
        <v>44348</v>
      </c>
      <c r="H130" s="34">
        <v>115261</v>
      </c>
      <c r="N130" s="34">
        <v>124</v>
      </c>
      <c r="O130" s="35" t="s">
        <v>190</v>
      </c>
      <c r="P130" s="35" t="s">
        <v>191</v>
      </c>
      <c r="Q130" s="36">
        <v>44287</v>
      </c>
      <c r="R130" s="34">
        <v>220171</v>
      </c>
    </row>
    <row r="131" spans="4:18" hidden="1" x14ac:dyDescent="0.3">
      <c r="D131" s="34">
        <v>124</v>
      </c>
      <c r="E131" s="35" t="s">
        <v>190</v>
      </c>
      <c r="F131" s="35" t="s">
        <v>191</v>
      </c>
      <c r="G131" s="36">
        <v>44287</v>
      </c>
      <c r="H131" s="34">
        <v>220171</v>
      </c>
      <c r="N131" s="34">
        <v>125</v>
      </c>
      <c r="O131" s="35" t="s">
        <v>190</v>
      </c>
      <c r="P131" s="35" t="s">
        <v>192</v>
      </c>
      <c r="Q131" s="36">
        <v>44531</v>
      </c>
      <c r="R131" s="34">
        <v>9682</v>
      </c>
    </row>
    <row r="132" spans="4:18" hidden="1" x14ac:dyDescent="0.3">
      <c r="D132" s="34">
        <v>125</v>
      </c>
      <c r="E132" s="35" t="s">
        <v>190</v>
      </c>
      <c r="F132" s="35" t="s">
        <v>192</v>
      </c>
      <c r="G132" s="36">
        <v>44531</v>
      </c>
      <c r="H132" s="34">
        <v>9682</v>
      </c>
      <c r="N132" s="34">
        <v>126</v>
      </c>
      <c r="O132" s="35" t="s">
        <v>190</v>
      </c>
      <c r="P132" s="35" t="s">
        <v>193</v>
      </c>
      <c r="Q132" s="36">
        <v>44531</v>
      </c>
      <c r="R132" s="34">
        <v>81048</v>
      </c>
    </row>
    <row r="133" spans="4:18" hidden="1" x14ac:dyDescent="0.3">
      <c r="D133" s="34">
        <v>126</v>
      </c>
      <c r="E133" s="35" t="s">
        <v>190</v>
      </c>
      <c r="F133" s="35" t="s">
        <v>193</v>
      </c>
      <c r="G133" s="36">
        <v>44531</v>
      </c>
      <c r="H133" s="34">
        <v>81048</v>
      </c>
      <c r="N133" s="34">
        <v>127</v>
      </c>
      <c r="O133" s="35" t="s">
        <v>190</v>
      </c>
      <c r="P133" s="35" t="s">
        <v>195</v>
      </c>
      <c r="Q133" s="36">
        <v>44228</v>
      </c>
      <c r="R133" s="34">
        <v>155266</v>
      </c>
    </row>
    <row r="134" spans="4:18" hidden="1" x14ac:dyDescent="0.3">
      <c r="D134" s="34">
        <v>127</v>
      </c>
      <c r="E134" s="35" t="s">
        <v>190</v>
      </c>
      <c r="F134" s="35" t="s">
        <v>195</v>
      </c>
      <c r="G134" s="36">
        <v>44228</v>
      </c>
      <c r="H134" s="34">
        <v>155266</v>
      </c>
      <c r="N134" s="34">
        <v>128</v>
      </c>
      <c r="O134" s="35" t="s">
        <v>190</v>
      </c>
      <c r="P134" s="35" t="s">
        <v>193</v>
      </c>
      <c r="Q134" s="36">
        <v>44317</v>
      </c>
      <c r="R134" s="34">
        <v>24879</v>
      </c>
    </row>
    <row r="135" spans="4:18" hidden="1" x14ac:dyDescent="0.3">
      <c r="D135" s="34">
        <v>128</v>
      </c>
      <c r="E135" s="35" t="s">
        <v>190</v>
      </c>
      <c r="F135" s="35" t="s">
        <v>193</v>
      </c>
      <c r="G135" s="36">
        <v>44317</v>
      </c>
      <c r="H135" s="34">
        <v>24879</v>
      </c>
      <c r="N135" s="34">
        <v>129</v>
      </c>
      <c r="O135" s="35" t="s">
        <v>190</v>
      </c>
      <c r="P135" s="35" t="s">
        <v>195</v>
      </c>
      <c r="Q135" s="36">
        <v>44470</v>
      </c>
      <c r="R135" s="34">
        <v>24838</v>
      </c>
    </row>
    <row r="136" spans="4:18" hidden="1" x14ac:dyDescent="0.3">
      <c r="D136" s="34">
        <v>129</v>
      </c>
      <c r="E136" s="35" t="s">
        <v>190</v>
      </c>
      <c r="F136" s="35" t="s">
        <v>195</v>
      </c>
      <c r="G136" s="36">
        <v>44470</v>
      </c>
      <c r="H136" s="34">
        <v>24838</v>
      </c>
      <c r="N136" s="34">
        <v>130</v>
      </c>
      <c r="O136" s="35" t="s">
        <v>190</v>
      </c>
      <c r="P136" s="35" t="s">
        <v>195</v>
      </c>
      <c r="Q136" s="36">
        <v>44228</v>
      </c>
      <c r="R136" s="34">
        <v>105602</v>
      </c>
    </row>
    <row r="137" spans="4:18" hidden="1" x14ac:dyDescent="0.3">
      <c r="D137" s="34">
        <v>130</v>
      </c>
      <c r="E137" s="35" t="s">
        <v>190</v>
      </c>
      <c r="F137" s="35" t="s">
        <v>195</v>
      </c>
      <c r="G137" s="36">
        <v>44228</v>
      </c>
      <c r="H137" s="34">
        <v>105602</v>
      </c>
      <c r="N137" s="34">
        <v>131</v>
      </c>
      <c r="O137" s="35" t="s">
        <v>190</v>
      </c>
      <c r="P137" s="35" t="s">
        <v>194</v>
      </c>
      <c r="Q137" s="36">
        <v>44287</v>
      </c>
      <c r="R137" s="34">
        <v>214102</v>
      </c>
    </row>
    <row r="138" spans="4:18" hidden="1" x14ac:dyDescent="0.3">
      <c r="D138" s="34">
        <v>131</v>
      </c>
      <c r="E138" s="35" t="s">
        <v>190</v>
      </c>
      <c r="F138" s="35" t="s">
        <v>194</v>
      </c>
      <c r="G138" s="36">
        <v>44287</v>
      </c>
      <c r="H138" s="34">
        <v>214102</v>
      </c>
      <c r="N138" s="34">
        <v>132</v>
      </c>
      <c r="O138" s="35" t="s">
        <v>190</v>
      </c>
      <c r="P138" s="35" t="s">
        <v>194</v>
      </c>
      <c r="Q138" s="36">
        <v>44440</v>
      </c>
      <c r="R138" s="34">
        <v>27327</v>
      </c>
    </row>
    <row r="139" spans="4:18" hidden="1" x14ac:dyDescent="0.3">
      <c r="D139" s="34">
        <v>132</v>
      </c>
      <c r="E139" s="35" t="s">
        <v>190</v>
      </c>
      <c r="F139" s="35" t="s">
        <v>194</v>
      </c>
      <c r="G139" s="36">
        <v>44440</v>
      </c>
      <c r="H139" s="34">
        <v>27327</v>
      </c>
      <c r="N139" s="34">
        <v>133</v>
      </c>
      <c r="O139" s="35" t="s">
        <v>190</v>
      </c>
      <c r="P139" s="35" t="s">
        <v>192</v>
      </c>
      <c r="Q139" s="36">
        <v>44197</v>
      </c>
      <c r="R139" s="34">
        <v>142596</v>
      </c>
    </row>
    <row r="140" spans="4:18" hidden="1" x14ac:dyDescent="0.3">
      <c r="D140" s="34">
        <v>133</v>
      </c>
      <c r="E140" s="35" t="s">
        <v>190</v>
      </c>
      <c r="F140" s="35" t="s">
        <v>192</v>
      </c>
      <c r="G140" s="36">
        <v>44197</v>
      </c>
      <c r="H140" s="34">
        <v>142596</v>
      </c>
      <c r="N140" s="34">
        <v>134</v>
      </c>
      <c r="O140" s="35" t="s">
        <v>190</v>
      </c>
      <c r="P140" s="35" t="s">
        <v>192</v>
      </c>
      <c r="Q140" s="36">
        <v>44348</v>
      </c>
      <c r="R140" s="34">
        <v>165992</v>
      </c>
    </row>
    <row r="141" spans="4:18" hidden="1" x14ac:dyDescent="0.3">
      <c r="D141" s="34">
        <v>134</v>
      </c>
      <c r="E141" s="35" t="s">
        <v>190</v>
      </c>
      <c r="F141" s="35" t="s">
        <v>192</v>
      </c>
      <c r="G141" s="36">
        <v>44348</v>
      </c>
      <c r="H141" s="34">
        <v>165992</v>
      </c>
      <c r="N141" s="34">
        <v>135</v>
      </c>
      <c r="O141" s="35" t="s">
        <v>190</v>
      </c>
      <c r="P141" s="35" t="s">
        <v>194</v>
      </c>
      <c r="Q141" s="36">
        <v>44531</v>
      </c>
      <c r="R141" s="34">
        <v>129328</v>
      </c>
    </row>
    <row r="142" spans="4:18" hidden="1" x14ac:dyDescent="0.3">
      <c r="D142" s="34">
        <v>135</v>
      </c>
      <c r="E142" s="35" t="s">
        <v>190</v>
      </c>
      <c r="F142" s="35" t="s">
        <v>194</v>
      </c>
      <c r="G142" s="36">
        <v>44531</v>
      </c>
      <c r="H142" s="34">
        <v>129328</v>
      </c>
      <c r="N142" s="34">
        <v>136</v>
      </c>
      <c r="O142" s="35" t="s">
        <v>190</v>
      </c>
      <c r="P142" s="35" t="s">
        <v>191</v>
      </c>
      <c r="Q142" s="36">
        <v>44470</v>
      </c>
      <c r="R142" s="34">
        <v>86460</v>
      </c>
    </row>
    <row r="143" spans="4:18" hidden="1" x14ac:dyDescent="0.3">
      <c r="D143" s="34">
        <v>136</v>
      </c>
      <c r="E143" s="35" t="s">
        <v>190</v>
      </c>
      <c r="F143" s="35" t="s">
        <v>191</v>
      </c>
      <c r="G143" s="36">
        <v>44470</v>
      </c>
      <c r="H143" s="34">
        <v>86460</v>
      </c>
      <c r="N143" s="34">
        <v>137</v>
      </c>
      <c r="O143" s="35" t="s">
        <v>190</v>
      </c>
      <c r="P143" s="35" t="s">
        <v>191</v>
      </c>
      <c r="Q143" s="36">
        <v>44228</v>
      </c>
      <c r="R143" s="34">
        <v>22003</v>
      </c>
    </row>
    <row r="144" spans="4:18" hidden="1" x14ac:dyDescent="0.3">
      <c r="D144" s="34">
        <v>137</v>
      </c>
      <c r="E144" s="35" t="s">
        <v>190</v>
      </c>
      <c r="F144" s="35" t="s">
        <v>191</v>
      </c>
      <c r="G144" s="36">
        <v>44228</v>
      </c>
      <c r="H144" s="34">
        <v>22003</v>
      </c>
      <c r="N144" s="34">
        <v>138</v>
      </c>
      <c r="O144" s="35" t="s">
        <v>190</v>
      </c>
      <c r="P144" s="35" t="s">
        <v>192</v>
      </c>
      <c r="Q144" s="36">
        <v>44378</v>
      </c>
      <c r="R144" s="34">
        <v>44394</v>
      </c>
    </row>
    <row r="145" spans="4:18" x14ac:dyDescent="0.3">
      <c r="D145" s="34">
        <v>138</v>
      </c>
      <c r="E145" s="35" t="s">
        <v>190</v>
      </c>
      <c r="F145" s="35" t="s">
        <v>192</v>
      </c>
      <c r="G145" s="36">
        <v>44378</v>
      </c>
      <c r="H145" s="34">
        <v>44394</v>
      </c>
      <c r="N145" s="34">
        <v>139</v>
      </c>
      <c r="O145" s="35" t="s">
        <v>190</v>
      </c>
      <c r="P145" s="35" t="s">
        <v>191</v>
      </c>
      <c r="Q145" s="36">
        <v>44440</v>
      </c>
      <c r="R145" s="34">
        <v>217075</v>
      </c>
    </row>
    <row r="146" spans="4:18" hidden="1" x14ac:dyDescent="0.3">
      <c r="D146" s="34">
        <v>139</v>
      </c>
      <c r="E146" s="35" t="s">
        <v>190</v>
      </c>
      <c r="F146" s="35" t="s">
        <v>191</v>
      </c>
      <c r="G146" s="36">
        <v>44440</v>
      </c>
      <c r="H146" s="34">
        <v>217075</v>
      </c>
      <c r="N146" s="34">
        <v>140</v>
      </c>
      <c r="O146" s="35" t="s">
        <v>190</v>
      </c>
      <c r="P146" s="35" t="s">
        <v>193</v>
      </c>
      <c r="Q146" s="36">
        <v>44228</v>
      </c>
      <c r="R146" s="34">
        <v>56810</v>
      </c>
    </row>
    <row r="147" spans="4:18" hidden="1" x14ac:dyDescent="0.3">
      <c r="D147" s="34">
        <v>140</v>
      </c>
      <c r="E147" s="35" t="s">
        <v>190</v>
      </c>
      <c r="F147" s="35" t="s">
        <v>193</v>
      </c>
      <c r="G147" s="36">
        <v>44228</v>
      </c>
      <c r="H147" s="34">
        <v>56810</v>
      </c>
      <c r="N147" s="34">
        <v>141</v>
      </c>
      <c r="O147" s="35" t="s">
        <v>190</v>
      </c>
      <c r="P147" s="35" t="s">
        <v>191</v>
      </c>
      <c r="Q147" s="36">
        <v>44470</v>
      </c>
      <c r="R147" s="34">
        <v>169915</v>
      </c>
    </row>
    <row r="148" spans="4:18" hidden="1" x14ac:dyDescent="0.3">
      <c r="D148" s="34">
        <v>141</v>
      </c>
      <c r="E148" s="35" t="s">
        <v>190</v>
      </c>
      <c r="F148" s="35" t="s">
        <v>191</v>
      </c>
      <c r="G148" s="36">
        <v>44470</v>
      </c>
      <c r="H148" s="34">
        <v>169915</v>
      </c>
      <c r="N148" s="34">
        <v>142</v>
      </c>
      <c r="O148" s="35" t="s">
        <v>190</v>
      </c>
      <c r="P148" s="35" t="s">
        <v>195</v>
      </c>
      <c r="Q148" s="36">
        <v>44409</v>
      </c>
      <c r="R148" s="34">
        <v>217962</v>
      </c>
    </row>
    <row r="149" spans="4:18" hidden="1" x14ac:dyDescent="0.3">
      <c r="D149" s="34">
        <v>142</v>
      </c>
      <c r="E149" s="35" t="s">
        <v>190</v>
      </c>
      <c r="F149" s="35" t="s">
        <v>195</v>
      </c>
      <c r="G149" s="36">
        <v>44409</v>
      </c>
      <c r="H149" s="34">
        <v>217962</v>
      </c>
      <c r="N149" s="34">
        <v>143</v>
      </c>
      <c r="O149" s="35" t="s">
        <v>190</v>
      </c>
      <c r="P149" s="35" t="s">
        <v>195</v>
      </c>
      <c r="Q149" s="36">
        <v>44317</v>
      </c>
      <c r="R149" s="34">
        <v>166824</v>
      </c>
    </row>
    <row r="150" spans="4:18" hidden="1" x14ac:dyDescent="0.3">
      <c r="D150" s="34">
        <v>143</v>
      </c>
      <c r="E150" s="35" t="s">
        <v>190</v>
      </c>
      <c r="F150" s="35" t="s">
        <v>195</v>
      </c>
      <c r="G150" s="36">
        <v>44317</v>
      </c>
      <c r="H150" s="34">
        <v>166824</v>
      </c>
      <c r="N150" s="34">
        <v>144</v>
      </c>
      <c r="O150" s="35" t="s">
        <v>190</v>
      </c>
      <c r="P150" s="35" t="s">
        <v>192</v>
      </c>
      <c r="Q150" s="36">
        <v>44287</v>
      </c>
      <c r="R150" s="34">
        <v>35096</v>
      </c>
    </row>
    <row r="151" spans="4:18" hidden="1" x14ac:dyDescent="0.3">
      <c r="D151" s="34">
        <v>144</v>
      </c>
      <c r="E151" s="35" t="s">
        <v>190</v>
      </c>
      <c r="F151" s="35" t="s">
        <v>192</v>
      </c>
      <c r="G151" s="36">
        <v>44287</v>
      </c>
      <c r="H151" s="34">
        <v>35096</v>
      </c>
      <c r="N151" s="34">
        <v>145</v>
      </c>
      <c r="O151" s="35" t="s">
        <v>190</v>
      </c>
      <c r="P151" s="35" t="s">
        <v>195</v>
      </c>
      <c r="Q151" s="36">
        <v>44378</v>
      </c>
      <c r="R151" s="34">
        <v>64755</v>
      </c>
    </row>
    <row r="152" spans="4:18" hidden="1" x14ac:dyDescent="0.3">
      <c r="D152" s="34">
        <v>145</v>
      </c>
      <c r="E152" s="35" t="s">
        <v>190</v>
      </c>
      <c r="F152" s="35" t="s">
        <v>195</v>
      </c>
      <c r="G152" s="36">
        <v>44378</v>
      </c>
      <c r="H152" s="34">
        <v>64755</v>
      </c>
      <c r="N152" s="34">
        <v>146</v>
      </c>
      <c r="O152" s="35" t="s">
        <v>190</v>
      </c>
      <c r="P152" s="35" t="s">
        <v>193</v>
      </c>
      <c r="Q152" s="36">
        <v>44317</v>
      </c>
      <c r="R152" s="34">
        <v>8950</v>
      </c>
    </row>
    <row r="153" spans="4:18" hidden="1" x14ac:dyDescent="0.3">
      <c r="D153" s="34">
        <v>146</v>
      </c>
      <c r="E153" s="35" t="s">
        <v>190</v>
      </c>
      <c r="F153" s="35" t="s">
        <v>193</v>
      </c>
      <c r="G153" s="36">
        <v>44317</v>
      </c>
      <c r="H153" s="34">
        <v>8950</v>
      </c>
      <c r="N153" s="34">
        <v>147</v>
      </c>
      <c r="O153" s="35" t="s">
        <v>190</v>
      </c>
      <c r="P153" s="35" t="s">
        <v>193</v>
      </c>
      <c r="Q153" s="36">
        <v>44197</v>
      </c>
      <c r="R153" s="34">
        <v>210209</v>
      </c>
    </row>
    <row r="154" spans="4:18" hidden="1" x14ac:dyDescent="0.3">
      <c r="D154" s="34">
        <v>147</v>
      </c>
      <c r="E154" s="35" t="s">
        <v>190</v>
      </c>
      <c r="F154" s="35" t="s">
        <v>193</v>
      </c>
      <c r="G154" s="36">
        <v>44197</v>
      </c>
      <c r="H154" s="34">
        <v>210209</v>
      </c>
      <c r="N154" s="34">
        <v>148</v>
      </c>
      <c r="O154" s="35" t="s">
        <v>190</v>
      </c>
      <c r="P154" s="35" t="s">
        <v>191</v>
      </c>
      <c r="Q154" s="36">
        <v>44409</v>
      </c>
      <c r="R154" s="34">
        <v>191733</v>
      </c>
    </row>
    <row r="155" spans="4:18" hidden="1" x14ac:dyDescent="0.3">
      <c r="D155" s="34">
        <v>148</v>
      </c>
      <c r="E155" s="35" t="s">
        <v>190</v>
      </c>
      <c r="F155" s="35" t="s">
        <v>191</v>
      </c>
      <c r="G155" s="36">
        <v>44409</v>
      </c>
      <c r="H155" s="34">
        <v>191733</v>
      </c>
      <c r="N155" s="34">
        <v>149</v>
      </c>
      <c r="O155" s="35" t="s">
        <v>190</v>
      </c>
      <c r="P155" s="35" t="s">
        <v>195</v>
      </c>
      <c r="Q155" s="36">
        <v>44287</v>
      </c>
      <c r="R155" s="34">
        <v>137705</v>
      </c>
    </row>
    <row r="156" spans="4:18" hidden="1" x14ac:dyDescent="0.3">
      <c r="D156" s="34">
        <v>149</v>
      </c>
      <c r="E156" s="35" t="s">
        <v>190</v>
      </c>
      <c r="F156" s="35" t="s">
        <v>195</v>
      </c>
      <c r="G156" s="36">
        <v>44287</v>
      </c>
      <c r="H156" s="34">
        <v>137705</v>
      </c>
      <c r="N156" s="34">
        <v>150</v>
      </c>
      <c r="O156" s="35" t="s">
        <v>190</v>
      </c>
      <c r="P156" s="35" t="s">
        <v>194</v>
      </c>
      <c r="Q156" s="36">
        <v>44440</v>
      </c>
      <c r="R156" s="34">
        <v>242971</v>
      </c>
    </row>
    <row r="157" spans="4:18" hidden="1" x14ac:dyDescent="0.3">
      <c r="D157" s="34">
        <v>150</v>
      </c>
      <c r="E157" s="35" t="s">
        <v>190</v>
      </c>
      <c r="F157" s="35" t="s">
        <v>194</v>
      </c>
      <c r="G157" s="36">
        <v>44440</v>
      </c>
      <c r="H157" s="34">
        <v>242971</v>
      </c>
      <c r="N157" s="34">
        <v>151</v>
      </c>
      <c r="O157" s="35" t="s">
        <v>190</v>
      </c>
      <c r="P157" s="35" t="s">
        <v>192</v>
      </c>
      <c r="Q157" s="36">
        <v>44378</v>
      </c>
      <c r="R157" s="34">
        <v>173616</v>
      </c>
    </row>
    <row r="158" spans="4:18" x14ac:dyDescent="0.3">
      <c r="D158" s="34">
        <v>151</v>
      </c>
      <c r="E158" s="35" t="s">
        <v>190</v>
      </c>
      <c r="F158" s="35" t="s">
        <v>192</v>
      </c>
      <c r="G158" s="36">
        <v>44378</v>
      </c>
      <c r="H158" s="34">
        <v>173616</v>
      </c>
      <c r="N158" s="34">
        <v>152</v>
      </c>
      <c r="O158" s="35" t="s">
        <v>190</v>
      </c>
      <c r="P158" s="35" t="s">
        <v>193</v>
      </c>
      <c r="Q158" s="36">
        <v>44228</v>
      </c>
      <c r="R158" s="34">
        <v>168122</v>
      </c>
    </row>
    <row r="159" spans="4:18" hidden="1" x14ac:dyDescent="0.3">
      <c r="D159" s="34">
        <v>152</v>
      </c>
      <c r="E159" s="35" t="s">
        <v>190</v>
      </c>
      <c r="F159" s="35" t="s">
        <v>193</v>
      </c>
      <c r="G159" s="36">
        <v>44228</v>
      </c>
      <c r="H159" s="34">
        <v>168122</v>
      </c>
      <c r="N159" s="34">
        <v>153</v>
      </c>
      <c r="O159" s="35" t="s">
        <v>190</v>
      </c>
      <c r="P159" s="35" t="s">
        <v>193</v>
      </c>
      <c r="Q159" s="36">
        <v>44531</v>
      </c>
      <c r="R159" s="34">
        <v>151084</v>
      </c>
    </row>
    <row r="160" spans="4:18" hidden="1" x14ac:dyDescent="0.3">
      <c r="D160" s="34">
        <v>153</v>
      </c>
      <c r="E160" s="35" t="s">
        <v>190</v>
      </c>
      <c r="F160" s="35" t="s">
        <v>193</v>
      </c>
      <c r="G160" s="36">
        <v>44531</v>
      </c>
      <c r="H160" s="34">
        <v>151084</v>
      </c>
      <c r="N160" s="34">
        <v>154</v>
      </c>
      <c r="O160" s="35" t="s">
        <v>198</v>
      </c>
      <c r="P160" s="35" t="s">
        <v>193</v>
      </c>
      <c r="Q160" s="36">
        <v>44287</v>
      </c>
      <c r="R160" s="34">
        <v>247904</v>
      </c>
    </row>
    <row r="161" spans="4:18" hidden="1" x14ac:dyDescent="0.3">
      <c r="D161" s="34">
        <v>154</v>
      </c>
      <c r="E161" s="35" t="s">
        <v>198</v>
      </c>
      <c r="F161" s="35" t="s">
        <v>193</v>
      </c>
      <c r="G161" s="36">
        <v>44287</v>
      </c>
      <c r="H161" s="34">
        <v>247904</v>
      </c>
      <c r="N161" s="34">
        <v>155</v>
      </c>
      <c r="O161" s="35" t="s">
        <v>197</v>
      </c>
      <c r="P161" s="35" t="s">
        <v>191</v>
      </c>
      <c r="Q161" s="36">
        <v>44228</v>
      </c>
      <c r="R161" s="34">
        <v>33876</v>
      </c>
    </row>
    <row r="162" spans="4:18" hidden="1" x14ac:dyDescent="0.3">
      <c r="D162" s="34">
        <v>155</v>
      </c>
      <c r="E162" s="35" t="s">
        <v>197</v>
      </c>
      <c r="F162" s="35" t="s">
        <v>191</v>
      </c>
      <c r="G162" s="36">
        <v>44228</v>
      </c>
      <c r="H162" s="34">
        <v>33876</v>
      </c>
      <c r="N162" s="34">
        <v>156</v>
      </c>
      <c r="O162" s="35" t="s">
        <v>196</v>
      </c>
      <c r="P162" s="35" t="s">
        <v>192</v>
      </c>
      <c r="Q162" s="36">
        <v>44348</v>
      </c>
      <c r="R162" s="34">
        <v>95791</v>
      </c>
    </row>
    <row r="163" spans="4:18" hidden="1" x14ac:dyDescent="0.3">
      <c r="D163" s="34">
        <v>156</v>
      </c>
      <c r="E163" s="35" t="s">
        <v>196</v>
      </c>
      <c r="F163" s="35" t="s">
        <v>192</v>
      </c>
      <c r="G163" s="36">
        <v>44348</v>
      </c>
      <c r="H163" s="34">
        <v>95791</v>
      </c>
      <c r="N163" s="34">
        <v>157</v>
      </c>
      <c r="O163" s="35" t="s">
        <v>198</v>
      </c>
      <c r="P163" s="35" t="s">
        <v>194</v>
      </c>
      <c r="Q163" s="36">
        <v>44287</v>
      </c>
      <c r="R163" s="34">
        <v>201120</v>
      </c>
    </row>
    <row r="164" spans="4:18" hidden="1" x14ac:dyDescent="0.3">
      <c r="D164" s="34">
        <v>157</v>
      </c>
      <c r="E164" s="35" t="s">
        <v>198</v>
      </c>
      <c r="F164" s="35" t="s">
        <v>194</v>
      </c>
      <c r="G164" s="36">
        <v>44287</v>
      </c>
      <c r="H164" s="34">
        <v>201120</v>
      </c>
      <c r="N164" s="34">
        <v>158</v>
      </c>
      <c r="O164" s="35" t="s">
        <v>198</v>
      </c>
      <c r="P164" s="35" t="s">
        <v>195</v>
      </c>
      <c r="Q164" s="36">
        <v>44287</v>
      </c>
      <c r="R164" s="34">
        <v>196137</v>
      </c>
    </row>
    <row r="165" spans="4:18" hidden="1" x14ac:dyDescent="0.3">
      <c r="D165" s="34">
        <v>158</v>
      </c>
      <c r="E165" s="35" t="s">
        <v>198</v>
      </c>
      <c r="F165" s="35" t="s">
        <v>195</v>
      </c>
      <c r="G165" s="36">
        <v>44287</v>
      </c>
      <c r="H165" s="34">
        <v>196137</v>
      </c>
      <c r="N165" s="34">
        <v>159</v>
      </c>
      <c r="O165" s="35" t="s">
        <v>198</v>
      </c>
      <c r="P165" s="35" t="s">
        <v>194</v>
      </c>
      <c r="Q165" s="36">
        <v>44197</v>
      </c>
      <c r="R165" s="34">
        <v>6345</v>
      </c>
    </row>
    <row r="166" spans="4:18" hidden="1" x14ac:dyDescent="0.3">
      <c r="D166" s="34">
        <v>159</v>
      </c>
      <c r="E166" s="35" t="s">
        <v>198</v>
      </c>
      <c r="F166" s="35" t="s">
        <v>194</v>
      </c>
      <c r="G166" s="36">
        <v>44197</v>
      </c>
      <c r="H166" s="34">
        <v>6345</v>
      </c>
      <c r="N166" s="34">
        <v>160</v>
      </c>
      <c r="O166" s="35" t="s">
        <v>198</v>
      </c>
      <c r="P166" s="35" t="s">
        <v>195</v>
      </c>
      <c r="Q166" s="36">
        <v>44197</v>
      </c>
      <c r="R166" s="34">
        <v>60394</v>
      </c>
    </row>
    <row r="167" spans="4:18" hidden="1" x14ac:dyDescent="0.3">
      <c r="D167" s="34">
        <v>160</v>
      </c>
      <c r="E167" s="35" t="s">
        <v>198</v>
      </c>
      <c r="F167" s="35" t="s">
        <v>195</v>
      </c>
      <c r="G167" s="36">
        <v>44197</v>
      </c>
      <c r="H167" s="34">
        <v>60394</v>
      </c>
      <c r="N167" s="34">
        <v>161</v>
      </c>
      <c r="O167" s="35" t="s">
        <v>196</v>
      </c>
      <c r="P167" s="35" t="s">
        <v>193</v>
      </c>
      <c r="Q167" s="36">
        <v>44197</v>
      </c>
      <c r="R167" s="34">
        <v>208053</v>
      </c>
    </row>
    <row r="168" spans="4:18" hidden="1" x14ac:dyDescent="0.3">
      <c r="D168" s="34">
        <v>161</v>
      </c>
      <c r="E168" s="35" t="s">
        <v>196</v>
      </c>
      <c r="F168" s="35" t="s">
        <v>193</v>
      </c>
      <c r="G168" s="36">
        <v>44197</v>
      </c>
      <c r="H168" s="34">
        <v>208053</v>
      </c>
      <c r="N168" s="34">
        <v>162</v>
      </c>
      <c r="O168" s="35" t="s">
        <v>196</v>
      </c>
      <c r="P168" s="35" t="s">
        <v>191</v>
      </c>
      <c r="Q168" s="36">
        <v>44287</v>
      </c>
      <c r="R168" s="34">
        <v>216555</v>
      </c>
    </row>
    <row r="169" spans="4:18" hidden="1" x14ac:dyDescent="0.3">
      <c r="D169" s="34">
        <v>162</v>
      </c>
      <c r="E169" s="35" t="s">
        <v>196</v>
      </c>
      <c r="F169" s="35" t="s">
        <v>191</v>
      </c>
      <c r="G169" s="36">
        <v>44287</v>
      </c>
      <c r="H169" s="34">
        <v>216555</v>
      </c>
      <c r="N169" s="34">
        <v>163</v>
      </c>
      <c r="O169" s="35" t="s">
        <v>198</v>
      </c>
      <c r="P169" s="35" t="s">
        <v>194</v>
      </c>
      <c r="Q169" s="36">
        <v>44256</v>
      </c>
      <c r="R169" s="34">
        <v>30219</v>
      </c>
    </row>
    <row r="170" spans="4:18" hidden="1" x14ac:dyDescent="0.3">
      <c r="D170" s="34">
        <v>163</v>
      </c>
      <c r="E170" s="35" t="s">
        <v>198</v>
      </c>
      <c r="F170" s="35" t="s">
        <v>194</v>
      </c>
      <c r="G170" s="36">
        <v>44256</v>
      </c>
      <c r="H170" s="34">
        <v>30219</v>
      </c>
      <c r="N170" s="34">
        <v>164</v>
      </c>
      <c r="O170" s="35" t="s">
        <v>198</v>
      </c>
      <c r="P170" s="35" t="s">
        <v>192</v>
      </c>
      <c r="Q170" s="36">
        <v>44531</v>
      </c>
      <c r="R170" s="34">
        <v>112636</v>
      </c>
    </row>
    <row r="171" spans="4:18" hidden="1" x14ac:dyDescent="0.3">
      <c r="D171" s="34">
        <v>164</v>
      </c>
      <c r="E171" s="35" t="s">
        <v>198</v>
      </c>
      <c r="F171" s="35" t="s">
        <v>192</v>
      </c>
      <c r="G171" s="36">
        <v>44531</v>
      </c>
      <c r="H171" s="34">
        <v>112636</v>
      </c>
      <c r="N171" s="34">
        <v>165</v>
      </c>
      <c r="O171" s="35" t="s">
        <v>198</v>
      </c>
      <c r="P171" s="35" t="s">
        <v>191</v>
      </c>
      <c r="Q171" s="36">
        <v>44317</v>
      </c>
      <c r="R171" s="34">
        <v>232025</v>
      </c>
    </row>
    <row r="172" spans="4:18" hidden="1" x14ac:dyDescent="0.3">
      <c r="D172" s="34">
        <v>165</v>
      </c>
      <c r="E172" s="35" t="s">
        <v>198</v>
      </c>
      <c r="F172" s="35" t="s">
        <v>191</v>
      </c>
      <c r="G172" s="36">
        <v>44317</v>
      </c>
      <c r="H172" s="34">
        <v>232025</v>
      </c>
      <c r="N172" s="34">
        <v>166</v>
      </c>
      <c r="O172" s="35" t="s">
        <v>199</v>
      </c>
      <c r="P172" s="35" t="s">
        <v>195</v>
      </c>
      <c r="Q172" s="36">
        <v>44378</v>
      </c>
      <c r="R172" s="34">
        <v>23560</v>
      </c>
    </row>
    <row r="173" spans="4:18" hidden="1" x14ac:dyDescent="0.3">
      <c r="D173" s="34">
        <v>166</v>
      </c>
      <c r="E173" s="35" t="s">
        <v>199</v>
      </c>
      <c r="F173" s="35" t="s">
        <v>195</v>
      </c>
      <c r="G173" s="36">
        <v>44378</v>
      </c>
      <c r="H173" s="34">
        <v>23560</v>
      </c>
      <c r="N173" s="34">
        <v>167</v>
      </c>
      <c r="O173" s="35" t="s">
        <v>198</v>
      </c>
      <c r="P173" s="35" t="s">
        <v>192</v>
      </c>
      <c r="Q173" s="36">
        <v>44317</v>
      </c>
      <c r="R173" s="34">
        <v>223042</v>
      </c>
    </row>
    <row r="174" spans="4:18" hidden="1" x14ac:dyDescent="0.3">
      <c r="D174" s="34">
        <v>167</v>
      </c>
      <c r="E174" s="35" t="s">
        <v>198</v>
      </c>
      <c r="F174" s="35" t="s">
        <v>192</v>
      </c>
      <c r="G174" s="36">
        <v>44317</v>
      </c>
      <c r="H174" s="34">
        <v>223042</v>
      </c>
      <c r="N174" s="34">
        <v>168</v>
      </c>
      <c r="O174" s="35" t="s">
        <v>197</v>
      </c>
      <c r="P174" s="35" t="s">
        <v>192</v>
      </c>
      <c r="Q174" s="36">
        <v>44378</v>
      </c>
      <c r="R174" s="34">
        <v>185869</v>
      </c>
    </row>
    <row r="175" spans="4:18" x14ac:dyDescent="0.3">
      <c r="D175" s="34">
        <v>168</v>
      </c>
      <c r="E175" s="35" t="s">
        <v>197</v>
      </c>
      <c r="F175" s="35" t="s">
        <v>192</v>
      </c>
      <c r="G175" s="36">
        <v>44378</v>
      </c>
      <c r="H175" s="34">
        <v>185869</v>
      </c>
      <c r="N175" s="34">
        <v>169</v>
      </c>
      <c r="O175" s="35" t="s">
        <v>197</v>
      </c>
      <c r="P175" s="35" t="s">
        <v>192</v>
      </c>
      <c r="Q175" s="36">
        <v>44287</v>
      </c>
      <c r="R175" s="34">
        <v>73394</v>
      </c>
    </row>
    <row r="176" spans="4:18" hidden="1" x14ac:dyDescent="0.3">
      <c r="D176" s="34">
        <v>169</v>
      </c>
      <c r="E176" s="35" t="s">
        <v>197</v>
      </c>
      <c r="F176" s="35" t="s">
        <v>192</v>
      </c>
      <c r="G176" s="36">
        <v>44287</v>
      </c>
      <c r="H176" s="34">
        <v>73394</v>
      </c>
      <c r="N176" s="34">
        <v>170</v>
      </c>
      <c r="O176" s="35" t="s">
        <v>196</v>
      </c>
      <c r="P176" s="35" t="s">
        <v>192</v>
      </c>
      <c r="Q176" s="36">
        <v>44348</v>
      </c>
      <c r="R176" s="34">
        <v>254580</v>
      </c>
    </row>
    <row r="177" spans="4:18" hidden="1" x14ac:dyDescent="0.3">
      <c r="D177" s="34">
        <v>170</v>
      </c>
      <c r="E177" s="35" t="s">
        <v>196</v>
      </c>
      <c r="F177" s="35" t="s">
        <v>192</v>
      </c>
      <c r="G177" s="36">
        <v>44348</v>
      </c>
      <c r="H177" s="34">
        <v>254580</v>
      </c>
      <c r="N177" s="34">
        <v>171</v>
      </c>
      <c r="O177" s="35" t="s">
        <v>197</v>
      </c>
      <c r="P177" s="35" t="s">
        <v>194</v>
      </c>
      <c r="Q177" s="36">
        <v>44470</v>
      </c>
      <c r="R177" s="34">
        <v>175018</v>
      </c>
    </row>
    <row r="178" spans="4:18" hidden="1" x14ac:dyDescent="0.3">
      <c r="D178" s="34">
        <v>171</v>
      </c>
      <c r="E178" s="35" t="s">
        <v>197</v>
      </c>
      <c r="F178" s="35" t="s">
        <v>194</v>
      </c>
      <c r="G178" s="36">
        <v>44470</v>
      </c>
      <c r="H178" s="34">
        <v>175018</v>
      </c>
      <c r="N178" s="34">
        <v>172</v>
      </c>
      <c r="O178" s="35" t="s">
        <v>197</v>
      </c>
      <c r="P178" s="35" t="s">
        <v>194</v>
      </c>
      <c r="Q178" s="36">
        <v>44197</v>
      </c>
      <c r="R178" s="34">
        <v>248756</v>
      </c>
    </row>
    <row r="179" spans="4:18" hidden="1" x14ac:dyDescent="0.3">
      <c r="D179" s="34">
        <v>172</v>
      </c>
      <c r="E179" s="35" t="s">
        <v>197</v>
      </c>
      <c r="F179" s="35" t="s">
        <v>194</v>
      </c>
      <c r="G179" s="36">
        <v>44197</v>
      </c>
      <c r="H179" s="34">
        <v>248756</v>
      </c>
      <c r="N179" s="34">
        <v>173</v>
      </c>
      <c r="O179" s="35" t="s">
        <v>196</v>
      </c>
      <c r="P179" s="35" t="s">
        <v>195</v>
      </c>
      <c r="Q179" s="36">
        <v>44531</v>
      </c>
      <c r="R179" s="34">
        <v>22305</v>
      </c>
    </row>
    <row r="180" spans="4:18" hidden="1" x14ac:dyDescent="0.3">
      <c r="D180" s="34">
        <v>173</v>
      </c>
      <c r="E180" s="35" t="s">
        <v>196</v>
      </c>
      <c r="F180" s="35" t="s">
        <v>195</v>
      </c>
      <c r="G180" s="36">
        <v>44531</v>
      </c>
      <c r="H180" s="34">
        <v>22305</v>
      </c>
      <c r="N180" s="34">
        <v>174</v>
      </c>
      <c r="O180" s="35" t="s">
        <v>196</v>
      </c>
      <c r="P180" s="35" t="s">
        <v>191</v>
      </c>
      <c r="Q180" s="36">
        <v>44228</v>
      </c>
      <c r="R180" s="34">
        <v>5187</v>
      </c>
    </row>
    <row r="181" spans="4:18" hidden="1" x14ac:dyDescent="0.3">
      <c r="D181" s="34">
        <v>174</v>
      </c>
      <c r="E181" s="35" t="s">
        <v>196</v>
      </c>
      <c r="F181" s="35" t="s">
        <v>191</v>
      </c>
      <c r="G181" s="36">
        <v>44228</v>
      </c>
      <c r="H181" s="34">
        <v>5187</v>
      </c>
      <c r="N181" s="34">
        <v>175</v>
      </c>
      <c r="O181" s="35" t="s">
        <v>197</v>
      </c>
      <c r="P181" s="35" t="s">
        <v>195</v>
      </c>
      <c r="Q181" s="36">
        <v>44197</v>
      </c>
      <c r="R181" s="34">
        <v>100486</v>
      </c>
    </row>
    <row r="182" spans="4:18" hidden="1" x14ac:dyDescent="0.3">
      <c r="D182" s="34">
        <v>175</v>
      </c>
      <c r="E182" s="35" t="s">
        <v>197</v>
      </c>
      <c r="F182" s="35" t="s">
        <v>195</v>
      </c>
      <c r="G182" s="36">
        <v>44197</v>
      </c>
      <c r="H182" s="34">
        <v>100486</v>
      </c>
      <c r="N182" s="34">
        <v>176</v>
      </c>
      <c r="O182" s="35" t="s">
        <v>196</v>
      </c>
      <c r="P182" s="35" t="s">
        <v>192</v>
      </c>
      <c r="Q182" s="36">
        <v>44287</v>
      </c>
      <c r="R182" s="34">
        <v>259</v>
      </c>
    </row>
    <row r="183" spans="4:18" hidden="1" x14ac:dyDescent="0.3">
      <c r="D183" s="34">
        <v>176</v>
      </c>
      <c r="E183" s="35" t="s">
        <v>196</v>
      </c>
      <c r="F183" s="35" t="s">
        <v>192</v>
      </c>
      <c r="G183" s="36">
        <v>44287</v>
      </c>
      <c r="H183" s="34">
        <v>259</v>
      </c>
      <c r="N183" s="34">
        <v>177</v>
      </c>
      <c r="O183" s="35" t="s">
        <v>198</v>
      </c>
      <c r="P183" s="35" t="s">
        <v>193</v>
      </c>
      <c r="Q183" s="36">
        <v>44287</v>
      </c>
      <c r="R183" s="34">
        <v>61230</v>
      </c>
    </row>
    <row r="184" spans="4:18" hidden="1" x14ac:dyDescent="0.3">
      <c r="D184" s="34">
        <v>177</v>
      </c>
      <c r="E184" s="35" t="s">
        <v>198</v>
      </c>
      <c r="F184" s="35" t="s">
        <v>193</v>
      </c>
      <c r="G184" s="36">
        <v>44287</v>
      </c>
      <c r="H184" s="34">
        <v>61230</v>
      </c>
      <c r="N184" s="34">
        <v>178</v>
      </c>
      <c r="O184" s="35" t="s">
        <v>196</v>
      </c>
      <c r="P184" s="35" t="s">
        <v>193</v>
      </c>
      <c r="Q184" s="36">
        <v>44256</v>
      </c>
      <c r="R184" s="34">
        <v>29435</v>
      </c>
    </row>
    <row r="185" spans="4:18" hidden="1" x14ac:dyDescent="0.3">
      <c r="D185" s="34">
        <v>178</v>
      </c>
      <c r="E185" s="35" t="s">
        <v>196</v>
      </c>
      <c r="F185" s="35" t="s">
        <v>193</v>
      </c>
      <c r="G185" s="36">
        <v>44256</v>
      </c>
      <c r="H185" s="34">
        <v>29435</v>
      </c>
      <c r="N185" s="34">
        <v>179</v>
      </c>
      <c r="O185" s="35" t="s">
        <v>198</v>
      </c>
      <c r="P185" s="35" t="s">
        <v>193</v>
      </c>
      <c r="Q185" s="36">
        <v>44228</v>
      </c>
      <c r="R185" s="34">
        <v>74022</v>
      </c>
    </row>
    <row r="186" spans="4:18" hidden="1" x14ac:dyDescent="0.3">
      <c r="D186" s="34">
        <v>179</v>
      </c>
      <c r="E186" s="35" t="s">
        <v>198</v>
      </c>
      <c r="F186" s="35" t="s">
        <v>193</v>
      </c>
      <c r="G186" s="36">
        <v>44228</v>
      </c>
      <c r="H186" s="34">
        <v>74022</v>
      </c>
      <c r="N186" s="34">
        <v>180</v>
      </c>
      <c r="O186" s="35" t="s">
        <v>199</v>
      </c>
      <c r="P186" s="35" t="s">
        <v>193</v>
      </c>
      <c r="Q186" s="36">
        <v>44317</v>
      </c>
      <c r="R186" s="34">
        <v>124153</v>
      </c>
    </row>
    <row r="187" spans="4:18" hidden="1" x14ac:dyDescent="0.3">
      <c r="D187" s="34">
        <v>180</v>
      </c>
      <c r="E187" s="35" t="s">
        <v>199</v>
      </c>
      <c r="F187" s="35" t="s">
        <v>193</v>
      </c>
      <c r="G187" s="36">
        <v>44317</v>
      </c>
      <c r="H187" s="34">
        <v>124153</v>
      </c>
      <c r="N187" s="34">
        <v>181</v>
      </c>
      <c r="O187" s="35" t="s">
        <v>196</v>
      </c>
      <c r="P187" s="35" t="s">
        <v>195</v>
      </c>
      <c r="Q187" s="36">
        <v>44470</v>
      </c>
      <c r="R187" s="34">
        <v>225220</v>
      </c>
    </row>
    <row r="188" spans="4:18" hidden="1" x14ac:dyDescent="0.3">
      <c r="D188" s="34">
        <v>181</v>
      </c>
      <c r="E188" s="35" t="s">
        <v>196</v>
      </c>
      <c r="F188" s="35" t="s">
        <v>195</v>
      </c>
      <c r="G188" s="36">
        <v>44470</v>
      </c>
      <c r="H188" s="34">
        <v>225220</v>
      </c>
      <c r="N188" s="34">
        <v>182</v>
      </c>
      <c r="O188" s="35" t="s">
        <v>199</v>
      </c>
      <c r="P188" s="35" t="s">
        <v>192</v>
      </c>
      <c r="Q188" s="36">
        <v>44317</v>
      </c>
      <c r="R188" s="34">
        <v>164464</v>
      </c>
    </row>
    <row r="189" spans="4:18" hidden="1" x14ac:dyDescent="0.3">
      <c r="D189" s="34">
        <v>182</v>
      </c>
      <c r="E189" s="35" t="s">
        <v>199</v>
      </c>
      <c r="F189" s="35" t="s">
        <v>192</v>
      </c>
      <c r="G189" s="36">
        <v>44317</v>
      </c>
      <c r="H189" s="34">
        <v>164464</v>
      </c>
      <c r="N189" s="34">
        <v>183</v>
      </c>
      <c r="O189" s="35" t="s">
        <v>196</v>
      </c>
      <c r="P189" s="35" t="s">
        <v>193</v>
      </c>
      <c r="Q189" s="36">
        <v>44287</v>
      </c>
      <c r="R189" s="34">
        <v>145328</v>
      </c>
    </row>
    <row r="190" spans="4:18" hidden="1" x14ac:dyDescent="0.3">
      <c r="D190" s="34">
        <v>183</v>
      </c>
      <c r="E190" s="35" t="s">
        <v>196</v>
      </c>
      <c r="F190" s="35" t="s">
        <v>193</v>
      </c>
      <c r="G190" s="36">
        <v>44287</v>
      </c>
      <c r="H190" s="34">
        <v>145328</v>
      </c>
      <c r="N190" s="34">
        <v>184</v>
      </c>
      <c r="O190" s="35" t="s">
        <v>198</v>
      </c>
      <c r="P190" s="35" t="s">
        <v>194</v>
      </c>
      <c r="Q190" s="36">
        <v>44287</v>
      </c>
      <c r="R190" s="34">
        <v>189847</v>
      </c>
    </row>
    <row r="191" spans="4:18" hidden="1" x14ac:dyDescent="0.3">
      <c r="D191" s="34">
        <v>184</v>
      </c>
      <c r="E191" s="35" t="s">
        <v>198</v>
      </c>
      <c r="F191" s="35" t="s">
        <v>194</v>
      </c>
      <c r="G191" s="36">
        <v>44287</v>
      </c>
      <c r="H191" s="34">
        <v>189847</v>
      </c>
      <c r="N191" s="34">
        <v>185</v>
      </c>
      <c r="O191" s="35" t="s">
        <v>190</v>
      </c>
      <c r="P191" s="35" t="s">
        <v>195</v>
      </c>
      <c r="Q191" s="36">
        <v>44317</v>
      </c>
      <c r="R191" s="34">
        <v>240648</v>
      </c>
    </row>
    <row r="192" spans="4:18" hidden="1" x14ac:dyDescent="0.3">
      <c r="D192" s="34">
        <v>185</v>
      </c>
      <c r="E192" s="35" t="s">
        <v>190</v>
      </c>
      <c r="F192" s="35" t="s">
        <v>195</v>
      </c>
      <c r="G192" s="36">
        <v>44317</v>
      </c>
      <c r="H192" s="34">
        <v>240648</v>
      </c>
      <c r="N192" s="34">
        <v>186</v>
      </c>
      <c r="O192" s="35" t="s">
        <v>190</v>
      </c>
      <c r="P192" s="35" t="s">
        <v>191</v>
      </c>
      <c r="Q192" s="36">
        <v>44287</v>
      </c>
      <c r="R192" s="34">
        <v>73163</v>
      </c>
    </row>
    <row r="193" spans="4:18" hidden="1" x14ac:dyDescent="0.3">
      <c r="D193" s="34">
        <v>186</v>
      </c>
      <c r="E193" s="35" t="s">
        <v>190</v>
      </c>
      <c r="F193" s="35" t="s">
        <v>191</v>
      </c>
      <c r="G193" s="36">
        <v>44287</v>
      </c>
      <c r="H193" s="34">
        <v>73163</v>
      </c>
      <c r="N193" s="34">
        <v>187</v>
      </c>
      <c r="O193" s="35" t="s">
        <v>190</v>
      </c>
      <c r="P193" s="35" t="s">
        <v>194</v>
      </c>
      <c r="Q193" s="36">
        <v>44409</v>
      </c>
      <c r="R193" s="34">
        <v>67090</v>
      </c>
    </row>
    <row r="194" spans="4:18" hidden="1" x14ac:dyDescent="0.3">
      <c r="D194" s="34">
        <v>187</v>
      </c>
      <c r="E194" s="35" t="s">
        <v>190</v>
      </c>
      <c r="F194" s="35" t="s">
        <v>194</v>
      </c>
      <c r="G194" s="36">
        <v>44409</v>
      </c>
      <c r="H194" s="34">
        <v>67090</v>
      </c>
      <c r="N194" s="34">
        <v>188</v>
      </c>
      <c r="O194" s="35" t="s">
        <v>190</v>
      </c>
      <c r="P194" s="35" t="s">
        <v>194</v>
      </c>
      <c r="Q194" s="36">
        <v>44440</v>
      </c>
      <c r="R194" s="34">
        <v>13179</v>
      </c>
    </row>
    <row r="195" spans="4:18" hidden="1" x14ac:dyDescent="0.3">
      <c r="D195" s="34">
        <v>188</v>
      </c>
      <c r="E195" s="35" t="s">
        <v>190</v>
      </c>
      <c r="F195" s="35" t="s">
        <v>194</v>
      </c>
      <c r="G195" s="36">
        <v>44440</v>
      </c>
      <c r="H195" s="34">
        <v>13179</v>
      </c>
      <c r="N195" s="34">
        <v>189</v>
      </c>
      <c r="O195" s="35" t="s">
        <v>190</v>
      </c>
      <c r="P195" s="35" t="s">
        <v>192</v>
      </c>
      <c r="Q195" s="36">
        <v>44228</v>
      </c>
      <c r="R195" s="34">
        <v>210276</v>
      </c>
    </row>
    <row r="196" spans="4:18" hidden="1" x14ac:dyDescent="0.3">
      <c r="D196" s="34">
        <v>189</v>
      </c>
      <c r="E196" s="35" t="s">
        <v>190</v>
      </c>
      <c r="F196" s="35" t="s">
        <v>192</v>
      </c>
      <c r="G196" s="36">
        <v>44228</v>
      </c>
      <c r="H196" s="34">
        <v>210276</v>
      </c>
      <c r="N196" s="34">
        <v>190</v>
      </c>
      <c r="O196" s="35" t="s">
        <v>190</v>
      </c>
      <c r="P196" s="35" t="s">
        <v>192</v>
      </c>
      <c r="Q196" s="36">
        <v>44228</v>
      </c>
      <c r="R196" s="34">
        <v>86142</v>
      </c>
    </row>
    <row r="197" spans="4:18" hidden="1" x14ac:dyDescent="0.3">
      <c r="D197" s="34">
        <v>190</v>
      </c>
      <c r="E197" s="35" t="s">
        <v>190</v>
      </c>
      <c r="F197" s="35" t="s">
        <v>192</v>
      </c>
      <c r="G197" s="36">
        <v>44228</v>
      </c>
      <c r="H197" s="34">
        <v>86142</v>
      </c>
      <c r="N197" s="34">
        <v>191</v>
      </c>
      <c r="O197" s="35" t="s">
        <v>190</v>
      </c>
      <c r="P197" s="35" t="s">
        <v>191</v>
      </c>
      <c r="Q197" s="36">
        <v>44287</v>
      </c>
      <c r="R197" s="34">
        <v>203878</v>
      </c>
    </row>
    <row r="198" spans="4:18" hidden="1" x14ac:dyDescent="0.3">
      <c r="D198" s="34">
        <v>191</v>
      </c>
      <c r="E198" s="35" t="s">
        <v>190</v>
      </c>
      <c r="F198" s="35" t="s">
        <v>191</v>
      </c>
      <c r="G198" s="36">
        <v>44287</v>
      </c>
      <c r="H198" s="34">
        <v>203878</v>
      </c>
      <c r="N198" s="34">
        <v>192</v>
      </c>
      <c r="O198" s="35" t="s">
        <v>190</v>
      </c>
      <c r="P198" s="35" t="s">
        <v>193</v>
      </c>
      <c r="Q198" s="36">
        <v>44378</v>
      </c>
      <c r="R198" s="34">
        <v>86843</v>
      </c>
    </row>
    <row r="199" spans="4:18" hidden="1" x14ac:dyDescent="0.3">
      <c r="D199" s="34">
        <v>192</v>
      </c>
      <c r="E199" s="35" t="s">
        <v>190</v>
      </c>
      <c r="F199" s="35" t="s">
        <v>193</v>
      </c>
      <c r="G199" s="36">
        <v>44378</v>
      </c>
      <c r="H199" s="34">
        <v>86843</v>
      </c>
      <c r="N199" s="34">
        <v>193</v>
      </c>
      <c r="O199" s="35" t="s">
        <v>190</v>
      </c>
      <c r="P199" s="35" t="s">
        <v>193</v>
      </c>
      <c r="Q199" s="36">
        <v>44531</v>
      </c>
      <c r="R199" s="34">
        <v>-21877</v>
      </c>
    </row>
    <row r="200" spans="4:18" hidden="1" x14ac:dyDescent="0.3">
      <c r="D200" s="34">
        <v>193</v>
      </c>
      <c r="E200" s="35" t="s">
        <v>190</v>
      </c>
      <c r="F200" s="35" t="s">
        <v>193</v>
      </c>
      <c r="G200" s="36">
        <v>44531</v>
      </c>
      <c r="H200" s="34">
        <v>-21877</v>
      </c>
      <c r="N200" s="34">
        <v>194</v>
      </c>
      <c r="O200" s="35" t="s">
        <v>190</v>
      </c>
      <c r="P200" s="35" t="s">
        <v>193</v>
      </c>
      <c r="Q200" s="36">
        <v>44197</v>
      </c>
      <c r="R200" s="34">
        <v>95623</v>
      </c>
    </row>
    <row r="201" spans="4:18" hidden="1" x14ac:dyDescent="0.3">
      <c r="D201" s="34">
        <v>194</v>
      </c>
      <c r="E201" s="35" t="s">
        <v>190</v>
      </c>
      <c r="F201" s="35" t="s">
        <v>193</v>
      </c>
      <c r="G201" s="36">
        <v>44197</v>
      </c>
      <c r="H201" s="34">
        <v>95623</v>
      </c>
      <c r="N201" s="34">
        <v>195</v>
      </c>
      <c r="O201" s="35" t="s">
        <v>190</v>
      </c>
      <c r="P201" s="35" t="s">
        <v>194</v>
      </c>
      <c r="Q201" s="36">
        <v>44531</v>
      </c>
      <c r="R201" s="34">
        <v>244284</v>
      </c>
    </row>
    <row r="202" spans="4:18" hidden="1" x14ac:dyDescent="0.3">
      <c r="D202" s="34">
        <v>195</v>
      </c>
      <c r="E202" s="35" t="s">
        <v>190</v>
      </c>
      <c r="F202" s="35" t="s">
        <v>194</v>
      </c>
      <c r="G202" s="36">
        <v>44531</v>
      </c>
      <c r="H202" s="34">
        <v>244284</v>
      </c>
      <c r="N202" s="34">
        <v>196</v>
      </c>
      <c r="O202" s="35" t="s">
        <v>190</v>
      </c>
      <c r="P202" s="35" t="s">
        <v>194</v>
      </c>
      <c r="Q202" s="36">
        <v>44378</v>
      </c>
      <c r="R202" s="34">
        <v>103592</v>
      </c>
    </row>
    <row r="203" spans="4:18" hidden="1" x14ac:dyDescent="0.3">
      <c r="D203" s="34">
        <v>196</v>
      </c>
      <c r="E203" s="35" t="s">
        <v>190</v>
      </c>
      <c r="F203" s="35" t="s">
        <v>194</v>
      </c>
      <c r="G203" s="36">
        <v>44378</v>
      </c>
      <c r="H203" s="34">
        <v>103592</v>
      </c>
      <c r="N203" s="34">
        <v>197</v>
      </c>
      <c r="O203" s="35" t="s">
        <v>190</v>
      </c>
      <c r="P203" s="35" t="s">
        <v>195</v>
      </c>
      <c r="Q203" s="36">
        <v>44348</v>
      </c>
      <c r="R203" s="34">
        <v>17150</v>
      </c>
    </row>
    <row r="204" spans="4:18" hidden="1" x14ac:dyDescent="0.3">
      <c r="D204" s="34">
        <v>197</v>
      </c>
      <c r="E204" s="35" t="s">
        <v>190</v>
      </c>
      <c r="F204" s="35" t="s">
        <v>195</v>
      </c>
      <c r="G204" s="36">
        <v>44348</v>
      </c>
      <c r="H204" s="34">
        <v>17150</v>
      </c>
      <c r="N204" s="34">
        <v>198</v>
      </c>
      <c r="O204" s="35" t="s">
        <v>190</v>
      </c>
      <c r="P204" s="35" t="s">
        <v>191</v>
      </c>
      <c r="Q204" s="36">
        <v>44378</v>
      </c>
      <c r="R204" s="34">
        <v>138473</v>
      </c>
    </row>
    <row r="205" spans="4:18" hidden="1" x14ac:dyDescent="0.3">
      <c r="D205" s="34">
        <v>198</v>
      </c>
      <c r="E205" s="35" t="s">
        <v>190</v>
      </c>
      <c r="F205" s="35" t="s">
        <v>191</v>
      </c>
      <c r="G205" s="36">
        <v>44378</v>
      </c>
      <c r="H205" s="34">
        <v>138473</v>
      </c>
      <c r="N205" s="34">
        <v>199</v>
      </c>
      <c r="O205" s="35" t="s">
        <v>190</v>
      </c>
      <c r="P205" s="35" t="s">
        <v>194</v>
      </c>
      <c r="Q205" s="36">
        <v>44287</v>
      </c>
      <c r="R205" s="34">
        <v>81846</v>
      </c>
    </row>
    <row r="206" spans="4:18" hidden="1" x14ac:dyDescent="0.3">
      <c r="D206" s="34">
        <v>199</v>
      </c>
      <c r="E206" s="35" t="s">
        <v>190</v>
      </c>
      <c r="F206" s="35" t="s">
        <v>194</v>
      </c>
      <c r="G206" s="36">
        <v>44287</v>
      </c>
      <c r="H206" s="34">
        <v>81846</v>
      </c>
      <c r="N206" s="34">
        <v>200</v>
      </c>
      <c r="O206" s="35" t="s">
        <v>190</v>
      </c>
      <c r="P206" s="35" t="s">
        <v>194</v>
      </c>
      <c r="Q206" s="36">
        <v>44409</v>
      </c>
      <c r="R206" s="34">
        <v>10877</v>
      </c>
    </row>
    <row r="207" spans="4:18" hidden="1" x14ac:dyDescent="0.3">
      <c r="D207" s="34">
        <v>200</v>
      </c>
      <c r="E207" s="35" t="s">
        <v>190</v>
      </c>
      <c r="F207" s="35" t="s">
        <v>194</v>
      </c>
      <c r="G207" s="36">
        <v>44409</v>
      </c>
      <c r="H207" s="34">
        <v>10877</v>
      </c>
      <c r="N207" s="34">
        <v>201</v>
      </c>
      <c r="O207" s="35" t="s">
        <v>196</v>
      </c>
      <c r="P207" s="35" t="s">
        <v>191</v>
      </c>
      <c r="Q207" s="36">
        <v>44409</v>
      </c>
      <c r="R207" s="34">
        <v>155980</v>
      </c>
    </row>
    <row r="208" spans="4:18" hidden="1" x14ac:dyDescent="0.3">
      <c r="D208" s="34">
        <v>201</v>
      </c>
      <c r="E208" s="35" t="s">
        <v>196</v>
      </c>
      <c r="F208" s="35" t="s">
        <v>191</v>
      </c>
      <c r="G208" s="36">
        <v>44409</v>
      </c>
      <c r="H208" s="34">
        <v>155980</v>
      </c>
      <c r="N208" s="34">
        <v>202</v>
      </c>
      <c r="O208" s="35" t="s">
        <v>199</v>
      </c>
      <c r="P208" s="35" t="s">
        <v>193</v>
      </c>
      <c r="Q208" s="36">
        <v>44409</v>
      </c>
      <c r="R208" s="34">
        <v>23010</v>
      </c>
    </row>
    <row r="209" spans="4:18" hidden="1" x14ac:dyDescent="0.3">
      <c r="D209" s="34">
        <v>202</v>
      </c>
      <c r="E209" s="35" t="s">
        <v>199</v>
      </c>
      <c r="F209" s="35" t="s">
        <v>193</v>
      </c>
      <c r="G209" s="36">
        <v>44409</v>
      </c>
      <c r="H209" s="34">
        <v>23010</v>
      </c>
      <c r="N209" s="34">
        <v>203</v>
      </c>
      <c r="O209" s="35" t="s">
        <v>199</v>
      </c>
      <c r="P209" s="35" t="s">
        <v>192</v>
      </c>
      <c r="Q209" s="36">
        <v>44531</v>
      </c>
      <c r="R209" s="34">
        <v>71529</v>
      </c>
    </row>
    <row r="210" spans="4:18" hidden="1" x14ac:dyDescent="0.3">
      <c r="D210" s="34">
        <v>203</v>
      </c>
      <c r="E210" s="35" t="s">
        <v>199</v>
      </c>
      <c r="F210" s="35" t="s">
        <v>192</v>
      </c>
      <c r="G210" s="36">
        <v>44531</v>
      </c>
      <c r="H210" s="34">
        <v>71529</v>
      </c>
      <c r="N210" s="34">
        <v>204</v>
      </c>
      <c r="O210" s="35" t="s">
        <v>197</v>
      </c>
      <c r="P210" s="35" t="s">
        <v>191</v>
      </c>
      <c r="Q210" s="36">
        <v>44470</v>
      </c>
      <c r="R210" s="34">
        <v>39494</v>
      </c>
    </row>
    <row r="211" spans="4:18" hidden="1" x14ac:dyDescent="0.3">
      <c r="D211" s="34">
        <v>204</v>
      </c>
      <c r="E211" s="35" t="s">
        <v>197</v>
      </c>
      <c r="F211" s="35" t="s">
        <v>191</v>
      </c>
      <c r="G211" s="36">
        <v>44470</v>
      </c>
      <c r="H211" s="34">
        <v>39494</v>
      </c>
      <c r="N211" s="34">
        <v>205</v>
      </c>
      <c r="O211" s="35" t="s">
        <v>199</v>
      </c>
      <c r="P211" s="35" t="s">
        <v>191</v>
      </c>
      <c r="Q211" s="36">
        <v>44228</v>
      </c>
      <c r="R211" s="34">
        <v>157993</v>
      </c>
    </row>
    <row r="212" spans="4:18" hidden="1" x14ac:dyDescent="0.3">
      <c r="D212" s="34">
        <v>205</v>
      </c>
      <c r="E212" s="35" t="s">
        <v>199</v>
      </c>
      <c r="F212" s="35" t="s">
        <v>191</v>
      </c>
      <c r="G212" s="36">
        <v>44228</v>
      </c>
      <c r="H212" s="34">
        <v>157993</v>
      </c>
      <c r="N212" s="34">
        <v>206</v>
      </c>
      <c r="O212" s="35" t="s">
        <v>197</v>
      </c>
      <c r="P212" s="35" t="s">
        <v>193</v>
      </c>
      <c r="Q212" s="36">
        <v>44378</v>
      </c>
      <c r="R212" s="34">
        <v>121986</v>
      </c>
    </row>
    <row r="213" spans="4:18" hidden="1" x14ac:dyDescent="0.3">
      <c r="D213" s="34">
        <v>206</v>
      </c>
      <c r="E213" s="35" t="s">
        <v>197</v>
      </c>
      <c r="F213" s="35" t="s">
        <v>193</v>
      </c>
      <c r="G213" s="36">
        <v>44378</v>
      </c>
      <c r="H213" s="34">
        <v>121986</v>
      </c>
      <c r="N213" s="34">
        <v>207</v>
      </c>
      <c r="O213" s="35" t="s">
        <v>198</v>
      </c>
      <c r="P213" s="35" t="s">
        <v>192</v>
      </c>
      <c r="Q213" s="36">
        <v>44440</v>
      </c>
      <c r="R213" s="34">
        <v>258051</v>
      </c>
    </row>
    <row r="214" spans="4:18" x14ac:dyDescent="0.3">
      <c r="D214" s="34">
        <v>207</v>
      </c>
      <c r="E214" s="35" t="s">
        <v>198</v>
      </c>
      <c r="F214" s="35" t="s">
        <v>192</v>
      </c>
      <c r="G214" s="36">
        <v>44440</v>
      </c>
      <c r="H214" s="34">
        <v>258051</v>
      </c>
      <c r="N214" s="34">
        <v>208</v>
      </c>
      <c r="O214" s="35" t="s">
        <v>196</v>
      </c>
      <c r="P214" s="35" t="s">
        <v>193</v>
      </c>
      <c r="Q214" s="36">
        <v>44197</v>
      </c>
      <c r="R214" s="34">
        <v>6460</v>
      </c>
    </row>
    <row r="215" spans="4:18" hidden="1" x14ac:dyDescent="0.3">
      <c r="D215" s="34">
        <v>208</v>
      </c>
      <c r="E215" s="35" t="s">
        <v>196</v>
      </c>
      <c r="F215" s="35" t="s">
        <v>193</v>
      </c>
      <c r="G215" s="36">
        <v>44197</v>
      </c>
      <c r="H215" s="34">
        <v>6460</v>
      </c>
      <c r="N215" s="34">
        <v>209</v>
      </c>
      <c r="O215" s="35" t="s">
        <v>198</v>
      </c>
      <c r="P215" s="35" t="s">
        <v>193</v>
      </c>
      <c r="Q215" s="36">
        <v>44256</v>
      </c>
      <c r="R215" s="34">
        <v>114470</v>
      </c>
    </row>
    <row r="216" spans="4:18" hidden="1" x14ac:dyDescent="0.3">
      <c r="D216" s="34">
        <v>209</v>
      </c>
      <c r="E216" s="35" t="s">
        <v>198</v>
      </c>
      <c r="F216" s="35" t="s">
        <v>193</v>
      </c>
      <c r="G216" s="36">
        <v>44256</v>
      </c>
      <c r="H216" s="34">
        <v>114470</v>
      </c>
      <c r="N216" s="34">
        <v>210</v>
      </c>
      <c r="O216" s="35" t="s">
        <v>196</v>
      </c>
      <c r="P216" s="35" t="s">
        <v>195</v>
      </c>
      <c r="Q216" s="36">
        <v>44228</v>
      </c>
      <c r="R216" s="34">
        <v>8721</v>
      </c>
    </row>
    <row r="217" spans="4:18" hidden="1" x14ac:dyDescent="0.3">
      <c r="D217" s="34">
        <v>210</v>
      </c>
      <c r="E217" s="35" t="s">
        <v>196</v>
      </c>
      <c r="F217" s="35" t="s">
        <v>195</v>
      </c>
      <c r="G217" s="36">
        <v>44228</v>
      </c>
      <c r="H217" s="34">
        <v>8721</v>
      </c>
      <c r="N217" s="34">
        <v>211</v>
      </c>
      <c r="O217" s="35" t="s">
        <v>197</v>
      </c>
      <c r="P217" s="35" t="s">
        <v>193</v>
      </c>
      <c r="Q217" s="36">
        <v>44440</v>
      </c>
      <c r="R217" s="34">
        <v>160752</v>
      </c>
    </row>
    <row r="218" spans="4:18" hidden="1" x14ac:dyDescent="0.3">
      <c r="D218" s="34">
        <v>211</v>
      </c>
      <c r="E218" s="35" t="s">
        <v>197</v>
      </c>
      <c r="F218" s="35" t="s">
        <v>193</v>
      </c>
      <c r="G218" s="36">
        <v>44440</v>
      </c>
      <c r="H218" s="34">
        <v>160752</v>
      </c>
      <c r="N218" s="34">
        <v>212</v>
      </c>
      <c r="O218" s="35" t="s">
        <v>197</v>
      </c>
      <c r="P218" s="35" t="s">
        <v>193</v>
      </c>
      <c r="Q218" s="36">
        <v>44531</v>
      </c>
      <c r="R218" s="34">
        <v>1365</v>
      </c>
    </row>
    <row r="219" spans="4:18" hidden="1" x14ac:dyDescent="0.3">
      <c r="D219" s="34">
        <v>212</v>
      </c>
      <c r="E219" s="35" t="s">
        <v>197</v>
      </c>
      <c r="F219" s="35" t="s">
        <v>193</v>
      </c>
      <c r="G219" s="36">
        <v>44531</v>
      </c>
      <c r="H219" s="34">
        <v>1365</v>
      </c>
      <c r="N219" s="34">
        <v>213</v>
      </c>
      <c r="O219" s="35" t="s">
        <v>196</v>
      </c>
      <c r="P219" s="35" t="s">
        <v>194</v>
      </c>
      <c r="Q219" s="36">
        <v>44531</v>
      </c>
      <c r="R219" s="34">
        <v>54633</v>
      </c>
    </row>
    <row r="220" spans="4:18" hidden="1" x14ac:dyDescent="0.3">
      <c r="D220" s="34">
        <v>213</v>
      </c>
      <c r="E220" s="35" t="s">
        <v>196</v>
      </c>
      <c r="F220" s="35" t="s">
        <v>194</v>
      </c>
      <c r="G220" s="36">
        <v>44531</v>
      </c>
      <c r="H220" s="34">
        <v>54633</v>
      </c>
      <c r="N220" s="34">
        <v>214</v>
      </c>
      <c r="O220" s="35" t="s">
        <v>197</v>
      </c>
      <c r="P220" s="35" t="s">
        <v>191</v>
      </c>
      <c r="Q220" s="36">
        <v>44348</v>
      </c>
      <c r="R220" s="34">
        <v>130437</v>
      </c>
    </row>
    <row r="221" spans="4:18" hidden="1" x14ac:dyDescent="0.3">
      <c r="D221" s="34">
        <v>214</v>
      </c>
      <c r="E221" s="35" t="s">
        <v>197</v>
      </c>
      <c r="F221" s="35" t="s">
        <v>191</v>
      </c>
      <c r="G221" s="36">
        <v>44348</v>
      </c>
      <c r="H221" s="34">
        <v>130437</v>
      </c>
      <c r="N221" s="34">
        <v>215</v>
      </c>
      <c r="O221" s="35" t="s">
        <v>196</v>
      </c>
      <c r="P221" s="35" t="s">
        <v>193</v>
      </c>
      <c r="Q221" s="36">
        <v>44317</v>
      </c>
      <c r="R221" s="34">
        <v>53266</v>
      </c>
    </row>
    <row r="222" spans="4:18" hidden="1" x14ac:dyDescent="0.3">
      <c r="D222" s="34">
        <v>215</v>
      </c>
      <c r="E222" s="35" t="s">
        <v>196</v>
      </c>
      <c r="F222" s="35" t="s">
        <v>193</v>
      </c>
      <c r="G222" s="36">
        <v>44317</v>
      </c>
      <c r="H222" s="34">
        <v>53266</v>
      </c>
      <c r="N222" s="34">
        <v>216</v>
      </c>
      <c r="O222" s="35" t="s">
        <v>197</v>
      </c>
      <c r="P222" s="35" t="s">
        <v>194</v>
      </c>
      <c r="Q222" s="36">
        <v>44409</v>
      </c>
      <c r="R222" s="34">
        <v>110965</v>
      </c>
    </row>
    <row r="223" spans="4:18" hidden="1" x14ac:dyDescent="0.3">
      <c r="D223" s="34">
        <v>216</v>
      </c>
      <c r="E223" s="35" t="s">
        <v>197</v>
      </c>
      <c r="F223" s="35" t="s">
        <v>194</v>
      </c>
      <c r="G223" s="36">
        <v>44409</v>
      </c>
      <c r="H223" s="34">
        <v>110965</v>
      </c>
      <c r="N223" s="34">
        <v>217</v>
      </c>
      <c r="O223" s="35" t="s">
        <v>196</v>
      </c>
      <c r="P223" s="35" t="s">
        <v>192</v>
      </c>
      <c r="Q223" s="36">
        <v>44348</v>
      </c>
      <c r="R223" s="34">
        <v>159478</v>
      </c>
    </row>
    <row r="224" spans="4:18" hidden="1" x14ac:dyDescent="0.3">
      <c r="D224" s="34">
        <v>217</v>
      </c>
      <c r="E224" s="35" t="s">
        <v>196</v>
      </c>
      <c r="F224" s="35" t="s">
        <v>192</v>
      </c>
      <c r="G224" s="36">
        <v>44348</v>
      </c>
      <c r="H224" s="34">
        <v>159478</v>
      </c>
      <c r="N224" s="34">
        <v>218</v>
      </c>
      <c r="O224" s="35" t="s">
        <v>197</v>
      </c>
      <c r="P224" s="35" t="s">
        <v>191</v>
      </c>
      <c r="Q224" s="36">
        <v>44348</v>
      </c>
      <c r="R224" s="34">
        <v>96983</v>
      </c>
    </row>
    <row r="225" spans="4:18" hidden="1" x14ac:dyDescent="0.3">
      <c r="D225" s="34">
        <v>218</v>
      </c>
      <c r="E225" s="35" t="s">
        <v>197</v>
      </c>
      <c r="F225" s="35" t="s">
        <v>191</v>
      </c>
      <c r="G225" s="36">
        <v>44348</v>
      </c>
      <c r="H225" s="34">
        <v>96983</v>
      </c>
      <c r="N225" s="34">
        <v>219</v>
      </c>
      <c r="O225" s="35" t="s">
        <v>196</v>
      </c>
      <c r="P225" s="35" t="s">
        <v>191</v>
      </c>
      <c r="Q225" s="36">
        <v>44228</v>
      </c>
      <c r="R225" s="34">
        <v>15238</v>
      </c>
    </row>
    <row r="226" spans="4:18" hidden="1" x14ac:dyDescent="0.3">
      <c r="D226" s="34">
        <v>219</v>
      </c>
      <c r="E226" s="35" t="s">
        <v>196</v>
      </c>
      <c r="F226" s="35" t="s">
        <v>191</v>
      </c>
      <c r="G226" s="36">
        <v>44228</v>
      </c>
      <c r="H226" s="34">
        <v>15238</v>
      </c>
      <c r="N226" s="34">
        <v>220</v>
      </c>
      <c r="O226" s="35" t="s">
        <v>198</v>
      </c>
      <c r="P226" s="35" t="s">
        <v>192</v>
      </c>
      <c r="Q226" s="36">
        <v>44287</v>
      </c>
      <c r="R226" s="34">
        <v>89649</v>
      </c>
    </row>
    <row r="227" spans="4:18" hidden="1" x14ac:dyDescent="0.3">
      <c r="D227" s="34">
        <v>220</v>
      </c>
      <c r="E227" s="35" t="s">
        <v>198</v>
      </c>
      <c r="F227" s="35" t="s">
        <v>192</v>
      </c>
      <c r="G227" s="36">
        <v>44287</v>
      </c>
      <c r="H227" s="34">
        <v>89649</v>
      </c>
      <c r="N227" s="34">
        <v>221</v>
      </c>
      <c r="O227" s="35" t="s">
        <v>199</v>
      </c>
      <c r="P227" s="35" t="s">
        <v>192</v>
      </c>
      <c r="Q227" s="36">
        <v>44287</v>
      </c>
      <c r="R227" s="34">
        <v>42319</v>
      </c>
    </row>
    <row r="228" spans="4:18" hidden="1" x14ac:dyDescent="0.3">
      <c r="D228" s="34">
        <v>221</v>
      </c>
      <c r="E228" s="35" t="s">
        <v>199</v>
      </c>
      <c r="F228" s="35" t="s">
        <v>192</v>
      </c>
      <c r="G228" s="36">
        <v>44287</v>
      </c>
      <c r="H228" s="34">
        <v>42319</v>
      </c>
      <c r="N228" s="34">
        <v>222</v>
      </c>
      <c r="O228" s="35" t="s">
        <v>197</v>
      </c>
      <c r="P228" s="35" t="s">
        <v>192</v>
      </c>
      <c r="Q228" s="36">
        <v>44317</v>
      </c>
      <c r="R228" s="34">
        <v>1519</v>
      </c>
    </row>
    <row r="229" spans="4:18" hidden="1" x14ac:dyDescent="0.3">
      <c r="D229" s="34">
        <v>222</v>
      </c>
      <c r="E229" s="35" t="s">
        <v>197</v>
      </c>
      <c r="F229" s="35" t="s">
        <v>192</v>
      </c>
      <c r="G229" s="36">
        <v>44317</v>
      </c>
      <c r="H229" s="34">
        <v>1519</v>
      </c>
      <c r="N229" s="34">
        <v>223</v>
      </c>
      <c r="O229" s="35" t="s">
        <v>196</v>
      </c>
      <c r="P229" s="35" t="s">
        <v>191</v>
      </c>
      <c r="Q229" s="36">
        <v>44409</v>
      </c>
      <c r="R229" s="34">
        <v>78549</v>
      </c>
    </row>
    <row r="230" spans="4:18" hidden="1" x14ac:dyDescent="0.3">
      <c r="D230" s="34">
        <v>223</v>
      </c>
      <c r="E230" s="35" t="s">
        <v>196</v>
      </c>
      <c r="F230" s="35" t="s">
        <v>191</v>
      </c>
      <c r="G230" s="36">
        <v>44409</v>
      </c>
      <c r="H230" s="34">
        <v>78549</v>
      </c>
      <c r="N230" s="34">
        <v>224</v>
      </c>
      <c r="O230" s="35" t="s">
        <v>199</v>
      </c>
      <c r="P230" s="35" t="s">
        <v>191</v>
      </c>
      <c r="Q230" s="36">
        <v>44317</v>
      </c>
      <c r="R230" s="34">
        <v>1696</v>
      </c>
    </row>
    <row r="231" spans="4:18" hidden="1" x14ac:dyDescent="0.3">
      <c r="D231" s="34">
        <v>224</v>
      </c>
      <c r="E231" s="35" t="s">
        <v>199</v>
      </c>
      <c r="F231" s="35" t="s">
        <v>191</v>
      </c>
      <c r="G231" s="36">
        <v>44317</v>
      </c>
      <c r="H231" s="34">
        <v>1696</v>
      </c>
      <c r="N231" s="34">
        <v>225</v>
      </c>
      <c r="O231" s="35" t="s">
        <v>196</v>
      </c>
      <c r="P231" s="35" t="s">
        <v>195</v>
      </c>
      <c r="Q231" s="36">
        <v>44228</v>
      </c>
      <c r="R231" s="34">
        <v>252387</v>
      </c>
    </row>
    <row r="232" spans="4:18" hidden="1" x14ac:dyDescent="0.3">
      <c r="D232" s="34">
        <v>225</v>
      </c>
      <c r="E232" s="35" t="s">
        <v>196</v>
      </c>
      <c r="F232" s="35" t="s">
        <v>195</v>
      </c>
      <c r="G232" s="36">
        <v>44228</v>
      </c>
      <c r="H232" s="34">
        <v>252387</v>
      </c>
      <c r="N232" s="34">
        <v>226</v>
      </c>
      <c r="O232" s="35" t="s">
        <v>199</v>
      </c>
      <c r="P232" s="35" t="s">
        <v>191</v>
      </c>
      <c r="Q232" s="36">
        <v>44228</v>
      </c>
      <c r="R232" s="34">
        <v>27849</v>
      </c>
    </row>
    <row r="233" spans="4:18" hidden="1" x14ac:dyDescent="0.3">
      <c r="D233" s="34">
        <v>226</v>
      </c>
      <c r="E233" s="35" t="s">
        <v>199</v>
      </c>
      <c r="F233" s="35" t="s">
        <v>191</v>
      </c>
      <c r="G233" s="36">
        <v>44228</v>
      </c>
      <c r="H233" s="34">
        <v>27849</v>
      </c>
      <c r="N233" s="34">
        <v>227</v>
      </c>
      <c r="O233" s="35" t="s">
        <v>196</v>
      </c>
      <c r="P233" s="35" t="s">
        <v>195</v>
      </c>
      <c r="Q233" s="36">
        <v>44287</v>
      </c>
      <c r="R233" s="34">
        <v>173334</v>
      </c>
    </row>
    <row r="234" spans="4:18" hidden="1" x14ac:dyDescent="0.3">
      <c r="D234" s="34">
        <v>227</v>
      </c>
      <c r="E234" s="35" t="s">
        <v>196</v>
      </c>
      <c r="F234" s="35" t="s">
        <v>195</v>
      </c>
      <c r="G234" s="36">
        <v>44287</v>
      </c>
      <c r="H234" s="34">
        <v>173334</v>
      </c>
      <c r="N234" s="34">
        <v>228</v>
      </c>
      <c r="O234" s="35" t="s">
        <v>197</v>
      </c>
      <c r="P234" s="35" t="s">
        <v>194</v>
      </c>
      <c r="Q234" s="36">
        <v>44287</v>
      </c>
      <c r="R234" s="34">
        <v>221658</v>
      </c>
    </row>
    <row r="235" spans="4:18" hidden="1" x14ac:dyDescent="0.3">
      <c r="D235" s="34">
        <v>228</v>
      </c>
      <c r="E235" s="35" t="s">
        <v>197</v>
      </c>
      <c r="F235" s="35" t="s">
        <v>194</v>
      </c>
      <c r="G235" s="36">
        <v>44287</v>
      </c>
      <c r="H235" s="34">
        <v>221658</v>
      </c>
      <c r="N235" s="34">
        <v>229</v>
      </c>
      <c r="O235" s="35" t="s">
        <v>199</v>
      </c>
      <c r="P235" s="35" t="s">
        <v>192</v>
      </c>
      <c r="Q235" s="36">
        <v>44531</v>
      </c>
      <c r="R235" s="34">
        <v>12709</v>
      </c>
    </row>
    <row r="236" spans="4:18" hidden="1" x14ac:dyDescent="0.3">
      <c r="D236" s="34">
        <v>229</v>
      </c>
      <c r="E236" s="35" t="s">
        <v>199</v>
      </c>
      <c r="F236" s="35" t="s">
        <v>192</v>
      </c>
      <c r="G236" s="36">
        <v>44531</v>
      </c>
      <c r="H236" s="34">
        <v>12709</v>
      </c>
      <c r="N236" s="34">
        <v>230</v>
      </c>
      <c r="O236" s="35" t="s">
        <v>197</v>
      </c>
      <c r="P236" s="35" t="s">
        <v>193</v>
      </c>
      <c r="Q236" s="36">
        <v>44256</v>
      </c>
      <c r="R236" s="34">
        <v>6845</v>
      </c>
    </row>
    <row r="237" spans="4:18" hidden="1" x14ac:dyDescent="0.3">
      <c r="D237" s="34">
        <v>230</v>
      </c>
      <c r="E237" s="35" t="s">
        <v>197</v>
      </c>
      <c r="F237" s="35" t="s">
        <v>193</v>
      </c>
      <c r="G237" s="36">
        <v>44256</v>
      </c>
      <c r="H237" s="34">
        <v>6845</v>
      </c>
      <c r="N237" s="34">
        <v>231</v>
      </c>
      <c r="O237" s="35" t="s">
        <v>198</v>
      </c>
      <c r="P237" s="35" t="s">
        <v>192</v>
      </c>
      <c r="Q237" s="36">
        <v>44501</v>
      </c>
      <c r="R237" s="34">
        <v>39271</v>
      </c>
    </row>
    <row r="238" spans="4:18" hidden="1" x14ac:dyDescent="0.3">
      <c r="D238" s="34">
        <v>231</v>
      </c>
      <c r="E238" s="35" t="s">
        <v>198</v>
      </c>
      <c r="F238" s="35" t="s">
        <v>192</v>
      </c>
      <c r="G238" s="36">
        <v>44501</v>
      </c>
      <c r="H238" s="34">
        <v>39271</v>
      </c>
      <c r="N238" s="34">
        <v>232</v>
      </c>
      <c r="O238" s="35" t="s">
        <v>198</v>
      </c>
      <c r="P238" s="35" t="s">
        <v>191</v>
      </c>
      <c r="Q238" s="36">
        <v>44440</v>
      </c>
      <c r="R238" s="34">
        <v>208038</v>
      </c>
    </row>
    <row r="239" spans="4:18" hidden="1" x14ac:dyDescent="0.3">
      <c r="D239" s="34">
        <v>232</v>
      </c>
      <c r="E239" s="35" t="s">
        <v>198</v>
      </c>
      <c r="F239" s="35" t="s">
        <v>191</v>
      </c>
      <c r="G239" s="36">
        <v>44440</v>
      </c>
      <c r="H239" s="34">
        <v>208038</v>
      </c>
      <c r="N239" s="34">
        <v>233</v>
      </c>
      <c r="O239" s="35" t="s">
        <v>196</v>
      </c>
      <c r="P239" s="35" t="s">
        <v>191</v>
      </c>
      <c r="Q239" s="36">
        <v>44378</v>
      </c>
      <c r="R239" s="34">
        <v>12894</v>
      </c>
    </row>
    <row r="240" spans="4:18" hidden="1" x14ac:dyDescent="0.3">
      <c r="D240" s="34">
        <v>233</v>
      </c>
      <c r="E240" s="35" t="s">
        <v>196</v>
      </c>
      <c r="F240" s="35" t="s">
        <v>191</v>
      </c>
      <c r="G240" s="36">
        <v>44378</v>
      </c>
      <c r="H240" s="34">
        <v>12894</v>
      </c>
      <c r="N240" s="34">
        <v>234</v>
      </c>
      <c r="O240" s="35" t="s">
        <v>199</v>
      </c>
      <c r="P240" s="35" t="s">
        <v>192</v>
      </c>
      <c r="Q240" s="36">
        <v>44470</v>
      </c>
      <c r="R240" s="34">
        <v>236531</v>
      </c>
    </row>
    <row r="241" spans="4:18" hidden="1" x14ac:dyDescent="0.3">
      <c r="D241" s="34">
        <v>234</v>
      </c>
      <c r="E241" s="35" t="s">
        <v>199</v>
      </c>
      <c r="F241" s="35" t="s">
        <v>192</v>
      </c>
      <c r="G241" s="36">
        <v>44470</v>
      </c>
      <c r="H241" s="34">
        <v>236531</v>
      </c>
      <c r="N241" s="34">
        <v>235</v>
      </c>
      <c r="O241" s="35" t="s">
        <v>196</v>
      </c>
      <c r="P241" s="35" t="s">
        <v>192</v>
      </c>
      <c r="Q241" s="36">
        <v>44470</v>
      </c>
      <c r="R241" s="34">
        <v>128249</v>
      </c>
    </row>
    <row r="242" spans="4:18" hidden="1" x14ac:dyDescent="0.3">
      <c r="D242" s="34">
        <v>235</v>
      </c>
      <c r="E242" s="35" t="s">
        <v>196</v>
      </c>
      <c r="F242" s="35" t="s">
        <v>192</v>
      </c>
      <c r="G242" s="36">
        <v>44470</v>
      </c>
      <c r="H242" s="34">
        <v>128249</v>
      </c>
      <c r="N242" s="34">
        <v>236</v>
      </c>
      <c r="O242" s="35" t="s">
        <v>199</v>
      </c>
      <c r="P242" s="35" t="s">
        <v>192</v>
      </c>
      <c r="Q242" s="36">
        <v>44531</v>
      </c>
      <c r="R242" s="34">
        <v>210352</v>
      </c>
    </row>
    <row r="243" spans="4:18" hidden="1" x14ac:dyDescent="0.3">
      <c r="D243" s="34">
        <v>236</v>
      </c>
      <c r="E243" s="35" t="s">
        <v>199</v>
      </c>
      <c r="F243" s="35" t="s">
        <v>192</v>
      </c>
      <c r="G243" s="36">
        <v>44531</v>
      </c>
      <c r="H243" s="34">
        <v>210352</v>
      </c>
      <c r="N243" s="34">
        <v>237</v>
      </c>
      <c r="O243" s="35" t="s">
        <v>196</v>
      </c>
      <c r="P243" s="35" t="s">
        <v>193</v>
      </c>
      <c r="Q243" s="36">
        <v>44256</v>
      </c>
      <c r="R243" s="34">
        <v>133951</v>
      </c>
    </row>
    <row r="244" spans="4:18" hidden="1" x14ac:dyDescent="0.3">
      <c r="D244" s="34">
        <v>237</v>
      </c>
      <c r="E244" s="35" t="s">
        <v>196</v>
      </c>
      <c r="F244" s="35" t="s">
        <v>193</v>
      </c>
      <c r="G244" s="36">
        <v>44256</v>
      </c>
      <c r="H244" s="34">
        <v>133951</v>
      </c>
      <c r="N244" s="34">
        <v>238</v>
      </c>
      <c r="O244" s="35" t="s">
        <v>196</v>
      </c>
      <c r="P244" s="35" t="s">
        <v>192</v>
      </c>
      <c r="Q244" s="36">
        <v>44256</v>
      </c>
      <c r="R244" s="34">
        <v>117440</v>
      </c>
    </row>
    <row r="245" spans="4:18" hidden="1" x14ac:dyDescent="0.3">
      <c r="D245" s="34">
        <v>238</v>
      </c>
      <c r="E245" s="35" t="s">
        <v>196</v>
      </c>
      <c r="F245" s="35" t="s">
        <v>192</v>
      </c>
      <c r="G245" s="36">
        <v>44256</v>
      </c>
      <c r="H245" s="34">
        <v>117440</v>
      </c>
      <c r="N245" s="34">
        <v>239</v>
      </c>
      <c r="O245" s="35" t="s">
        <v>197</v>
      </c>
      <c r="P245" s="35" t="s">
        <v>195</v>
      </c>
      <c r="Q245" s="36">
        <v>44440</v>
      </c>
      <c r="R245" s="34">
        <v>256402</v>
      </c>
    </row>
    <row r="246" spans="4:18" hidden="1" x14ac:dyDescent="0.3">
      <c r="D246" s="34">
        <v>239</v>
      </c>
      <c r="E246" s="35" t="s">
        <v>197</v>
      </c>
      <c r="F246" s="35" t="s">
        <v>195</v>
      </c>
      <c r="G246" s="36">
        <v>44440</v>
      </c>
      <c r="H246" s="34">
        <v>256402</v>
      </c>
      <c r="N246" s="34">
        <v>240</v>
      </c>
      <c r="O246" s="35" t="s">
        <v>190</v>
      </c>
      <c r="P246" s="35" t="s">
        <v>192</v>
      </c>
      <c r="Q246" s="36">
        <v>44197</v>
      </c>
      <c r="R246" s="34">
        <v>151301</v>
      </c>
    </row>
    <row r="247" spans="4:18" hidden="1" x14ac:dyDescent="0.3">
      <c r="D247" s="34">
        <v>240</v>
      </c>
      <c r="E247" s="35" t="s">
        <v>190</v>
      </c>
      <c r="F247" s="35" t="s">
        <v>192</v>
      </c>
      <c r="G247" s="36">
        <v>44197</v>
      </c>
      <c r="H247" s="34">
        <v>151301</v>
      </c>
      <c r="N247" s="34">
        <v>241</v>
      </c>
      <c r="O247" s="35" t="s">
        <v>190</v>
      </c>
      <c r="P247" s="35" t="s">
        <v>193</v>
      </c>
      <c r="Q247" s="36">
        <v>44501</v>
      </c>
      <c r="R247" s="34">
        <v>74813</v>
      </c>
    </row>
    <row r="248" spans="4:18" hidden="1" x14ac:dyDescent="0.3">
      <c r="D248" s="34">
        <v>241</v>
      </c>
      <c r="E248" s="35" t="s">
        <v>190</v>
      </c>
      <c r="F248" s="35" t="s">
        <v>193</v>
      </c>
      <c r="G248" s="36">
        <v>44501</v>
      </c>
      <c r="H248" s="34">
        <v>74813</v>
      </c>
      <c r="N248" s="34">
        <v>242</v>
      </c>
      <c r="O248" s="35" t="s">
        <v>190</v>
      </c>
      <c r="P248" s="35" t="s">
        <v>193</v>
      </c>
      <c r="Q248" s="36">
        <v>44197</v>
      </c>
      <c r="R248" s="34">
        <v>161532</v>
      </c>
    </row>
    <row r="249" spans="4:18" hidden="1" x14ac:dyDescent="0.3">
      <c r="D249" s="34">
        <v>242</v>
      </c>
      <c r="E249" s="35" t="s">
        <v>190</v>
      </c>
      <c r="F249" s="35" t="s">
        <v>193</v>
      </c>
      <c r="G249" s="36">
        <v>44197</v>
      </c>
      <c r="H249" s="34">
        <v>161532</v>
      </c>
      <c r="N249" s="34">
        <v>243</v>
      </c>
      <c r="O249" s="35" t="s">
        <v>190</v>
      </c>
      <c r="P249" s="35" t="s">
        <v>195</v>
      </c>
      <c r="Q249" s="36">
        <v>44501</v>
      </c>
      <c r="R249" s="34">
        <v>63494</v>
      </c>
    </row>
    <row r="250" spans="4:18" hidden="1" x14ac:dyDescent="0.3">
      <c r="D250" s="34">
        <v>243</v>
      </c>
      <c r="E250" s="35" t="s">
        <v>190</v>
      </c>
      <c r="F250" s="35" t="s">
        <v>195</v>
      </c>
      <c r="G250" s="36">
        <v>44501</v>
      </c>
      <c r="H250" s="34">
        <v>63494</v>
      </c>
      <c r="N250" s="34">
        <v>244</v>
      </c>
      <c r="O250" s="35" t="s">
        <v>190</v>
      </c>
      <c r="P250" s="35" t="s">
        <v>191</v>
      </c>
      <c r="Q250" s="36">
        <v>44501</v>
      </c>
      <c r="R250" s="34">
        <v>8463</v>
      </c>
    </row>
    <row r="251" spans="4:18" hidden="1" x14ac:dyDescent="0.3">
      <c r="D251" s="34">
        <v>244</v>
      </c>
      <c r="E251" s="35" t="s">
        <v>190</v>
      </c>
      <c r="F251" s="35" t="s">
        <v>191</v>
      </c>
      <c r="G251" s="36">
        <v>44501</v>
      </c>
      <c r="H251" s="34">
        <v>8463</v>
      </c>
      <c r="N251" s="34">
        <v>245</v>
      </c>
      <c r="O251" s="35" t="s">
        <v>190</v>
      </c>
      <c r="P251" s="35" t="s">
        <v>191</v>
      </c>
      <c r="Q251" s="36">
        <v>44531</v>
      </c>
      <c r="R251" s="34">
        <v>9630</v>
      </c>
    </row>
    <row r="252" spans="4:18" hidden="1" x14ac:dyDescent="0.3">
      <c r="D252" s="34">
        <v>245</v>
      </c>
      <c r="E252" s="35" t="s">
        <v>190</v>
      </c>
      <c r="F252" s="35" t="s">
        <v>191</v>
      </c>
      <c r="G252" s="36">
        <v>44531</v>
      </c>
      <c r="H252" s="34">
        <v>9630</v>
      </c>
      <c r="N252" s="34">
        <v>246</v>
      </c>
      <c r="O252" s="35" t="s">
        <v>190</v>
      </c>
      <c r="P252" s="35" t="s">
        <v>194</v>
      </c>
      <c r="Q252" s="36">
        <v>44470</v>
      </c>
      <c r="R252" s="34">
        <v>139432</v>
      </c>
    </row>
    <row r="253" spans="4:18" hidden="1" x14ac:dyDescent="0.3">
      <c r="D253" s="34">
        <v>246</v>
      </c>
      <c r="E253" s="35" t="s">
        <v>190</v>
      </c>
      <c r="F253" s="35" t="s">
        <v>194</v>
      </c>
      <c r="G253" s="36">
        <v>44470</v>
      </c>
      <c r="H253" s="34">
        <v>139432</v>
      </c>
      <c r="N253" s="34">
        <v>247</v>
      </c>
      <c r="O253" s="35" t="s">
        <v>190</v>
      </c>
      <c r="P253" s="35" t="s">
        <v>194</v>
      </c>
      <c r="Q253" s="36">
        <v>44440</v>
      </c>
      <c r="R253" s="34">
        <v>261354</v>
      </c>
    </row>
    <row r="254" spans="4:18" hidden="1" x14ac:dyDescent="0.3">
      <c r="D254" s="34">
        <v>247</v>
      </c>
      <c r="E254" s="35" t="s">
        <v>190</v>
      </c>
      <c r="F254" s="35" t="s">
        <v>194</v>
      </c>
      <c r="G254" s="36">
        <v>44440</v>
      </c>
      <c r="H254" s="34">
        <v>261354</v>
      </c>
      <c r="N254" s="34">
        <v>248</v>
      </c>
      <c r="O254" s="35" t="s">
        <v>190</v>
      </c>
      <c r="P254" s="35" t="s">
        <v>192</v>
      </c>
      <c r="Q254" s="36">
        <v>44378</v>
      </c>
      <c r="R254" s="34">
        <v>89802</v>
      </c>
    </row>
    <row r="255" spans="4:18" x14ac:dyDescent="0.3">
      <c r="D255" s="34">
        <v>248</v>
      </c>
      <c r="E255" s="35" t="s">
        <v>190</v>
      </c>
      <c r="F255" s="35" t="s">
        <v>192</v>
      </c>
      <c r="G255" s="36">
        <v>44378</v>
      </c>
      <c r="H255" s="34">
        <v>89802</v>
      </c>
      <c r="N255" s="34">
        <v>249</v>
      </c>
      <c r="O255" s="35" t="s">
        <v>190</v>
      </c>
      <c r="P255" s="35" t="s">
        <v>192</v>
      </c>
      <c r="Q255" s="36">
        <v>44409</v>
      </c>
      <c r="R255" s="34">
        <v>23250</v>
      </c>
    </row>
    <row r="256" spans="4:18" x14ac:dyDescent="0.3">
      <c r="D256" s="34">
        <v>249</v>
      </c>
      <c r="E256" s="35" t="s">
        <v>190</v>
      </c>
      <c r="F256" s="35" t="s">
        <v>192</v>
      </c>
      <c r="G256" s="36">
        <v>44409</v>
      </c>
      <c r="H256" s="34">
        <v>23250</v>
      </c>
      <c r="N256" s="34">
        <v>250</v>
      </c>
      <c r="O256" s="35" t="s">
        <v>190</v>
      </c>
      <c r="P256" s="35" t="s">
        <v>194</v>
      </c>
      <c r="Q256" s="36">
        <v>44501</v>
      </c>
      <c r="R256" s="34">
        <v>156072</v>
      </c>
    </row>
    <row r="257" spans="4:18" hidden="1" x14ac:dyDescent="0.3">
      <c r="D257" s="34">
        <v>250</v>
      </c>
      <c r="E257" s="35" t="s">
        <v>190</v>
      </c>
      <c r="F257" s="35" t="s">
        <v>194</v>
      </c>
      <c r="G257" s="36">
        <v>44501</v>
      </c>
      <c r="H257" s="34">
        <v>156072</v>
      </c>
      <c r="N257" s="34">
        <v>251</v>
      </c>
      <c r="O257" s="35" t="s">
        <v>190</v>
      </c>
      <c r="P257" s="35" t="s">
        <v>194</v>
      </c>
      <c r="Q257" s="36">
        <v>44378</v>
      </c>
      <c r="R257" s="34">
        <v>52513</v>
      </c>
    </row>
    <row r="258" spans="4:18" hidden="1" x14ac:dyDescent="0.3">
      <c r="D258" s="34">
        <v>251</v>
      </c>
      <c r="E258" s="35" t="s">
        <v>190</v>
      </c>
      <c r="F258" s="35" t="s">
        <v>194</v>
      </c>
      <c r="G258" s="36">
        <v>44378</v>
      </c>
      <c r="H258" s="34">
        <v>52513</v>
      </c>
      <c r="N258" s="34">
        <v>252</v>
      </c>
      <c r="O258" s="35" t="s">
        <v>190</v>
      </c>
      <c r="P258" s="35" t="s">
        <v>194</v>
      </c>
      <c r="Q258" s="36">
        <v>44197</v>
      </c>
      <c r="R258" s="34">
        <v>25860</v>
      </c>
    </row>
    <row r="259" spans="4:18" hidden="1" x14ac:dyDescent="0.3">
      <c r="D259" s="34">
        <v>252</v>
      </c>
      <c r="E259" s="35" t="s">
        <v>190</v>
      </c>
      <c r="F259" s="35" t="s">
        <v>194</v>
      </c>
      <c r="G259" s="36">
        <v>44197</v>
      </c>
      <c r="H259" s="34">
        <v>25860</v>
      </c>
      <c r="N259" s="34">
        <v>253</v>
      </c>
      <c r="O259" s="35" t="s">
        <v>190</v>
      </c>
      <c r="P259" s="35" t="s">
        <v>195</v>
      </c>
      <c r="Q259" s="36">
        <v>44287</v>
      </c>
      <c r="R259" s="34">
        <v>244904</v>
      </c>
    </row>
    <row r="260" spans="4:18" hidden="1" x14ac:dyDescent="0.3">
      <c r="D260" s="34">
        <v>253</v>
      </c>
      <c r="E260" s="35" t="s">
        <v>190</v>
      </c>
      <c r="F260" s="35" t="s">
        <v>195</v>
      </c>
      <c r="G260" s="36">
        <v>44287</v>
      </c>
      <c r="H260" s="34">
        <v>244904</v>
      </c>
      <c r="N260" s="34">
        <v>254</v>
      </c>
      <c r="O260" s="35" t="s">
        <v>190</v>
      </c>
      <c r="P260" s="35" t="s">
        <v>195</v>
      </c>
      <c r="Q260" s="36">
        <v>44378</v>
      </c>
      <c r="R260" s="34">
        <v>159745</v>
      </c>
    </row>
    <row r="261" spans="4:18" hidden="1" x14ac:dyDescent="0.3">
      <c r="D261" s="34">
        <v>254</v>
      </c>
      <c r="E261" s="35" t="s">
        <v>190</v>
      </c>
      <c r="F261" s="35" t="s">
        <v>195</v>
      </c>
      <c r="G261" s="36">
        <v>44378</v>
      </c>
      <c r="H261" s="34">
        <v>159745</v>
      </c>
      <c r="N261" s="34">
        <v>255</v>
      </c>
      <c r="O261" s="35" t="s">
        <v>190</v>
      </c>
      <c r="P261" s="35" t="s">
        <v>194</v>
      </c>
      <c r="Q261" s="36">
        <v>44197</v>
      </c>
      <c r="R261" s="34">
        <v>6256</v>
      </c>
    </row>
    <row r="262" spans="4:18" hidden="1" x14ac:dyDescent="0.3">
      <c r="D262" s="34">
        <v>255</v>
      </c>
      <c r="E262" s="35" t="s">
        <v>190</v>
      </c>
      <c r="F262" s="35" t="s">
        <v>194</v>
      </c>
      <c r="G262" s="36">
        <v>44197</v>
      </c>
      <c r="H262" s="34">
        <v>6256</v>
      </c>
      <c r="N262" s="34">
        <v>256</v>
      </c>
      <c r="O262" s="35" t="s">
        <v>190</v>
      </c>
      <c r="P262" s="35" t="s">
        <v>191</v>
      </c>
      <c r="Q262" s="36">
        <v>44228</v>
      </c>
      <c r="R262" s="34">
        <v>194150</v>
      </c>
    </row>
    <row r="263" spans="4:18" hidden="1" x14ac:dyDescent="0.3">
      <c r="D263" s="34">
        <v>256</v>
      </c>
      <c r="E263" s="35" t="s">
        <v>190</v>
      </c>
      <c r="F263" s="35" t="s">
        <v>191</v>
      </c>
      <c r="G263" s="36">
        <v>44228</v>
      </c>
      <c r="H263" s="34">
        <v>194150</v>
      </c>
      <c r="N263" s="34">
        <v>257</v>
      </c>
      <c r="O263" s="35" t="s">
        <v>190</v>
      </c>
      <c r="P263" s="35" t="s">
        <v>192</v>
      </c>
      <c r="Q263" s="36">
        <v>44409</v>
      </c>
      <c r="R263" s="34">
        <v>7382</v>
      </c>
    </row>
    <row r="264" spans="4:18" x14ac:dyDescent="0.3">
      <c r="D264" s="34">
        <v>257</v>
      </c>
      <c r="E264" s="35" t="s">
        <v>190</v>
      </c>
      <c r="F264" s="35" t="s">
        <v>192</v>
      </c>
      <c r="G264" s="36">
        <v>44409</v>
      </c>
      <c r="H264" s="34">
        <v>7382</v>
      </c>
      <c r="N264" s="34">
        <v>258</v>
      </c>
      <c r="O264" s="35" t="s">
        <v>190</v>
      </c>
      <c r="P264" s="35" t="s">
        <v>194</v>
      </c>
      <c r="Q264" s="36">
        <v>44317</v>
      </c>
      <c r="R264" s="34">
        <v>26172</v>
      </c>
    </row>
    <row r="265" spans="4:18" hidden="1" x14ac:dyDescent="0.3">
      <c r="D265" s="34">
        <v>258</v>
      </c>
      <c r="E265" s="35" t="s">
        <v>190</v>
      </c>
      <c r="F265" s="35" t="s">
        <v>194</v>
      </c>
      <c r="G265" s="36">
        <v>44317</v>
      </c>
      <c r="H265" s="34">
        <v>26172</v>
      </c>
      <c r="N265" s="34">
        <v>259</v>
      </c>
      <c r="O265" s="35" t="s">
        <v>190</v>
      </c>
      <c r="P265" s="35" t="s">
        <v>194</v>
      </c>
      <c r="Q265" s="36">
        <v>44501</v>
      </c>
      <c r="R265" s="34">
        <v>223295</v>
      </c>
    </row>
    <row r="266" spans="4:18" hidden="1" x14ac:dyDescent="0.3">
      <c r="D266" s="34">
        <v>259</v>
      </c>
      <c r="E266" s="35" t="s">
        <v>190</v>
      </c>
      <c r="F266" s="35" t="s">
        <v>194</v>
      </c>
      <c r="G266" s="36">
        <v>44501</v>
      </c>
      <c r="H266" s="34">
        <v>223295</v>
      </c>
      <c r="N266" s="34">
        <v>260</v>
      </c>
      <c r="O266" s="35" t="s">
        <v>190</v>
      </c>
      <c r="P266" s="35" t="s">
        <v>195</v>
      </c>
      <c r="Q266" s="36">
        <v>44348</v>
      </c>
      <c r="R266" s="34">
        <v>213069</v>
      </c>
    </row>
    <row r="267" spans="4:18" hidden="1" x14ac:dyDescent="0.3">
      <c r="D267" s="34">
        <v>260</v>
      </c>
      <c r="E267" s="35" t="s">
        <v>190</v>
      </c>
      <c r="F267" s="35" t="s">
        <v>195</v>
      </c>
      <c r="G267" s="36">
        <v>44348</v>
      </c>
      <c r="H267" s="34">
        <v>213069</v>
      </c>
      <c r="N267" s="34">
        <v>261</v>
      </c>
      <c r="O267" s="35" t="s">
        <v>190</v>
      </c>
      <c r="P267" s="35" t="s">
        <v>192</v>
      </c>
      <c r="Q267" s="36">
        <v>44348</v>
      </c>
      <c r="R267" s="34">
        <v>7190</v>
      </c>
    </row>
    <row r="268" spans="4:18" hidden="1" x14ac:dyDescent="0.3">
      <c r="D268" s="34">
        <v>261</v>
      </c>
      <c r="E268" s="35" t="s">
        <v>190</v>
      </c>
      <c r="F268" s="35" t="s">
        <v>192</v>
      </c>
      <c r="G268" s="36">
        <v>44348</v>
      </c>
      <c r="H268" s="34">
        <v>7190</v>
      </c>
      <c r="N268" s="34">
        <v>262</v>
      </c>
      <c r="O268" s="35" t="s">
        <v>190</v>
      </c>
      <c r="P268" s="35" t="s">
        <v>195</v>
      </c>
      <c r="Q268" s="36">
        <v>44256</v>
      </c>
      <c r="R268" s="34">
        <v>51626</v>
      </c>
    </row>
    <row r="269" spans="4:18" hidden="1" x14ac:dyDescent="0.3">
      <c r="D269" s="34">
        <v>262</v>
      </c>
      <c r="E269" s="35" t="s">
        <v>190</v>
      </c>
      <c r="F269" s="35" t="s">
        <v>195</v>
      </c>
      <c r="G269" s="36">
        <v>44256</v>
      </c>
      <c r="H269" s="34">
        <v>51626</v>
      </c>
      <c r="N269" s="34">
        <v>263</v>
      </c>
      <c r="O269" s="35" t="s">
        <v>190</v>
      </c>
      <c r="P269" s="35" t="s">
        <v>193</v>
      </c>
      <c r="Q269" s="36">
        <v>44440</v>
      </c>
      <c r="R269" s="34">
        <v>200584</v>
      </c>
    </row>
    <row r="270" spans="4:18" hidden="1" x14ac:dyDescent="0.3">
      <c r="D270" s="34">
        <v>263</v>
      </c>
      <c r="E270" s="35" t="s">
        <v>190</v>
      </c>
      <c r="F270" s="35" t="s">
        <v>193</v>
      </c>
      <c r="G270" s="36">
        <v>44440</v>
      </c>
      <c r="H270" s="34">
        <v>200584</v>
      </c>
      <c r="N270" s="34">
        <v>264</v>
      </c>
      <c r="O270" s="35" t="s">
        <v>190</v>
      </c>
      <c r="P270" s="35" t="s">
        <v>191</v>
      </c>
      <c r="Q270" s="36">
        <v>44378</v>
      </c>
      <c r="R270" s="34">
        <v>235104</v>
      </c>
    </row>
    <row r="271" spans="4:18" hidden="1" x14ac:dyDescent="0.3">
      <c r="D271" s="34">
        <v>264</v>
      </c>
      <c r="E271" s="35" t="s">
        <v>190</v>
      </c>
      <c r="F271" s="35" t="s">
        <v>191</v>
      </c>
      <c r="G271" s="36">
        <v>44378</v>
      </c>
      <c r="H271" s="34">
        <v>235104</v>
      </c>
      <c r="N271" s="34">
        <v>265</v>
      </c>
      <c r="O271" s="35" t="s">
        <v>190</v>
      </c>
      <c r="P271" s="35" t="s">
        <v>195</v>
      </c>
      <c r="Q271" s="36">
        <v>44440</v>
      </c>
      <c r="R271" s="34">
        <v>55991</v>
      </c>
    </row>
    <row r="272" spans="4:18" hidden="1" x14ac:dyDescent="0.3">
      <c r="D272" s="34">
        <v>265</v>
      </c>
      <c r="E272" s="35" t="s">
        <v>190</v>
      </c>
      <c r="F272" s="35" t="s">
        <v>195</v>
      </c>
      <c r="G272" s="36">
        <v>44440</v>
      </c>
      <c r="H272" s="34">
        <v>55991</v>
      </c>
      <c r="N272" s="34">
        <v>266</v>
      </c>
      <c r="O272" s="35" t="s">
        <v>190</v>
      </c>
      <c r="P272" s="35" t="s">
        <v>192</v>
      </c>
      <c r="Q272" s="36">
        <v>44228</v>
      </c>
      <c r="R272" s="34">
        <v>134107</v>
      </c>
    </row>
    <row r="273" spans="4:18" hidden="1" x14ac:dyDescent="0.3">
      <c r="D273" s="34">
        <v>266</v>
      </c>
      <c r="E273" s="35" t="s">
        <v>190</v>
      </c>
      <c r="F273" s="35" t="s">
        <v>192</v>
      </c>
      <c r="G273" s="36">
        <v>44228</v>
      </c>
      <c r="H273" s="34">
        <v>134107</v>
      </c>
      <c r="N273" s="34">
        <v>267</v>
      </c>
      <c r="O273" s="35" t="s">
        <v>190</v>
      </c>
      <c r="P273" s="35" t="s">
        <v>193</v>
      </c>
      <c r="Q273" s="36">
        <v>44470</v>
      </c>
      <c r="R273" s="34">
        <v>104379</v>
      </c>
    </row>
    <row r="274" spans="4:18" hidden="1" x14ac:dyDescent="0.3">
      <c r="D274" s="34">
        <v>267</v>
      </c>
      <c r="E274" s="35" t="s">
        <v>190</v>
      </c>
      <c r="F274" s="35" t="s">
        <v>193</v>
      </c>
      <c r="G274" s="36">
        <v>44470</v>
      </c>
      <c r="H274" s="34">
        <v>104379</v>
      </c>
      <c r="N274" s="34">
        <v>268</v>
      </c>
      <c r="O274" s="35" t="s">
        <v>190</v>
      </c>
      <c r="P274" s="35" t="s">
        <v>191</v>
      </c>
      <c r="Q274" s="36">
        <v>44470</v>
      </c>
      <c r="R274" s="34">
        <v>22810</v>
      </c>
    </row>
    <row r="275" spans="4:18" hidden="1" x14ac:dyDescent="0.3">
      <c r="D275" s="34">
        <v>268</v>
      </c>
      <c r="E275" s="35" t="s">
        <v>190</v>
      </c>
      <c r="F275" s="35" t="s">
        <v>191</v>
      </c>
      <c r="G275" s="36">
        <v>44470</v>
      </c>
      <c r="H275" s="34">
        <v>22810</v>
      </c>
      <c r="N275" s="34">
        <v>269</v>
      </c>
      <c r="O275" s="35" t="s">
        <v>190</v>
      </c>
      <c r="P275" s="35" t="s">
        <v>192</v>
      </c>
      <c r="Q275" s="36">
        <v>44197</v>
      </c>
      <c r="R275" s="34">
        <v>28289</v>
      </c>
    </row>
    <row r="276" spans="4:18" hidden="1" x14ac:dyDescent="0.3">
      <c r="D276" s="34">
        <v>269</v>
      </c>
      <c r="E276" s="35" t="s">
        <v>190</v>
      </c>
      <c r="F276" s="35" t="s">
        <v>192</v>
      </c>
      <c r="G276" s="36">
        <v>44197</v>
      </c>
      <c r="H276" s="34">
        <v>28289</v>
      </c>
      <c r="N276" s="34">
        <v>270</v>
      </c>
      <c r="O276" s="35" t="s">
        <v>190</v>
      </c>
      <c r="P276" s="35" t="s">
        <v>191</v>
      </c>
      <c r="Q276" s="36">
        <v>44348</v>
      </c>
      <c r="R276" s="34">
        <v>65162</v>
      </c>
    </row>
    <row r="277" spans="4:18" hidden="1" x14ac:dyDescent="0.3">
      <c r="D277" s="34">
        <v>270</v>
      </c>
      <c r="E277" s="35" t="s">
        <v>190</v>
      </c>
      <c r="F277" s="35" t="s">
        <v>191</v>
      </c>
      <c r="G277" s="36">
        <v>44348</v>
      </c>
      <c r="H277" s="34">
        <v>65162</v>
      </c>
      <c r="N277" s="34">
        <v>271</v>
      </c>
      <c r="O277" s="35" t="s">
        <v>196</v>
      </c>
      <c r="P277" s="35" t="s">
        <v>191</v>
      </c>
      <c r="Q277" s="36">
        <v>44256</v>
      </c>
      <c r="R277" s="34">
        <v>201340</v>
      </c>
    </row>
    <row r="278" spans="4:18" hidden="1" x14ac:dyDescent="0.3">
      <c r="D278" s="34">
        <v>271</v>
      </c>
      <c r="E278" s="35" t="s">
        <v>196</v>
      </c>
      <c r="F278" s="35" t="s">
        <v>191</v>
      </c>
      <c r="G278" s="36">
        <v>44256</v>
      </c>
      <c r="H278" s="34">
        <v>201340</v>
      </c>
      <c r="N278" s="34">
        <v>272</v>
      </c>
      <c r="O278" s="35" t="s">
        <v>198</v>
      </c>
      <c r="P278" s="35" t="s">
        <v>193</v>
      </c>
      <c r="Q278" s="36">
        <v>44501</v>
      </c>
      <c r="R278" s="34">
        <v>55433</v>
      </c>
    </row>
    <row r="279" spans="4:18" hidden="1" x14ac:dyDescent="0.3">
      <c r="D279" s="34">
        <v>272</v>
      </c>
      <c r="E279" s="35" t="s">
        <v>198</v>
      </c>
      <c r="F279" s="35" t="s">
        <v>193</v>
      </c>
      <c r="G279" s="36">
        <v>44501</v>
      </c>
      <c r="H279" s="34">
        <v>55433</v>
      </c>
      <c r="N279" s="34">
        <v>273</v>
      </c>
      <c r="O279" s="35" t="s">
        <v>199</v>
      </c>
      <c r="P279" s="35" t="s">
        <v>195</v>
      </c>
      <c r="Q279" s="36">
        <v>44378</v>
      </c>
      <c r="R279" s="34">
        <v>104422</v>
      </c>
    </row>
    <row r="280" spans="4:18" hidden="1" x14ac:dyDescent="0.3">
      <c r="D280" s="34">
        <v>273</v>
      </c>
      <c r="E280" s="35" t="s">
        <v>199</v>
      </c>
      <c r="F280" s="35" t="s">
        <v>195</v>
      </c>
      <c r="G280" s="36">
        <v>44378</v>
      </c>
      <c r="H280" s="34">
        <v>104422</v>
      </c>
      <c r="N280" s="34">
        <v>274</v>
      </c>
      <c r="O280" s="35" t="s">
        <v>196</v>
      </c>
      <c r="P280" s="35" t="s">
        <v>192</v>
      </c>
      <c r="Q280" s="36">
        <v>44531</v>
      </c>
      <c r="R280" s="34">
        <v>100956</v>
      </c>
    </row>
    <row r="281" spans="4:18" hidden="1" x14ac:dyDescent="0.3">
      <c r="D281" s="34">
        <v>274</v>
      </c>
      <c r="E281" s="35" t="s">
        <v>196</v>
      </c>
      <c r="F281" s="35" t="s">
        <v>192</v>
      </c>
      <c r="G281" s="36">
        <v>44531</v>
      </c>
      <c r="H281" s="34">
        <v>100956</v>
      </c>
      <c r="N281" s="34">
        <v>275</v>
      </c>
      <c r="O281" s="35" t="s">
        <v>196</v>
      </c>
      <c r="P281" s="35" t="s">
        <v>193</v>
      </c>
      <c r="Q281" s="36">
        <v>44287</v>
      </c>
      <c r="R281" s="34">
        <v>135272</v>
      </c>
    </row>
    <row r="282" spans="4:18" hidden="1" x14ac:dyDescent="0.3">
      <c r="D282" s="34">
        <v>275</v>
      </c>
      <c r="E282" s="35" t="s">
        <v>196</v>
      </c>
      <c r="F282" s="35" t="s">
        <v>193</v>
      </c>
      <c r="G282" s="36">
        <v>44287</v>
      </c>
      <c r="H282" s="34">
        <v>135272</v>
      </c>
      <c r="N282" s="34">
        <v>276</v>
      </c>
      <c r="O282" s="35" t="s">
        <v>198</v>
      </c>
      <c r="P282" s="35" t="s">
        <v>194</v>
      </c>
      <c r="Q282" s="36">
        <v>44378</v>
      </c>
      <c r="R282" s="34">
        <v>59920</v>
      </c>
    </row>
    <row r="283" spans="4:18" hidden="1" x14ac:dyDescent="0.3">
      <c r="D283" s="34">
        <v>276</v>
      </c>
      <c r="E283" s="35" t="s">
        <v>198</v>
      </c>
      <c r="F283" s="35" t="s">
        <v>194</v>
      </c>
      <c r="G283" s="36">
        <v>44378</v>
      </c>
      <c r="H283" s="34">
        <v>59920</v>
      </c>
      <c r="N283" s="34">
        <v>277</v>
      </c>
      <c r="O283" s="35" t="s">
        <v>196</v>
      </c>
      <c r="P283" s="35" t="s">
        <v>194</v>
      </c>
      <c r="Q283" s="36">
        <v>44470</v>
      </c>
      <c r="R283" s="34">
        <v>163127</v>
      </c>
    </row>
    <row r="284" spans="4:18" hidden="1" x14ac:dyDescent="0.3">
      <c r="D284" s="34">
        <v>277</v>
      </c>
      <c r="E284" s="35" t="s">
        <v>196</v>
      </c>
      <c r="F284" s="35" t="s">
        <v>194</v>
      </c>
      <c r="G284" s="36">
        <v>44470</v>
      </c>
      <c r="H284" s="34">
        <v>163127</v>
      </c>
      <c r="N284" s="34">
        <v>278</v>
      </c>
      <c r="O284" s="35" t="s">
        <v>198</v>
      </c>
      <c r="P284" s="35" t="s">
        <v>195</v>
      </c>
      <c r="Q284" s="36">
        <v>44531</v>
      </c>
      <c r="R284" s="34">
        <v>232472</v>
      </c>
    </row>
    <row r="285" spans="4:18" hidden="1" x14ac:dyDescent="0.3">
      <c r="D285" s="34">
        <v>278</v>
      </c>
      <c r="E285" s="35" t="s">
        <v>198</v>
      </c>
      <c r="F285" s="35" t="s">
        <v>195</v>
      </c>
      <c r="G285" s="36">
        <v>44531</v>
      </c>
      <c r="H285" s="34">
        <v>232472</v>
      </c>
      <c r="N285" s="34">
        <v>279</v>
      </c>
      <c r="O285" s="35" t="s">
        <v>199</v>
      </c>
      <c r="P285" s="35" t="s">
        <v>194</v>
      </c>
      <c r="Q285" s="36">
        <v>44501</v>
      </c>
      <c r="R285" s="34">
        <v>28110</v>
      </c>
    </row>
    <row r="286" spans="4:18" hidden="1" x14ac:dyDescent="0.3">
      <c r="D286" s="34">
        <v>279</v>
      </c>
      <c r="E286" s="35" t="s">
        <v>199</v>
      </c>
      <c r="F286" s="35" t="s">
        <v>194</v>
      </c>
      <c r="G286" s="36">
        <v>44501</v>
      </c>
      <c r="H286" s="34">
        <v>28110</v>
      </c>
      <c r="N286" s="34">
        <v>280</v>
      </c>
      <c r="O286" s="35" t="s">
        <v>199</v>
      </c>
      <c r="P286" s="35" t="s">
        <v>195</v>
      </c>
      <c r="Q286" s="36">
        <v>44197</v>
      </c>
      <c r="R286" s="34">
        <v>40778</v>
      </c>
    </row>
    <row r="287" spans="4:18" hidden="1" x14ac:dyDescent="0.3">
      <c r="D287" s="34">
        <v>280</v>
      </c>
      <c r="E287" s="35" t="s">
        <v>199</v>
      </c>
      <c r="F287" s="35" t="s">
        <v>195</v>
      </c>
      <c r="G287" s="36">
        <v>44197</v>
      </c>
      <c r="H287" s="34">
        <v>40778</v>
      </c>
      <c r="N287" s="34">
        <v>281</v>
      </c>
      <c r="O287" s="35" t="s">
        <v>197</v>
      </c>
      <c r="P287" s="35" t="s">
        <v>191</v>
      </c>
      <c r="Q287" s="36">
        <v>44197</v>
      </c>
      <c r="R287" s="34">
        <v>219774</v>
      </c>
    </row>
    <row r="288" spans="4:18" hidden="1" x14ac:dyDescent="0.3">
      <c r="D288" s="34">
        <v>281</v>
      </c>
      <c r="E288" s="35" t="s">
        <v>197</v>
      </c>
      <c r="F288" s="35" t="s">
        <v>191</v>
      </c>
      <c r="G288" s="36">
        <v>44197</v>
      </c>
      <c r="H288" s="34">
        <v>219774</v>
      </c>
      <c r="N288" s="34">
        <v>282</v>
      </c>
      <c r="O288" s="35" t="s">
        <v>197</v>
      </c>
      <c r="P288" s="35" t="s">
        <v>195</v>
      </c>
      <c r="Q288" s="36">
        <v>44409</v>
      </c>
      <c r="R288" s="34">
        <v>216458</v>
      </c>
    </row>
    <row r="289" spans="4:18" hidden="1" x14ac:dyDescent="0.3">
      <c r="D289" s="34">
        <v>282</v>
      </c>
      <c r="E289" s="35" t="s">
        <v>197</v>
      </c>
      <c r="F289" s="35" t="s">
        <v>195</v>
      </c>
      <c r="G289" s="36">
        <v>44409</v>
      </c>
      <c r="H289" s="34">
        <v>216458</v>
      </c>
      <c r="N289" s="34">
        <v>283</v>
      </c>
      <c r="O289" s="35" t="s">
        <v>197</v>
      </c>
      <c r="P289" s="35" t="s">
        <v>193</v>
      </c>
      <c r="Q289" s="36">
        <v>44256</v>
      </c>
      <c r="R289" s="34">
        <v>39973</v>
      </c>
    </row>
    <row r="290" spans="4:18" hidden="1" x14ac:dyDescent="0.3">
      <c r="D290" s="34">
        <v>283</v>
      </c>
      <c r="E290" s="35" t="s">
        <v>197</v>
      </c>
      <c r="F290" s="35" t="s">
        <v>193</v>
      </c>
      <c r="G290" s="36">
        <v>44256</v>
      </c>
      <c r="H290" s="34">
        <v>39973</v>
      </c>
      <c r="N290" s="34">
        <v>284</v>
      </c>
      <c r="O290" s="35" t="s">
        <v>198</v>
      </c>
      <c r="P290" s="35" t="s">
        <v>192</v>
      </c>
      <c r="Q290" s="36">
        <v>44501</v>
      </c>
      <c r="R290" s="34">
        <v>195638</v>
      </c>
    </row>
    <row r="291" spans="4:18" hidden="1" x14ac:dyDescent="0.3">
      <c r="D291" s="34">
        <v>284</v>
      </c>
      <c r="E291" s="35" t="s">
        <v>198</v>
      </c>
      <c r="F291" s="35" t="s">
        <v>192</v>
      </c>
      <c r="G291" s="36">
        <v>44501</v>
      </c>
      <c r="H291" s="34">
        <v>195638</v>
      </c>
      <c r="N291" s="34">
        <v>285</v>
      </c>
      <c r="O291" s="35" t="s">
        <v>198</v>
      </c>
      <c r="P291" s="35" t="s">
        <v>193</v>
      </c>
      <c r="Q291" s="36">
        <v>44197</v>
      </c>
      <c r="R291" s="34">
        <v>256329</v>
      </c>
    </row>
    <row r="292" spans="4:18" hidden="1" x14ac:dyDescent="0.3">
      <c r="D292" s="34">
        <v>285</v>
      </c>
      <c r="E292" s="35" t="s">
        <v>198</v>
      </c>
      <c r="F292" s="35" t="s">
        <v>193</v>
      </c>
      <c r="G292" s="36">
        <v>44197</v>
      </c>
      <c r="H292" s="34">
        <v>256329</v>
      </c>
      <c r="N292" s="34">
        <v>286</v>
      </c>
      <c r="O292" s="35" t="s">
        <v>197</v>
      </c>
      <c r="P292" s="35" t="s">
        <v>191</v>
      </c>
      <c r="Q292" s="36">
        <v>44348</v>
      </c>
      <c r="R292" s="34">
        <v>11238</v>
      </c>
    </row>
    <row r="293" spans="4:18" hidden="1" x14ac:dyDescent="0.3">
      <c r="D293" s="34">
        <v>286</v>
      </c>
      <c r="E293" s="35" t="s">
        <v>197</v>
      </c>
      <c r="F293" s="35" t="s">
        <v>191</v>
      </c>
      <c r="G293" s="36">
        <v>44348</v>
      </c>
      <c r="H293" s="34">
        <v>11238</v>
      </c>
      <c r="N293" s="34">
        <v>287</v>
      </c>
      <c r="O293" s="35" t="s">
        <v>196</v>
      </c>
      <c r="P293" s="35" t="s">
        <v>193</v>
      </c>
      <c r="Q293" s="36">
        <v>44501</v>
      </c>
      <c r="R293" s="34">
        <v>20238</v>
      </c>
    </row>
    <row r="294" spans="4:18" hidden="1" x14ac:dyDescent="0.3">
      <c r="D294" s="34">
        <v>287</v>
      </c>
      <c r="E294" s="35" t="s">
        <v>196</v>
      </c>
      <c r="F294" s="35" t="s">
        <v>193</v>
      </c>
      <c r="G294" s="36">
        <v>44501</v>
      </c>
      <c r="H294" s="34">
        <v>20238</v>
      </c>
      <c r="N294" s="34">
        <v>288</v>
      </c>
      <c r="O294" s="35" t="s">
        <v>197</v>
      </c>
      <c r="P294" s="35" t="s">
        <v>191</v>
      </c>
      <c r="Q294" s="36">
        <v>44378</v>
      </c>
      <c r="R294" s="34">
        <v>226327</v>
      </c>
    </row>
    <row r="295" spans="4:18" hidden="1" x14ac:dyDescent="0.3">
      <c r="D295" s="34">
        <v>288</v>
      </c>
      <c r="E295" s="35" t="s">
        <v>197</v>
      </c>
      <c r="F295" s="35" t="s">
        <v>191</v>
      </c>
      <c r="G295" s="36">
        <v>44378</v>
      </c>
      <c r="H295" s="34">
        <v>226327</v>
      </c>
      <c r="N295" s="34">
        <v>289</v>
      </c>
      <c r="O295" s="35" t="s">
        <v>198</v>
      </c>
      <c r="P295" s="35" t="s">
        <v>194</v>
      </c>
      <c r="Q295" s="36">
        <v>44228</v>
      </c>
      <c r="R295" s="34">
        <v>192728</v>
      </c>
    </row>
    <row r="296" spans="4:18" hidden="1" x14ac:dyDescent="0.3">
      <c r="D296" s="34">
        <v>289</v>
      </c>
      <c r="E296" s="35" t="s">
        <v>198</v>
      </c>
      <c r="F296" s="35" t="s">
        <v>194</v>
      </c>
      <c r="G296" s="36">
        <v>44228</v>
      </c>
      <c r="H296" s="34">
        <v>192728</v>
      </c>
      <c r="N296" s="34">
        <v>290</v>
      </c>
      <c r="O296" s="35" t="s">
        <v>197</v>
      </c>
      <c r="P296" s="35" t="s">
        <v>194</v>
      </c>
      <c r="Q296" s="36">
        <v>44470</v>
      </c>
      <c r="R296" s="34">
        <v>245470</v>
      </c>
    </row>
    <row r="297" spans="4:18" hidden="1" x14ac:dyDescent="0.3">
      <c r="D297" s="34">
        <v>290</v>
      </c>
      <c r="E297" s="35" t="s">
        <v>197</v>
      </c>
      <c r="F297" s="35" t="s">
        <v>194</v>
      </c>
      <c r="G297" s="36">
        <v>44470</v>
      </c>
      <c r="H297" s="34">
        <v>245470</v>
      </c>
      <c r="N297" s="34">
        <v>291</v>
      </c>
      <c r="O297" s="35" t="s">
        <v>197</v>
      </c>
      <c r="P297" s="35" t="s">
        <v>194</v>
      </c>
      <c r="Q297" s="36">
        <v>44440</v>
      </c>
      <c r="R297" s="34">
        <v>12156</v>
      </c>
    </row>
    <row r="298" spans="4:18" hidden="1" x14ac:dyDescent="0.3">
      <c r="D298" s="34">
        <v>291</v>
      </c>
      <c r="E298" s="35" t="s">
        <v>197</v>
      </c>
      <c r="F298" s="35" t="s">
        <v>194</v>
      </c>
      <c r="G298" s="36">
        <v>44440</v>
      </c>
      <c r="H298" s="34">
        <v>12156</v>
      </c>
      <c r="N298" s="34">
        <v>292</v>
      </c>
      <c r="O298" s="35" t="s">
        <v>196</v>
      </c>
      <c r="P298" s="35" t="s">
        <v>192</v>
      </c>
      <c r="Q298" s="36">
        <v>44228</v>
      </c>
      <c r="R298" s="34">
        <v>11682</v>
      </c>
    </row>
    <row r="299" spans="4:18" hidden="1" x14ac:dyDescent="0.3">
      <c r="D299" s="34">
        <v>292</v>
      </c>
      <c r="E299" s="35" t="s">
        <v>196</v>
      </c>
      <c r="F299" s="35" t="s">
        <v>192</v>
      </c>
      <c r="G299" s="36">
        <v>44228</v>
      </c>
      <c r="H299" s="34">
        <v>11682</v>
      </c>
      <c r="N299" s="34">
        <v>293</v>
      </c>
      <c r="O299" s="35" t="s">
        <v>199</v>
      </c>
      <c r="P299" s="35" t="s">
        <v>195</v>
      </c>
      <c r="Q299" s="36">
        <v>44501</v>
      </c>
      <c r="R299" s="34">
        <v>161110</v>
      </c>
    </row>
    <row r="300" spans="4:18" hidden="1" x14ac:dyDescent="0.3">
      <c r="D300" s="34">
        <v>293</v>
      </c>
      <c r="E300" s="35" t="s">
        <v>199</v>
      </c>
      <c r="F300" s="35" t="s">
        <v>195</v>
      </c>
      <c r="G300" s="36">
        <v>44501</v>
      </c>
      <c r="H300" s="34">
        <v>161110</v>
      </c>
      <c r="N300" s="34">
        <v>294</v>
      </c>
      <c r="O300" s="35" t="s">
        <v>198</v>
      </c>
      <c r="P300" s="35" t="s">
        <v>191</v>
      </c>
      <c r="Q300" s="36">
        <v>44256</v>
      </c>
      <c r="R300" s="34">
        <v>155535</v>
      </c>
    </row>
    <row r="301" spans="4:18" hidden="1" x14ac:dyDescent="0.3">
      <c r="D301" s="34">
        <v>294</v>
      </c>
      <c r="E301" s="35" t="s">
        <v>198</v>
      </c>
      <c r="F301" s="35" t="s">
        <v>191</v>
      </c>
      <c r="G301" s="36">
        <v>44256</v>
      </c>
      <c r="H301" s="34">
        <v>155535</v>
      </c>
      <c r="N301" s="34">
        <v>295</v>
      </c>
      <c r="O301" s="35" t="s">
        <v>198</v>
      </c>
      <c r="P301" s="35" t="s">
        <v>193</v>
      </c>
      <c r="Q301" s="36">
        <v>44348</v>
      </c>
      <c r="R301" s="34">
        <v>223894</v>
      </c>
    </row>
    <row r="302" spans="4:18" hidden="1" x14ac:dyDescent="0.3">
      <c r="D302" s="34">
        <v>295</v>
      </c>
      <c r="E302" s="35" t="s">
        <v>198</v>
      </c>
      <c r="F302" s="35" t="s">
        <v>193</v>
      </c>
      <c r="G302" s="36">
        <v>44348</v>
      </c>
      <c r="H302" s="34">
        <v>223894</v>
      </c>
      <c r="N302" s="34">
        <v>296</v>
      </c>
      <c r="O302" s="35" t="s">
        <v>196</v>
      </c>
      <c r="P302" s="35" t="s">
        <v>191</v>
      </c>
      <c r="Q302" s="36">
        <v>44287</v>
      </c>
      <c r="R302" s="34">
        <v>22839</v>
      </c>
    </row>
    <row r="303" spans="4:18" hidden="1" x14ac:dyDescent="0.3">
      <c r="D303" s="34">
        <v>296</v>
      </c>
      <c r="E303" s="35" t="s">
        <v>196</v>
      </c>
      <c r="F303" s="35" t="s">
        <v>191</v>
      </c>
      <c r="G303" s="36">
        <v>44287</v>
      </c>
      <c r="H303" s="34">
        <v>22839</v>
      </c>
      <c r="N303" s="34">
        <v>297</v>
      </c>
      <c r="O303" s="35" t="s">
        <v>198</v>
      </c>
      <c r="P303" s="35" t="s">
        <v>195</v>
      </c>
      <c r="Q303" s="36">
        <v>44348</v>
      </c>
      <c r="R303" s="34">
        <v>-14202</v>
      </c>
    </row>
    <row r="304" spans="4:18" hidden="1" x14ac:dyDescent="0.3">
      <c r="D304" s="34">
        <v>297</v>
      </c>
      <c r="E304" s="35" t="s">
        <v>198</v>
      </c>
      <c r="F304" s="35" t="s">
        <v>195</v>
      </c>
      <c r="G304" s="36">
        <v>44348</v>
      </c>
      <c r="H304" s="34">
        <v>-14202</v>
      </c>
      <c r="N304" s="34">
        <v>298</v>
      </c>
      <c r="O304" s="35" t="s">
        <v>196</v>
      </c>
      <c r="P304" s="35" t="s">
        <v>194</v>
      </c>
      <c r="Q304" s="36">
        <v>44440</v>
      </c>
      <c r="R304" s="34">
        <v>98246</v>
      </c>
    </row>
    <row r="305" spans="4:18" hidden="1" x14ac:dyDescent="0.3">
      <c r="D305" s="34">
        <v>298</v>
      </c>
      <c r="E305" s="35" t="s">
        <v>196</v>
      </c>
      <c r="F305" s="35" t="s">
        <v>194</v>
      </c>
      <c r="G305" s="36">
        <v>44440</v>
      </c>
      <c r="H305" s="34">
        <v>98246</v>
      </c>
      <c r="N305" s="34">
        <v>299</v>
      </c>
      <c r="O305" s="35" t="s">
        <v>197</v>
      </c>
      <c r="P305" s="35" t="s">
        <v>195</v>
      </c>
      <c r="Q305" s="36">
        <v>44317</v>
      </c>
      <c r="R305" s="34">
        <v>111998</v>
      </c>
    </row>
    <row r="306" spans="4:18" hidden="1" x14ac:dyDescent="0.3">
      <c r="D306" s="34">
        <v>299</v>
      </c>
      <c r="E306" s="35" t="s">
        <v>197</v>
      </c>
      <c r="F306" s="35" t="s">
        <v>195</v>
      </c>
      <c r="G306" s="36">
        <v>44317</v>
      </c>
      <c r="H306" s="34">
        <v>111998</v>
      </c>
      <c r="N306" s="34">
        <v>300</v>
      </c>
      <c r="O306" s="35" t="s">
        <v>198</v>
      </c>
      <c r="P306" s="35" t="s">
        <v>194</v>
      </c>
      <c r="Q306" s="36">
        <v>44440</v>
      </c>
      <c r="R306" s="34">
        <v>74093</v>
      </c>
    </row>
    <row r="307" spans="4:18" hidden="1" x14ac:dyDescent="0.3">
      <c r="D307" s="34">
        <v>300</v>
      </c>
      <c r="E307" s="35" t="s">
        <v>198</v>
      </c>
      <c r="F307" s="35" t="s">
        <v>194</v>
      </c>
      <c r="G307" s="36">
        <v>44440</v>
      </c>
      <c r="H307" s="34">
        <v>74093</v>
      </c>
      <c r="N307" s="34">
        <v>301</v>
      </c>
      <c r="O307" s="35" t="s">
        <v>196</v>
      </c>
      <c r="P307" s="35" t="s">
        <v>195</v>
      </c>
      <c r="Q307" s="36">
        <v>44501</v>
      </c>
      <c r="R307" s="34">
        <v>40179</v>
      </c>
    </row>
    <row r="308" spans="4:18" hidden="1" x14ac:dyDescent="0.3">
      <c r="D308" s="34">
        <v>301</v>
      </c>
      <c r="E308" s="35" t="s">
        <v>196</v>
      </c>
      <c r="F308" s="35" t="s">
        <v>195</v>
      </c>
      <c r="G308" s="36">
        <v>44501</v>
      </c>
      <c r="H308" s="34">
        <v>40179</v>
      </c>
      <c r="N308" s="34">
        <v>302</v>
      </c>
      <c r="O308" s="35" t="s">
        <v>199</v>
      </c>
      <c r="P308" s="35" t="s">
        <v>191</v>
      </c>
      <c r="Q308" s="36">
        <v>44409</v>
      </c>
      <c r="R308" s="34">
        <v>75634</v>
      </c>
    </row>
    <row r="309" spans="4:18" hidden="1" x14ac:dyDescent="0.3">
      <c r="D309" s="34">
        <v>302</v>
      </c>
      <c r="E309" s="35" t="s">
        <v>199</v>
      </c>
      <c r="F309" s="35" t="s">
        <v>191</v>
      </c>
      <c r="G309" s="36">
        <v>44409</v>
      </c>
      <c r="H309" s="34">
        <v>75634</v>
      </c>
      <c r="N309" s="34">
        <v>303</v>
      </c>
      <c r="O309" s="35" t="s">
        <v>197</v>
      </c>
      <c r="P309" s="35" t="s">
        <v>195</v>
      </c>
      <c r="Q309" s="36">
        <v>44228</v>
      </c>
      <c r="R309" s="34">
        <v>-11610</v>
      </c>
    </row>
    <row r="310" spans="4:18" hidden="1" x14ac:dyDescent="0.3">
      <c r="D310" s="34">
        <v>303</v>
      </c>
      <c r="E310" s="35" t="s">
        <v>197</v>
      </c>
      <c r="F310" s="35" t="s">
        <v>195</v>
      </c>
      <c r="G310" s="36">
        <v>44228</v>
      </c>
      <c r="H310" s="34">
        <v>-11610</v>
      </c>
      <c r="N310" s="34">
        <v>304</v>
      </c>
      <c r="O310" s="35" t="s">
        <v>199</v>
      </c>
      <c r="P310" s="35" t="s">
        <v>195</v>
      </c>
      <c r="Q310" s="36">
        <v>44348</v>
      </c>
      <c r="R310" s="34">
        <v>34080</v>
      </c>
    </row>
    <row r="311" spans="4:18" hidden="1" x14ac:dyDescent="0.3">
      <c r="D311" s="34">
        <v>304</v>
      </c>
      <c r="E311" s="35" t="s">
        <v>199</v>
      </c>
      <c r="F311" s="35" t="s">
        <v>195</v>
      </c>
      <c r="G311" s="36">
        <v>44348</v>
      </c>
      <c r="H311" s="34">
        <v>34080</v>
      </c>
      <c r="N311" s="34">
        <v>305</v>
      </c>
      <c r="O311" s="35" t="s">
        <v>197</v>
      </c>
      <c r="P311" s="35" t="s">
        <v>191</v>
      </c>
      <c r="Q311" s="36">
        <v>44317</v>
      </c>
      <c r="R311" s="34">
        <v>239368</v>
      </c>
    </row>
    <row r="312" spans="4:18" hidden="1" x14ac:dyDescent="0.3">
      <c r="D312" s="34">
        <v>305</v>
      </c>
      <c r="E312" s="35" t="s">
        <v>197</v>
      </c>
      <c r="F312" s="35" t="s">
        <v>191</v>
      </c>
      <c r="G312" s="36">
        <v>44317</v>
      </c>
      <c r="H312" s="34">
        <v>239368</v>
      </c>
      <c r="N312" s="34">
        <v>306</v>
      </c>
      <c r="O312" s="35" t="s">
        <v>196</v>
      </c>
      <c r="P312" s="35" t="s">
        <v>192</v>
      </c>
      <c r="Q312" s="36">
        <v>44470</v>
      </c>
      <c r="R312" s="34">
        <v>86076</v>
      </c>
    </row>
    <row r="313" spans="4:18" hidden="1" x14ac:dyDescent="0.3">
      <c r="D313" s="34">
        <v>306</v>
      </c>
      <c r="E313" s="35" t="s">
        <v>196</v>
      </c>
      <c r="F313" s="35" t="s">
        <v>192</v>
      </c>
      <c r="G313" s="36">
        <v>44470</v>
      </c>
      <c r="H313" s="34">
        <v>86076</v>
      </c>
      <c r="N313" s="34">
        <v>307</v>
      </c>
      <c r="O313" s="35" t="s">
        <v>199</v>
      </c>
      <c r="P313" s="35" t="s">
        <v>194</v>
      </c>
      <c r="Q313" s="36">
        <v>44256</v>
      </c>
      <c r="R313" s="34">
        <v>75969</v>
      </c>
    </row>
    <row r="314" spans="4:18" hidden="1" x14ac:dyDescent="0.3">
      <c r="D314" s="34">
        <v>307</v>
      </c>
      <c r="E314" s="35" t="s">
        <v>199</v>
      </c>
      <c r="F314" s="35" t="s">
        <v>194</v>
      </c>
      <c r="G314" s="36">
        <v>44256</v>
      </c>
      <c r="H314" s="34">
        <v>75969</v>
      </c>
      <c r="N314" s="34">
        <v>308</v>
      </c>
      <c r="O314" s="35" t="s">
        <v>196</v>
      </c>
      <c r="P314" s="35" t="s">
        <v>194</v>
      </c>
      <c r="Q314" s="36">
        <v>44378</v>
      </c>
      <c r="R314" s="34">
        <v>-39689</v>
      </c>
    </row>
    <row r="315" spans="4:18" hidden="1" x14ac:dyDescent="0.3">
      <c r="D315" s="34">
        <v>308</v>
      </c>
      <c r="E315" s="35" t="s">
        <v>196</v>
      </c>
      <c r="F315" s="35" t="s">
        <v>194</v>
      </c>
      <c r="G315" s="36">
        <v>44378</v>
      </c>
      <c r="H315" s="34">
        <v>-39689</v>
      </c>
      <c r="N315" s="34">
        <v>309</v>
      </c>
      <c r="O315" s="35" t="s">
        <v>196</v>
      </c>
      <c r="P315" s="35" t="s">
        <v>192</v>
      </c>
      <c r="Q315" s="36">
        <v>44287</v>
      </c>
      <c r="R315" s="34">
        <v>51383</v>
      </c>
    </row>
    <row r="316" spans="4:18" hidden="1" x14ac:dyDescent="0.3">
      <c r="D316" s="34">
        <v>309</v>
      </c>
      <c r="E316" s="35" t="s">
        <v>196</v>
      </c>
      <c r="F316" s="35" t="s">
        <v>192</v>
      </c>
      <c r="G316" s="36">
        <v>44287</v>
      </c>
      <c r="H316" s="34">
        <v>51383</v>
      </c>
      <c r="N316" s="34">
        <v>310</v>
      </c>
      <c r="O316" s="35" t="s">
        <v>198</v>
      </c>
      <c r="P316" s="35" t="s">
        <v>194</v>
      </c>
      <c r="Q316" s="36">
        <v>44378</v>
      </c>
      <c r="R316" s="34">
        <v>252080</v>
      </c>
    </row>
    <row r="317" spans="4:18" hidden="1" x14ac:dyDescent="0.3">
      <c r="D317" s="34">
        <v>310</v>
      </c>
      <c r="E317" s="35" t="s">
        <v>198</v>
      </c>
      <c r="F317" s="35" t="s">
        <v>194</v>
      </c>
      <c r="G317" s="36">
        <v>44378</v>
      </c>
      <c r="H317" s="34">
        <v>252080</v>
      </c>
      <c r="N317" s="34">
        <v>311</v>
      </c>
      <c r="O317" s="35" t="s">
        <v>196</v>
      </c>
      <c r="P317" s="35" t="s">
        <v>192</v>
      </c>
      <c r="Q317" s="36">
        <v>44378</v>
      </c>
      <c r="R317" s="34">
        <v>176652</v>
      </c>
    </row>
    <row r="318" spans="4:18" x14ac:dyDescent="0.3">
      <c r="D318" s="34">
        <v>311</v>
      </c>
      <c r="E318" s="35" t="s">
        <v>196</v>
      </c>
      <c r="F318" s="35" t="s">
        <v>192</v>
      </c>
      <c r="G318" s="36">
        <v>44378</v>
      </c>
      <c r="H318" s="34">
        <v>176652</v>
      </c>
      <c r="N318" s="34">
        <v>312</v>
      </c>
      <c r="O318" s="35" t="s">
        <v>197</v>
      </c>
      <c r="P318" s="35" t="s">
        <v>194</v>
      </c>
      <c r="Q318" s="36">
        <v>44317</v>
      </c>
      <c r="R318" s="34">
        <v>125616</v>
      </c>
    </row>
    <row r="319" spans="4:18" hidden="1" x14ac:dyDescent="0.3">
      <c r="D319" s="34">
        <v>312</v>
      </c>
      <c r="E319" s="35" t="s">
        <v>197</v>
      </c>
      <c r="F319" s="35" t="s">
        <v>194</v>
      </c>
      <c r="G319" s="36">
        <v>44317</v>
      </c>
      <c r="H319" s="34">
        <v>125616</v>
      </c>
      <c r="N319" s="34">
        <v>313</v>
      </c>
      <c r="O319" s="35" t="s">
        <v>199</v>
      </c>
      <c r="P319" s="35" t="s">
        <v>193</v>
      </c>
      <c r="Q319" s="36">
        <v>44409</v>
      </c>
      <c r="R319" s="34">
        <v>7269</v>
      </c>
    </row>
    <row r="320" spans="4:18" hidden="1" x14ac:dyDescent="0.3">
      <c r="D320" s="34">
        <v>313</v>
      </c>
      <c r="E320" s="35" t="s">
        <v>199</v>
      </c>
      <c r="F320" s="35" t="s">
        <v>193</v>
      </c>
      <c r="G320" s="36">
        <v>44409</v>
      </c>
      <c r="H320" s="34">
        <v>7269</v>
      </c>
    </row>
  </sheetData>
  <autoFilter ref="D7:H320" xr:uid="{F75E9313-AC01-421E-8F18-8CAB7F743C77}">
    <filterColumn colId="2">
      <filters>
        <filter val="France"/>
      </filters>
    </filterColumn>
    <filterColumn colId="3">
      <filters>
        <dateGroupItem year="2021" month="7" dateTimeGrouping="month"/>
        <dateGroupItem year="2021" month="8" dateTimeGrouping="month"/>
        <dateGroupItem year="2021" month="9" dateTimeGrouping="month"/>
      </filters>
    </filterColumn>
  </autoFilter>
  <mergeCells count="5">
    <mergeCell ref="D2:J3"/>
    <mergeCell ref="D4:J4"/>
    <mergeCell ref="D5:J5"/>
    <mergeCell ref="O4:Q4"/>
    <mergeCell ref="E6:G6"/>
  </mergeCells>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E60F01-632B-4553-BC31-5E78F8313C35}">
  <dimension ref="A1:O48"/>
  <sheetViews>
    <sheetView topLeftCell="A2" zoomScale="96" workbookViewId="0">
      <selection activeCell="N7" sqref="N7"/>
    </sheetView>
  </sheetViews>
  <sheetFormatPr defaultRowHeight="14.4" x14ac:dyDescent="0.3"/>
  <cols>
    <col min="2" max="2" width="11.6640625" customWidth="1"/>
    <col min="3" max="3" width="11.5546875" customWidth="1"/>
    <col min="4" max="4" width="16.109375" customWidth="1"/>
    <col min="5" max="5" width="12.88671875" customWidth="1"/>
    <col min="6" max="6" width="12.5546875" customWidth="1"/>
    <col min="7" max="7" width="14.77734375" customWidth="1"/>
    <col min="8" max="8" width="10.33203125" customWidth="1"/>
    <col min="9" max="9" width="10.21875" customWidth="1"/>
    <col min="10" max="10" width="17.21875" customWidth="1"/>
    <col min="11" max="11" width="15.5546875" customWidth="1"/>
    <col min="12" max="12" width="15.33203125" customWidth="1"/>
    <col min="13" max="13" width="16.44140625" customWidth="1"/>
    <col min="14" max="14" width="15.77734375" customWidth="1"/>
    <col min="15" max="15" width="17.6640625" customWidth="1"/>
  </cols>
  <sheetData>
    <row r="1" spans="1:15" ht="15.6" x14ac:dyDescent="0.3">
      <c r="C1" s="190" t="s">
        <v>200</v>
      </c>
      <c r="D1" s="190"/>
      <c r="E1" s="190"/>
      <c r="F1" s="190"/>
      <c r="G1" s="190"/>
      <c r="H1" s="190"/>
      <c r="I1" s="190"/>
      <c r="J1" s="190"/>
      <c r="K1" s="190"/>
      <c r="L1" s="190"/>
      <c r="M1" s="190"/>
    </row>
    <row r="2" spans="1:15" x14ac:dyDescent="0.3">
      <c r="B2" s="37">
        <v>1</v>
      </c>
      <c r="C2" s="189" t="s">
        <v>201</v>
      </c>
      <c r="D2" s="189"/>
      <c r="E2" s="189"/>
      <c r="F2" s="189"/>
      <c r="G2" s="189"/>
      <c r="H2" s="189"/>
      <c r="I2" s="189"/>
      <c r="J2" s="189"/>
      <c r="K2" s="189"/>
      <c r="L2" s="189"/>
      <c r="M2" s="189"/>
    </row>
    <row r="3" spans="1:15" x14ac:dyDescent="0.3">
      <c r="B3" s="37">
        <v>2</v>
      </c>
      <c r="C3" s="189" t="s">
        <v>202</v>
      </c>
      <c r="D3" s="189"/>
      <c r="E3" s="189"/>
      <c r="F3" s="189"/>
      <c r="G3" s="189"/>
      <c r="H3" s="189"/>
      <c r="I3" s="189"/>
      <c r="J3" s="189"/>
      <c r="K3" s="189"/>
      <c r="L3" s="189"/>
      <c r="M3" s="189"/>
    </row>
    <row r="4" spans="1:15" x14ac:dyDescent="0.3">
      <c r="B4" s="37">
        <v>3</v>
      </c>
      <c r="C4" s="189" t="s">
        <v>203</v>
      </c>
      <c r="D4" s="189"/>
      <c r="E4" s="189"/>
      <c r="F4" s="189"/>
      <c r="G4" s="189"/>
      <c r="H4" s="189"/>
      <c r="I4" s="189"/>
      <c r="J4" s="189"/>
      <c r="K4" s="189"/>
      <c r="L4" s="189"/>
      <c r="M4" s="189"/>
    </row>
    <row r="5" spans="1:15" x14ac:dyDescent="0.3">
      <c r="B5" s="37">
        <v>4</v>
      </c>
      <c r="C5" s="189" t="s">
        <v>204</v>
      </c>
      <c r="D5" s="189"/>
      <c r="E5" s="189"/>
      <c r="F5" s="189"/>
      <c r="G5" s="189"/>
      <c r="H5" s="189"/>
      <c r="I5" s="189"/>
      <c r="J5" s="189"/>
      <c r="K5" s="189"/>
      <c r="L5" s="189"/>
      <c r="M5" s="189"/>
    </row>
    <row r="6" spans="1:15" x14ac:dyDescent="0.3">
      <c r="B6" s="37">
        <v>5</v>
      </c>
      <c r="C6" s="189" t="s">
        <v>205</v>
      </c>
      <c r="D6" s="189"/>
      <c r="E6" s="189"/>
      <c r="F6" s="189"/>
      <c r="G6" s="189"/>
      <c r="H6" s="189"/>
      <c r="I6" s="189"/>
      <c r="J6" s="189"/>
      <c r="K6" s="189"/>
      <c r="L6" s="189"/>
      <c r="M6" s="189"/>
    </row>
    <row r="7" spans="1:15" x14ac:dyDescent="0.3">
      <c r="B7" s="37">
        <v>6</v>
      </c>
      <c r="C7" s="189" t="s">
        <v>206</v>
      </c>
      <c r="D7" s="189"/>
      <c r="E7" s="189"/>
      <c r="F7" s="189"/>
      <c r="G7" s="189"/>
      <c r="H7" s="189"/>
      <c r="I7" s="189"/>
      <c r="J7" s="189"/>
      <c r="K7" s="189"/>
      <c r="L7" s="189"/>
      <c r="M7" s="189"/>
    </row>
    <row r="8" spans="1:15" x14ac:dyDescent="0.3">
      <c r="B8" s="37"/>
      <c r="C8" s="37"/>
    </row>
    <row r="10" spans="1:15" x14ac:dyDescent="0.3">
      <c r="A10" s="38" t="s">
        <v>5</v>
      </c>
      <c r="B10" s="38" t="s">
        <v>6</v>
      </c>
      <c r="C10" s="38" t="s">
        <v>7</v>
      </c>
      <c r="D10" s="38" t="s">
        <v>207</v>
      </c>
      <c r="E10" s="38" t="s">
        <v>9</v>
      </c>
      <c r="F10" s="38" t="s">
        <v>10</v>
      </c>
      <c r="G10" s="38" t="s">
        <v>11</v>
      </c>
      <c r="H10" s="38" t="s">
        <v>13</v>
      </c>
      <c r="I10" s="38" t="s">
        <v>12</v>
      </c>
      <c r="J10" s="115" t="s">
        <v>354</v>
      </c>
      <c r="K10" s="115" t="s">
        <v>355</v>
      </c>
      <c r="L10" s="115" t="s">
        <v>356</v>
      </c>
      <c r="M10" s="115" t="s">
        <v>357</v>
      </c>
      <c r="N10" s="115" t="s">
        <v>358</v>
      </c>
      <c r="O10" s="115" t="s">
        <v>359</v>
      </c>
    </row>
    <row r="11" spans="1:15" x14ac:dyDescent="0.3">
      <c r="A11" s="20">
        <v>150773</v>
      </c>
      <c r="B11" s="39" t="s">
        <v>84</v>
      </c>
      <c r="C11" s="39" t="s">
        <v>85</v>
      </c>
      <c r="D11" s="40">
        <v>26860</v>
      </c>
      <c r="E11" s="41" t="s">
        <v>28</v>
      </c>
      <c r="F11" s="39" t="s">
        <v>17</v>
      </c>
      <c r="G11" s="39" t="s">
        <v>70</v>
      </c>
      <c r="H11" s="42">
        <v>85000</v>
      </c>
      <c r="I11" s="39" t="s">
        <v>19</v>
      </c>
      <c r="J11" s="116" t="str">
        <f>IF(AND(E11="Female",H11&lt;50000),"Eligible for Gift","")</f>
        <v/>
      </c>
      <c r="K11" s="117" t="str">
        <f>IF(AND(H11&lt;30000,G11="CCD"),9000,"")</f>
        <v/>
      </c>
      <c r="L11" s="117" t="str">
        <f>IF(YEAR(D11)&lt;1980,"Retired","")</f>
        <v>Retired</v>
      </c>
      <c r="M11" s="117" t="str">
        <f>IF(AND(H11&lt;45000, OR(G11="Sales",G11="Marketing")), 25000,"")</f>
        <v/>
      </c>
      <c r="N11" s="117">
        <f>IF(AND(G11&lt;&gt;"Director",G11&lt;&gt;"CEO"), 1500,"")</f>
        <v>1500</v>
      </c>
      <c r="O11" s="118">
        <f>IF(I11="North",5000,IF(I11="South", 4000, IF(I11="East",4200, IF(I11="Mid West", 3800, ""))))</f>
        <v>5000</v>
      </c>
    </row>
    <row r="12" spans="1:15" x14ac:dyDescent="0.3">
      <c r="A12" s="20">
        <v>150777</v>
      </c>
      <c r="B12" s="39" t="s">
        <v>31</v>
      </c>
      <c r="C12" s="39" t="s">
        <v>32</v>
      </c>
      <c r="D12" s="40">
        <v>21123</v>
      </c>
      <c r="E12" s="41" t="s">
        <v>28</v>
      </c>
      <c r="F12" s="39" t="s">
        <v>17</v>
      </c>
      <c r="G12" s="39" t="s">
        <v>33</v>
      </c>
      <c r="H12" s="42">
        <v>22000</v>
      </c>
      <c r="I12" s="39" t="s">
        <v>19</v>
      </c>
      <c r="J12" s="116" t="str">
        <f t="shared" ref="J12:J48" si="0">IF(AND(E12="Female",H12&lt;50000),"Eligible for Gift","")</f>
        <v/>
      </c>
      <c r="K12" s="117" t="str">
        <f t="shared" ref="K12:K48" si="1">IF(AND(H12&lt;30000,G12="CCD"),9000,"")</f>
        <v/>
      </c>
      <c r="L12" s="117" t="str">
        <f t="shared" ref="L12:L48" si="2">IF(YEAR(D12)&lt;1980,"Retired","")</f>
        <v>Retired</v>
      </c>
      <c r="M12" s="117">
        <f t="shared" ref="M12:M48" si="3">IF(AND(H12&lt;45000, OR(G12="Sales",G12="Marketing")), 25000,"")</f>
        <v>25000</v>
      </c>
      <c r="N12" s="117">
        <f t="shared" ref="N12:N48" si="4">IF(AND(G12&lt;&gt;"Director",G12&lt;&gt;"CEO"), 1500,"")</f>
        <v>1500</v>
      </c>
      <c r="O12" s="118">
        <f t="shared" ref="O12:O48" si="5">IF(I12="North",5000,IF(I12="South", 4000, IF(I12="East",4200, IF(I12="Mid West", 3800, ""))))</f>
        <v>5000</v>
      </c>
    </row>
    <row r="13" spans="1:15" x14ac:dyDescent="0.3">
      <c r="A13" s="20">
        <v>150784</v>
      </c>
      <c r="B13" s="39" t="s">
        <v>20</v>
      </c>
      <c r="C13" s="39" t="s">
        <v>21</v>
      </c>
      <c r="D13" s="40">
        <v>28365</v>
      </c>
      <c r="E13" s="41" t="s">
        <v>16</v>
      </c>
      <c r="F13" s="39" t="s">
        <v>22</v>
      </c>
      <c r="G13" s="39" t="s">
        <v>23</v>
      </c>
      <c r="H13" s="42">
        <v>35000</v>
      </c>
      <c r="I13" s="39" t="s">
        <v>19</v>
      </c>
      <c r="J13" s="116" t="str">
        <f t="shared" si="0"/>
        <v>Eligible for Gift</v>
      </c>
      <c r="K13" s="117" t="str">
        <f t="shared" si="1"/>
        <v/>
      </c>
      <c r="L13" s="117" t="str">
        <f t="shared" si="2"/>
        <v>Retired</v>
      </c>
      <c r="M13" s="117" t="str">
        <f t="shared" si="3"/>
        <v/>
      </c>
      <c r="N13" s="117">
        <f t="shared" si="4"/>
        <v>1500</v>
      </c>
      <c r="O13" s="118">
        <f t="shared" si="5"/>
        <v>5000</v>
      </c>
    </row>
    <row r="14" spans="1:15" x14ac:dyDescent="0.3">
      <c r="A14" s="20">
        <v>150791</v>
      </c>
      <c r="B14" s="39" t="s">
        <v>24</v>
      </c>
      <c r="C14" s="39" t="s">
        <v>25</v>
      </c>
      <c r="D14" s="40">
        <v>23346</v>
      </c>
      <c r="E14" s="41" t="s">
        <v>16</v>
      </c>
      <c r="F14" s="39" t="s">
        <v>17</v>
      </c>
      <c r="G14" s="39" t="s">
        <v>23</v>
      </c>
      <c r="H14" s="42">
        <v>67000</v>
      </c>
      <c r="I14" s="39" t="s">
        <v>30</v>
      </c>
      <c r="J14" s="116" t="str">
        <f t="shared" si="0"/>
        <v/>
      </c>
      <c r="K14" s="117" t="str">
        <f t="shared" si="1"/>
        <v/>
      </c>
      <c r="L14" s="117" t="str">
        <f t="shared" si="2"/>
        <v>Retired</v>
      </c>
      <c r="M14" s="117" t="str">
        <f t="shared" si="3"/>
        <v/>
      </c>
      <c r="N14" s="117">
        <f t="shared" si="4"/>
        <v>1500</v>
      </c>
      <c r="O14" s="118">
        <f t="shared" si="5"/>
        <v>4000</v>
      </c>
    </row>
    <row r="15" spans="1:15" x14ac:dyDescent="0.3">
      <c r="A15" s="20">
        <v>150798</v>
      </c>
      <c r="B15" s="39" t="s">
        <v>92</v>
      </c>
      <c r="C15" s="39" t="s">
        <v>89</v>
      </c>
      <c r="D15" s="40">
        <v>28276</v>
      </c>
      <c r="E15" s="41" t="s">
        <v>16</v>
      </c>
      <c r="F15" s="39" t="s">
        <v>17</v>
      </c>
      <c r="G15" s="39" t="s">
        <v>23</v>
      </c>
      <c r="H15" s="42">
        <v>81000</v>
      </c>
      <c r="I15" s="39" t="s">
        <v>19</v>
      </c>
      <c r="J15" s="116" t="str">
        <f t="shared" si="0"/>
        <v/>
      </c>
      <c r="K15" s="117" t="str">
        <f t="shared" si="1"/>
        <v/>
      </c>
      <c r="L15" s="117" t="str">
        <f t="shared" si="2"/>
        <v>Retired</v>
      </c>
      <c r="M15" s="117" t="str">
        <f t="shared" si="3"/>
        <v/>
      </c>
      <c r="N15" s="117">
        <f t="shared" si="4"/>
        <v>1500</v>
      </c>
      <c r="O15" s="118">
        <f t="shared" si="5"/>
        <v>5000</v>
      </c>
    </row>
    <row r="16" spans="1:15" x14ac:dyDescent="0.3">
      <c r="A16" s="20">
        <v>150805</v>
      </c>
      <c r="B16" s="39" t="s">
        <v>24</v>
      </c>
      <c r="C16" s="39" t="s">
        <v>34</v>
      </c>
      <c r="D16" s="40">
        <v>26172</v>
      </c>
      <c r="E16" s="41" t="s">
        <v>28</v>
      </c>
      <c r="F16" s="39" t="s">
        <v>17</v>
      </c>
      <c r="G16" s="39" t="s">
        <v>35</v>
      </c>
      <c r="H16" s="42">
        <v>91000</v>
      </c>
      <c r="I16" s="39" t="s">
        <v>19</v>
      </c>
      <c r="J16" s="116" t="str">
        <f t="shared" si="0"/>
        <v/>
      </c>
      <c r="K16" s="117" t="str">
        <f t="shared" si="1"/>
        <v/>
      </c>
      <c r="L16" s="117" t="str">
        <f t="shared" si="2"/>
        <v>Retired</v>
      </c>
      <c r="M16" s="117" t="str">
        <f t="shared" si="3"/>
        <v/>
      </c>
      <c r="N16" s="117" t="str">
        <f t="shared" si="4"/>
        <v/>
      </c>
      <c r="O16" s="118">
        <f t="shared" si="5"/>
        <v>5000</v>
      </c>
    </row>
    <row r="17" spans="1:15" x14ac:dyDescent="0.3">
      <c r="A17" s="20">
        <v>150814</v>
      </c>
      <c r="B17" s="39" t="s">
        <v>44</v>
      </c>
      <c r="C17" s="39" t="s">
        <v>45</v>
      </c>
      <c r="D17" s="40">
        <v>26246</v>
      </c>
      <c r="E17" s="41" t="s">
        <v>28</v>
      </c>
      <c r="F17" s="39" t="s">
        <v>17</v>
      </c>
      <c r="G17" s="39" t="s">
        <v>29</v>
      </c>
      <c r="H17" s="42">
        <v>50000</v>
      </c>
      <c r="I17" s="39" t="s">
        <v>39</v>
      </c>
      <c r="J17" s="116" t="str">
        <f t="shared" si="0"/>
        <v/>
      </c>
      <c r="K17" s="117" t="str">
        <f t="shared" si="1"/>
        <v/>
      </c>
      <c r="L17" s="117" t="str">
        <f t="shared" si="2"/>
        <v>Retired</v>
      </c>
      <c r="M17" s="117" t="str">
        <f t="shared" si="3"/>
        <v/>
      </c>
      <c r="N17" s="117">
        <f t="shared" si="4"/>
        <v>1500</v>
      </c>
      <c r="O17" s="118">
        <f t="shared" si="5"/>
        <v>3800</v>
      </c>
    </row>
    <row r="18" spans="1:15" x14ac:dyDescent="0.3">
      <c r="A18" s="20">
        <v>150821</v>
      </c>
      <c r="B18" s="39" t="s">
        <v>99</v>
      </c>
      <c r="C18" s="39" t="s">
        <v>100</v>
      </c>
      <c r="D18" s="40">
        <v>29966</v>
      </c>
      <c r="E18" s="41" t="s">
        <v>28</v>
      </c>
      <c r="F18" s="39" t="s">
        <v>22</v>
      </c>
      <c r="G18" s="39" t="s">
        <v>54</v>
      </c>
      <c r="H18" s="42">
        <v>26000</v>
      </c>
      <c r="I18" s="39" t="s">
        <v>39</v>
      </c>
      <c r="J18" s="116" t="str">
        <f t="shared" si="0"/>
        <v/>
      </c>
      <c r="K18" s="117">
        <f t="shared" si="1"/>
        <v>9000</v>
      </c>
      <c r="L18" s="117" t="str">
        <f t="shared" si="2"/>
        <v/>
      </c>
      <c r="M18" s="117" t="str">
        <f t="shared" si="3"/>
        <v/>
      </c>
      <c r="N18" s="117">
        <f t="shared" si="4"/>
        <v>1500</v>
      </c>
      <c r="O18" s="118">
        <f t="shared" si="5"/>
        <v>3800</v>
      </c>
    </row>
    <row r="19" spans="1:15" x14ac:dyDescent="0.3">
      <c r="A19" s="20">
        <v>150830</v>
      </c>
      <c r="B19" s="39" t="s">
        <v>93</v>
      </c>
      <c r="C19" s="39" t="s">
        <v>94</v>
      </c>
      <c r="D19" s="40">
        <v>29037</v>
      </c>
      <c r="E19" s="41" t="s">
        <v>16</v>
      </c>
      <c r="F19" s="39" t="s">
        <v>17</v>
      </c>
      <c r="G19" s="39" t="s">
        <v>81</v>
      </c>
      <c r="H19" s="42">
        <v>52000</v>
      </c>
      <c r="I19" s="39" t="s">
        <v>43</v>
      </c>
      <c r="J19" s="116" t="str">
        <f t="shared" si="0"/>
        <v/>
      </c>
      <c r="K19" s="117" t="str">
        <f t="shared" si="1"/>
        <v/>
      </c>
      <c r="L19" s="117" t="str">
        <f t="shared" si="2"/>
        <v>Retired</v>
      </c>
      <c r="M19" s="117" t="str">
        <f t="shared" si="3"/>
        <v/>
      </c>
      <c r="N19" s="117">
        <f t="shared" si="4"/>
        <v>1500</v>
      </c>
      <c r="O19" s="118">
        <f t="shared" si="5"/>
        <v>4200</v>
      </c>
    </row>
    <row r="20" spans="1:15" x14ac:dyDescent="0.3">
      <c r="A20" s="20">
        <v>150834</v>
      </c>
      <c r="B20" s="39" t="s">
        <v>14</v>
      </c>
      <c r="C20" s="39" t="s">
        <v>15</v>
      </c>
      <c r="D20" s="40">
        <v>31199</v>
      </c>
      <c r="E20" s="41" t="s">
        <v>16</v>
      </c>
      <c r="F20" s="39" t="s">
        <v>17</v>
      </c>
      <c r="G20" s="39" t="s">
        <v>18</v>
      </c>
      <c r="H20" s="42">
        <v>48000</v>
      </c>
      <c r="I20" s="39" t="s">
        <v>19</v>
      </c>
      <c r="J20" s="116" t="str">
        <f t="shared" si="0"/>
        <v>Eligible for Gift</v>
      </c>
      <c r="K20" s="117" t="str">
        <f t="shared" si="1"/>
        <v/>
      </c>
      <c r="L20" s="117" t="str">
        <f t="shared" si="2"/>
        <v/>
      </c>
      <c r="M20" s="117" t="str">
        <f t="shared" si="3"/>
        <v/>
      </c>
      <c r="N20" s="117">
        <f t="shared" si="4"/>
        <v>1500</v>
      </c>
      <c r="O20" s="118">
        <f t="shared" si="5"/>
        <v>5000</v>
      </c>
    </row>
    <row r="21" spans="1:15" x14ac:dyDescent="0.3">
      <c r="A21" s="20">
        <v>150840</v>
      </c>
      <c r="B21" s="39" t="s">
        <v>55</v>
      </c>
      <c r="C21" s="39" t="s">
        <v>86</v>
      </c>
      <c r="D21" s="40">
        <v>23136</v>
      </c>
      <c r="E21" s="41" t="s">
        <v>16</v>
      </c>
      <c r="F21" s="39" t="s">
        <v>17</v>
      </c>
      <c r="G21" s="39" t="s">
        <v>29</v>
      </c>
      <c r="H21" s="42">
        <v>20000</v>
      </c>
      <c r="I21" s="39" t="s">
        <v>30</v>
      </c>
      <c r="J21" s="116" t="str">
        <f t="shared" si="0"/>
        <v>Eligible for Gift</v>
      </c>
      <c r="K21" s="117" t="str">
        <f t="shared" si="1"/>
        <v/>
      </c>
      <c r="L21" s="117" t="str">
        <f t="shared" si="2"/>
        <v>Retired</v>
      </c>
      <c r="M21" s="117" t="str">
        <f t="shared" si="3"/>
        <v/>
      </c>
      <c r="N21" s="117">
        <f t="shared" si="4"/>
        <v>1500</v>
      </c>
      <c r="O21" s="118">
        <f t="shared" si="5"/>
        <v>4000</v>
      </c>
    </row>
    <row r="22" spans="1:15" x14ac:dyDescent="0.3">
      <c r="A22" s="20">
        <v>150850</v>
      </c>
      <c r="B22" s="39" t="s">
        <v>46</v>
      </c>
      <c r="C22" s="39" t="s">
        <v>87</v>
      </c>
      <c r="D22" s="40">
        <v>32027</v>
      </c>
      <c r="E22" s="41" t="s">
        <v>28</v>
      </c>
      <c r="F22" s="39" t="s">
        <v>17</v>
      </c>
      <c r="G22" s="39" t="s">
        <v>54</v>
      </c>
      <c r="H22" s="42">
        <v>47000</v>
      </c>
      <c r="I22" s="39" t="s">
        <v>43</v>
      </c>
      <c r="J22" s="116" t="str">
        <f t="shared" si="0"/>
        <v/>
      </c>
      <c r="K22" s="117" t="str">
        <f t="shared" si="1"/>
        <v/>
      </c>
      <c r="L22" s="117" t="str">
        <f t="shared" si="2"/>
        <v/>
      </c>
      <c r="M22" s="117" t="str">
        <f t="shared" si="3"/>
        <v/>
      </c>
      <c r="N22" s="117">
        <f t="shared" si="4"/>
        <v>1500</v>
      </c>
      <c r="O22" s="118">
        <f t="shared" si="5"/>
        <v>4200</v>
      </c>
    </row>
    <row r="23" spans="1:15" x14ac:dyDescent="0.3">
      <c r="A23" s="20">
        <v>150851</v>
      </c>
      <c r="B23" s="39" t="s">
        <v>71</v>
      </c>
      <c r="C23" s="39" t="s">
        <v>72</v>
      </c>
      <c r="D23" s="40">
        <v>29368</v>
      </c>
      <c r="E23" s="41" t="s">
        <v>28</v>
      </c>
      <c r="F23" s="39" t="s">
        <v>22</v>
      </c>
      <c r="G23" s="39" t="s">
        <v>29</v>
      </c>
      <c r="H23" s="42">
        <v>75000</v>
      </c>
      <c r="I23" s="39" t="s">
        <v>43</v>
      </c>
      <c r="J23" s="116" t="str">
        <f t="shared" si="0"/>
        <v/>
      </c>
      <c r="K23" s="117" t="str">
        <f t="shared" si="1"/>
        <v/>
      </c>
      <c r="L23" s="117" t="str">
        <f t="shared" si="2"/>
        <v/>
      </c>
      <c r="M23" s="117" t="str">
        <f t="shared" si="3"/>
        <v/>
      </c>
      <c r="N23" s="117">
        <f t="shared" si="4"/>
        <v>1500</v>
      </c>
      <c r="O23" s="118">
        <f t="shared" si="5"/>
        <v>4200</v>
      </c>
    </row>
    <row r="24" spans="1:15" x14ac:dyDescent="0.3">
      <c r="A24" s="20">
        <v>150858</v>
      </c>
      <c r="B24" s="39" t="s">
        <v>52</v>
      </c>
      <c r="C24" s="39" t="s">
        <v>53</v>
      </c>
      <c r="D24" s="40">
        <v>34846</v>
      </c>
      <c r="E24" s="41" t="s">
        <v>28</v>
      </c>
      <c r="F24" s="39" t="s">
        <v>17</v>
      </c>
      <c r="G24" s="39" t="s">
        <v>54</v>
      </c>
      <c r="H24" s="42">
        <v>34000</v>
      </c>
      <c r="I24" s="39" t="s">
        <v>43</v>
      </c>
      <c r="J24" s="116" t="str">
        <f t="shared" si="0"/>
        <v/>
      </c>
      <c r="K24" s="117" t="str">
        <f t="shared" si="1"/>
        <v/>
      </c>
      <c r="L24" s="117" t="str">
        <f t="shared" si="2"/>
        <v/>
      </c>
      <c r="M24" s="117" t="str">
        <f t="shared" si="3"/>
        <v/>
      </c>
      <c r="N24" s="117">
        <f t="shared" si="4"/>
        <v>1500</v>
      </c>
      <c r="O24" s="118">
        <f t="shared" si="5"/>
        <v>4200</v>
      </c>
    </row>
    <row r="25" spans="1:15" x14ac:dyDescent="0.3">
      <c r="A25" s="20">
        <v>150865</v>
      </c>
      <c r="B25" s="39" t="s">
        <v>50</v>
      </c>
      <c r="C25" s="39" t="s">
        <v>49</v>
      </c>
      <c r="D25" s="40">
        <v>31279</v>
      </c>
      <c r="E25" s="41" t="s">
        <v>16</v>
      </c>
      <c r="F25" s="39" t="s">
        <v>17</v>
      </c>
      <c r="G25" s="39" t="s">
        <v>51</v>
      </c>
      <c r="H25" s="42">
        <v>90000</v>
      </c>
      <c r="I25" s="39" t="s">
        <v>30</v>
      </c>
      <c r="J25" s="116" t="str">
        <f t="shared" si="0"/>
        <v/>
      </c>
      <c r="K25" s="117" t="str">
        <f t="shared" si="1"/>
        <v/>
      </c>
      <c r="L25" s="117" t="str">
        <f t="shared" si="2"/>
        <v/>
      </c>
      <c r="M25" s="117" t="str">
        <f t="shared" si="3"/>
        <v/>
      </c>
      <c r="N25" s="117" t="str">
        <f t="shared" si="4"/>
        <v/>
      </c>
      <c r="O25" s="118">
        <f t="shared" si="5"/>
        <v>4000</v>
      </c>
    </row>
    <row r="26" spans="1:15" x14ac:dyDescent="0.3">
      <c r="A26" s="20">
        <v>150867</v>
      </c>
      <c r="B26" s="39" t="s">
        <v>73</v>
      </c>
      <c r="C26" s="39" t="s">
        <v>74</v>
      </c>
      <c r="D26" s="40">
        <v>29028</v>
      </c>
      <c r="E26" s="41" t="s">
        <v>16</v>
      </c>
      <c r="F26" s="39" t="s">
        <v>22</v>
      </c>
      <c r="G26" s="39" t="s">
        <v>70</v>
      </c>
      <c r="H26" s="42">
        <v>49000</v>
      </c>
      <c r="I26" s="39" t="s">
        <v>30</v>
      </c>
      <c r="J26" s="116" t="str">
        <f t="shared" si="0"/>
        <v>Eligible for Gift</v>
      </c>
      <c r="K26" s="117" t="str">
        <f t="shared" si="1"/>
        <v/>
      </c>
      <c r="L26" s="117" t="str">
        <f t="shared" si="2"/>
        <v>Retired</v>
      </c>
      <c r="M26" s="117" t="str">
        <f t="shared" si="3"/>
        <v/>
      </c>
      <c r="N26" s="117">
        <f t="shared" si="4"/>
        <v>1500</v>
      </c>
      <c r="O26" s="118">
        <f t="shared" si="5"/>
        <v>4000</v>
      </c>
    </row>
    <row r="27" spans="1:15" x14ac:dyDescent="0.3">
      <c r="A27" s="20">
        <v>150874</v>
      </c>
      <c r="B27" s="39" t="s">
        <v>91</v>
      </c>
      <c r="C27" s="39" t="s">
        <v>89</v>
      </c>
      <c r="D27" s="40">
        <v>37890</v>
      </c>
      <c r="E27" s="41" t="s">
        <v>16</v>
      </c>
      <c r="F27" s="39" t="s">
        <v>17</v>
      </c>
      <c r="G27" s="39" t="s">
        <v>33</v>
      </c>
      <c r="H27" s="42">
        <v>27000</v>
      </c>
      <c r="I27" s="39" t="s">
        <v>30</v>
      </c>
      <c r="J27" s="116" t="str">
        <f t="shared" si="0"/>
        <v>Eligible for Gift</v>
      </c>
      <c r="K27" s="117" t="str">
        <f t="shared" si="1"/>
        <v/>
      </c>
      <c r="L27" s="117" t="str">
        <f t="shared" si="2"/>
        <v/>
      </c>
      <c r="M27" s="117">
        <f t="shared" si="3"/>
        <v>25000</v>
      </c>
      <c r="N27" s="117">
        <f t="shared" si="4"/>
        <v>1500</v>
      </c>
      <c r="O27" s="118">
        <f t="shared" si="5"/>
        <v>4000</v>
      </c>
    </row>
    <row r="28" spans="1:15" x14ac:dyDescent="0.3">
      <c r="A28" s="20">
        <v>150881</v>
      </c>
      <c r="B28" s="39" t="s">
        <v>41</v>
      </c>
      <c r="C28" s="39" t="s">
        <v>42</v>
      </c>
      <c r="D28" s="40">
        <v>30337</v>
      </c>
      <c r="E28" s="41" t="s">
        <v>28</v>
      </c>
      <c r="F28" s="39" t="s">
        <v>22</v>
      </c>
      <c r="G28" s="39" t="s">
        <v>23</v>
      </c>
      <c r="H28" s="42">
        <v>92000</v>
      </c>
      <c r="I28" s="39" t="s">
        <v>30</v>
      </c>
      <c r="J28" s="116" t="str">
        <f t="shared" si="0"/>
        <v/>
      </c>
      <c r="K28" s="117" t="str">
        <f t="shared" si="1"/>
        <v/>
      </c>
      <c r="L28" s="117" t="str">
        <f t="shared" si="2"/>
        <v/>
      </c>
      <c r="M28" s="117" t="str">
        <f t="shared" si="3"/>
        <v/>
      </c>
      <c r="N28" s="117">
        <f t="shared" si="4"/>
        <v>1500</v>
      </c>
      <c r="O28" s="118">
        <f t="shared" si="5"/>
        <v>4000</v>
      </c>
    </row>
    <row r="29" spans="1:15" x14ac:dyDescent="0.3">
      <c r="A29" s="20">
        <v>150888</v>
      </c>
      <c r="B29" s="39" t="s">
        <v>48</v>
      </c>
      <c r="C29" s="39" t="s">
        <v>49</v>
      </c>
      <c r="D29" s="40">
        <v>29221</v>
      </c>
      <c r="E29" s="41" t="s">
        <v>28</v>
      </c>
      <c r="F29" s="39" t="s">
        <v>17</v>
      </c>
      <c r="G29" s="39" t="s">
        <v>38</v>
      </c>
      <c r="H29" s="42">
        <v>43000</v>
      </c>
      <c r="I29" s="39" t="s">
        <v>39</v>
      </c>
      <c r="J29" s="116" t="str">
        <f t="shared" si="0"/>
        <v/>
      </c>
      <c r="K29" s="117" t="str">
        <f t="shared" si="1"/>
        <v/>
      </c>
      <c r="L29" s="117" t="str">
        <f t="shared" si="2"/>
        <v/>
      </c>
      <c r="M29" s="117" t="str">
        <f t="shared" si="3"/>
        <v/>
      </c>
      <c r="N29" s="117">
        <f t="shared" si="4"/>
        <v>1500</v>
      </c>
      <c r="O29" s="118">
        <f t="shared" si="5"/>
        <v>3800</v>
      </c>
    </row>
    <row r="30" spans="1:15" x14ac:dyDescent="0.3">
      <c r="A30" s="20">
        <v>150894</v>
      </c>
      <c r="B30" s="39" t="s">
        <v>57</v>
      </c>
      <c r="C30" s="39" t="s">
        <v>58</v>
      </c>
      <c r="D30" s="40">
        <v>37124</v>
      </c>
      <c r="E30" s="41" t="s">
        <v>28</v>
      </c>
      <c r="F30" s="39" t="s">
        <v>17</v>
      </c>
      <c r="G30" s="39" t="s">
        <v>29</v>
      </c>
      <c r="H30" s="42">
        <v>67000</v>
      </c>
      <c r="I30" s="39" t="s">
        <v>30</v>
      </c>
      <c r="J30" s="116" t="str">
        <f t="shared" si="0"/>
        <v/>
      </c>
      <c r="K30" s="117" t="str">
        <f t="shared" si="1"/>
        <v/>
      </c>
      <c r="L30" s="117" t="str">
        <f t="shared" si="2"/>
        <v/>
      </c>
      <c r="M30" s="117" t="str">
        <f t="shared" si="3"/>
        <v/>
      </c>
      <c r="N30" s="117">
        <f t="shared" si="4"/>
        <v>1500</v>
      </c>
      <c r="O30" s="118">
        <f t="shared" si="5"/>
        <v>4000</v>
      </c>
    </row>
    <row r="31" spans="1:15" x14ac:dyDescent="0.3">
      <c r="A31" s="20">
        <v>150899</v>
      </c>
      <c r="B31" s="39" t="s">
        <v>75</v>
      </c>
      <c r="C31" s="39" t="s">
        <v>76</v>
      </c>
      <c r="D31" s="40">
        <v>37400</v>
      </c>
      <c r="E31" s="41" t="s">
        <v>28</v>
      </c>
      <c r="F31" s="39" t="s">
        <v>17</v>
      </c>
      <c r="G31" s="39" t="s">
        <v>54</v>
      </c>
      <c r="H31" s="42">
        <v>50000</v>
      </c>
      <c r="I31" s="39" t="s">
        <v>30</v>
      </c>
      <c r="J31" s="116" t="str">
        <f t="shared" si="0"/>
        <v/>
      </c>
      <c r="K31" s="117" t="str">
        <f t="shared" si="1"/>
        <v/>
      </c>
      <c r="L31" s="117" t="str">
        <f t="shared" si="2"/>
        <v/>
      </c>
      <c r="M31" s="117" t="str">
        <f t="shared" si="3"/>
        <v/>
      </c>
      <c r="N31" s="117">
        <f t="shared" si="4"/>
        <v>1500</v>
      </c>
      <c r="O31" s="118">
        <f t="shared" si="5"/>
        <v>4000</v>
      </c>
    </row>
    <row r="32" spans="1:15" x14ac:dyDescent="0.3">
      <c r="A32" s="20">
        <v>150901</v>
      </c>
      <c r="B32" s="39" t="s">
        <v>79</v>
      </c>
      <c r="C32" s="39" t="s">
        <v>80</v>
      </c>
      <c r="D32" s="40">
        <v>32946</v>
      </c>
      <c r="E32" s="41" t="s">
        <v>16</v>
      </c>
      <c r="F32" s="39" t="s">
        <v>17</v>
      </c>
      <c r="G32" s="39" t="s">
        <v>81</v>
      </c>
      <c r="H32" s="42">
        <v>53000</v>
      </c>
      <c r="I32" s="39" t="s">
        <v>43</v>
      </c>
      <c r="J32" s="116" t="str">
        <f t="shared" si="0"/>
        <v/>
      </c>
      <c r="K32" s="117" t="str">
        <f t="shared" si="1"/>
        <v/>
      </c>
      <c r="L32" s="117" t="str">
        <f t="shared" si="2"/>
        <v/>
      </c>
      <c r="M32" s="117" t="str">
        <f t="shared" si="3"/>
        <v/>
      </c>
      <c r="N32" s="117">
        <f t="shared" si="4"/>
        <v>1500</v>
      </c>
      <c r="O32" s="118">
        <f t="shared" si="5"/>
        <v>4200</v>
      </c>
    </row>
    <row r="33" spans="1:15" x14ac:dyDescent="0.3">
      <c r="A33" s="20">
        <v>150905</v>
      </c>
      <c r="B33" s="39" t="s">
        <v>61</v>
      </c>
      <c r="C33" s="39" t="s">
        <v>62</v>
      </c>
      <c r="D33" s="40">
        <v>30819</v>
      </c>
      <c r="E33" s="41" t="s">
        <v>16</v>
      </c>
      <c r="F33" s="39" t="s">
        <v>22</v>
      </c>
      <c r="G33" s="39" t="s">
        <v>18</v>
      </c>
      <c r="H33" s="42">
        <v>62000</v>
      </c>
      <c r="I33" s="39" t="s">
        <v>43</v>
      </c>
      <c r="J33" s="116" t="str">
        <f t="shared" si="0"/>
        <v/>
      </c>
      <c r="K33" s="117" t="str">
        <f t="shared" si="1"/>
        <v/>
      </c>
      <c r="L33" s="117" t="str">
        <f t="shared" si="2"/>
        <v/>
      </c>
      <c r="M33" s="117" t="str">
        <f t="shared" si="3"/>
        <v/>
      </c>
      <c r="N33" s="117">
        <f t="shared" si="4"/>
        <v>1500</v>
      </c>
      <c r="O33" s="118">
        <f t="shared" si="5"/>
        <v>4200</v>
      </c>
    </row>
    <row r="34" spans="1:15" x14ac:dyDescent="0.3">
      <c r="A34" s="20">
        <v>150912</v>
      </c>
      <c r="B34" s="39" t="s">
        <v>65</v>
      </c>
      <c r="C34" s="39" t="s">
        <v>66</v>
      </c>
      <c r="D34" s="40">
        <v>37629</v>
      </c>
      <c r="E34" s="41" t="s">
        <v>16</v>
      </c>
      <c r="F34" s="39" t="s">
        <v>17</v>
      </c>
      <c r="G34" s="39" t="s">
        <v>67</v>
      </c>
      <c r="H34" s="42">
        <v>81000</v>
      </c>
      <c r="I34" s="39" t="s">
        <v>30</v>
      </c>
      <c r="J34" s="116" t="str">
        <f t="shared" si="0"/>
        <v/>
      </c>
      <c r="K34" s="117" t="str">
        <f t="shared" si="1"/>
        <v/>
      </c>
      <c r="L34" s="117" t="str">
        <f t="shared" si="2"/>
        <v/>
      </c>
      <c r="M34" s="117" t="str">
        <f t="shared" si="3"/>
        <v/>
      </c>
      <c r="N34" s="117">
        <f t="shared" si="4"/>
        <v>1500</v>
      </c>
      <c r="O34" s="118">
        <f t="shared" si="5"/>
        <v>4000</v>
      </c>
    </row>
    <row r="35" spans="1:15" x14ac:dyDescent="0.3">
      <c r="A35" s="20">
        <v>150921</v>
      </c>
      <c r="B35" s="39" t="s">
        <v>68</v>
      </c>
      <c r="C35" s="39" t="s">
        <v>69</v>
      </c>
      <c r="D35" s="40">
        <v>38092</v>
      </c>
      <c r="E35" s="41" t="s">
        <v>28</v>
      </c>
      <c r="F35" s="39" t="s">
        <v>17</v>
      </c>
      <c r="G35" s="39" t="s">
        <v>70</v>
      </c>
      <c r="H35" s="42">
        <v>19000</v>
      </c>
      <c r="I35" s="39" t="s">
        <v>39</v>
      </c>
      <c r="J35" s="116" t="str">
        <f t="shared" si="0"/>
        <v/>
      </c>
      <c r="K35" s="117" t="str">
        <f t="shared" si="1"/>
        <v/>
      </c>
      <c r="L35" s="117" t="str">
        <f t="shared" si="2"/>
        <v/>
      </c>
      <c r="M35" s="117" t="str">
        <f t="shared" si="3"/>
        <v/>
      </c>
      <c r="N35" s="117">
        <f t="shared" si="4"/>
        <v>1500</v>
      </c>
      <c r="O35" s="118">
        <f t="shared" si="5"/>
        <v>3800</v>
      </c>
    </row>
    <row r="36" spans="1:15" x14ac:dyDescent="0.3">
      <c r="A36" s="20">
        <v>150929</v>
      </c>
      <c r="B36" s="39" t="s">
        <v>95</v>
      </c>
      <c r="C36" s="39" t="s">
        <v>96</v>
      </c>
      <c r="D36" s="40">
        <v>26739</v>
      </c>
      <c r="E36" s="41" t="s">
        <v>28</v>
      </c>
      <c r="F36" s="39" t="s">
        <v>17</v>
      </c>
      <c r="G36" s="39" t="s">
        <v>33</v>
      </c>
      <c r="H36" s="42">
        <v>58000</v>
      </c>
      <c r="I36" s="39" t="s">
        <v>30</v>
      </c>
      <c r="J36" s="116" t="str">
        <f t="shared" si="0"/>
        <v/>
      </c>
      <c r="K36" s="117" t="str">
        <f t="shared" si="1"/>
        <v/>
      </c>
      <c r="L36" s="117" t="str">
        <f t="shared" si="2"/>
        <v>Retired</v>
      </c>
      <c r="M36" s="117" t="str">
        <f t="shared" si="3"/>
        <v/>
      </c>
      <c r="N36" s="117">
        <f t="shared" si="4"/>
        <v>1500</v>
      </c>
      <c r="O36" s="118">
        <f t="shared" si="5"/>
        <v>4000</v>
      </c>
    </row>
    <row r="37" spans="1:15" x14ac:dyDescent="0.3">
      <c r="A37" s="20">
        <v>150930</v>
      </c>
      <c r="B37" s="39" t="s">
        <v>55</v>
      </c>
      <c r="C37" s="39" t="s">
        <v>56</v>
      </c>
      <c r="D37" s="40">
        <v>37027</v>
      </c>
      <c r="E37" s="41" t="s">
        <v>28</v>
      </c>
      <c r="F37" s="39" t="s">
        <v>17</v>
      </c>
      <c r="G37" s="39" t="s">
        <v>23</v>
      </c>
      <c r="H37" s="42">
        <v>82000</v>
      </c>
      <c r="I37" s="39" t="s">
        <v>30</v>
      </c>
      <c r="J37" s="116" t="str">
        <f t="shared" si="0"/>
        <v/>
      </c>
      <c r="K37" s="117" t="str">
        <f t="shared" si="1"/>
        <v/>
      </c>
      <c r="L37" s="117" t="str">
        <f t="shared" si="2"/>
        <v/>
      </c>
      <c r="M37" s="117" t="str">
        <f t="shared" si="3"/>
        <v/>
      </c>
      <c r="N37" s="117">
        <f t="shared" si="4"/>
        <v>1500</v>
      </c>
      <c r="O37" s="118">
        <f t="shared" si="5"/>
        <v>4000</v>
      </c>
    </row>
    <row r="38" spans="1:15" x14ac:dyDescent="0.3">
      <c r="A38" s="20">
        <v>150937</v>
      </c>
      <c r="B38" s="39" t="s">
        <v>46</v>
      </c>
      <c r="C38" s="39" t="s">
        <v>47</v>
      </c>
      <c r="D38" s="40">
        <v>24700</v>
      </c>
      <c r="E38" s="41" t="s">
        <v>28</v>
      </c>
      <c r="F38" s="39" t="s">
        <v>17</v>
      </c>
      <c r="G38" s="39" t="s">
        <v>38</v>
      </c>
      <c r="H38" s="42">
        <v>37000</v>
      </c>
      <c r="I38" s="39" t="s">
        <v>19</v>
      </c>
      <c r="J38" s="116" t="str">
        <f t="shared" si="0"/>
        <v/>
      </c>
      <c r="K38" s="117" t="str">
        <f t="shared" si="1"/>
        <v/>
      </c>
      <c r="L38" s="117" t="str">
        <f t="shared" si="2"/>
        <v>Retired</v>
      </c>
      <c r="M38" s="117" t="str">
        <f t="shared" si="3"/>
        <v/>
      </c>
      <c r="N38" s="117">
        <f t="shared" si="4"/>
        <v>1500</v>
      </c>
      <c r="O38" s="118">
        <f t="shared" si="5"/>
        <v>5000</v>
      </c>
    </row>
    <row r="39" spans="1:15" x14ac:dyDescent="0.3">
      <c r="A39" s="20">
        <v>150940</v>
      </c>
      <c r="B39" s="39" t="s">
        <v>26</v>
      </c>
      <c r="C39" s="39" t="s">
        <v>27</v>
      </c>
      <c r="D39" s="40">
        <v>26906</v>
      </c>
      <c r="E39" s="41" t="s">
        <v>28</v>
      </c>
      <c r="F39" s="39" t="s">
        <v>22</v>
      </c>
      <c r="G39" s="39" t="s">
        <v>29</v>
      </c>
      <c r="H39" s="42">
        <v>87000</v>
      </c>
      <c r="I39" s="39" t="s">
        <v>43</v>
      </c>
      <c r="J39" s="116" t="str">
        <f t="shared" si="0"/>
        <v/>
      </c>
      <c r="K39" s="117" t="str">
        <f t="shared" si="1"/>
        <v/>
      </c>
      <c r="L39" s="117" t="str">
        <f t="shared" si="2"/>
        <v>Retired</v>
      </c>
      <c r="M39" s="117" t="str">
        <f t="shared" si="3"/>
        <v/>
      </c>
      <c r="N39" s="117">
        <f t="shared" si="4"/>
        <v>1500</v>
      </c>
      <c r="O39" s="118">
        <f t="shared" si="5"/>
        <v>4200</v>
      </c>
    </row>
    <row r="40" spans="1:15" x14ac:dyDescent="0.3">
      <c r="A40" s="20">
        <v>150947</v>
      </c>
      <c r="B40" s="39" t="s">
        <v>59</v>
      </c>
      <c r="C40" s="39" t="s">
        <v>60</v>
      </c>
      <c r="D40" s="40">
        <v>33449</v>
      </c>
      <c r="E40" s="41" t="s">
        <v>16</v>
      </c>
      <c r="F40" s="39" t="s">
        <v>17</v>
      </c>
      <c r="G40" s="39" t="s">
        <v>54</v>
      </c>
      <c r="H40" s="42">
        <v>85000</v>
      </c>
      <c r="I40" s="39" t="s">
        <v>43</v>
      </c>
      <c r="J40" s="116" t="str">
        <f t="shared" si="0"/>
        <v/>
      </c>
      <c r="K40" s="117" t="str">
        <f t="shared" si="1"/>
        <v/>
      </c>
      <c r="L40" s="117" t="str">
        <f t="shared" si="2"/>
        <v/>
      </c>
      <c r="M40" s="117" t="str">
        <f t="shared" si="3"/>
        <v/>
      </c>
      <c r="N40" s="117">
        <f t="shared" si="4"/>
        <v>1500</v>
      </c>
      <c r="O40" s="118">
        <f t="shared" si="5"/>
        <v>4200</v>
      </c>
    </row>
    <row r="41" spans="1:15" x14ac:dyDescent="0.3">
      <c r="A41" s="20">
        <v>150954</v>
      </c>
      <c r="B41" s="39" t="s">
        <v>90</v>
      </c>
      <c r="C41" s="39" t="s">
        <v>89</v>
      </c>
      <c r="D41" s="40">
        <v>35495</v>
      </c>
      <c r="E41" s="41" t="s">
        <v>16</v>
      </c>
      <c r="F41" s="39" t="s">
        <v>17</v>
      </c>
      <c r="G41" s="39" t="s">
        <v>81</v>
      </c>
      <c r="H41" s="42">
        <v>57000</v>
      </c>
      <c r="I41" s="39" t="s">
        <v>30</v>
      </c>
      <c r="J41" s="116" t="str">
        <f t="shared" si="0"/>
        <v/>
      </c>
      <c r="K41" s="117" t="str">
        <f t="shared" si="1"/>
        <v/>
      </c>
      <c r="L41" s="117" t="str">
        <f t="shared" si="2"/>
        <v/>
      </c>
      <c r="M41" s="117" t="str">
        <f t="shared" si="3"/>
        <v/>
      </c>
      <c r="N41" s="117">
        <f t="shared" si="4"/>
        <v>1500</v>
      </c>
      <c r="O41" s="118">
        <f t="shared" si="5"/>
        <v>4000</v>
      </c>
    </row>
    <row r="42" spans="1:15" x14ac:dyDescent="0.3">
      <c r="A42" s="20">
        <v>150962</v>
      </c>
      <c r="B42" s="39" t="s">
        <v>88</v>
      </c>
      <c r="C42" s="39" t="s">
        <v>89</v>
      </c>
      <c r="D42" s="40">
        <v>37773</v>
      </c>
      <c r="E42" s="41" t="s">
        <v>16</v>
      </c>
      <c r="F42" s="39" t="s">
        <v>17</v>
      </c>
      <c r="G42" s="39" t="s">
        <v>35</v>
      </c>
      <c r="H42" s="42">
        <v>87000</v>
      </c>
      <c r="I42" s="39" t="s">
        <v>30</v>
      </c>
      <c r="J42" s="116" t="str">
        <f t="shared" si="0"/>
        <v/>
      </c>
      <c r="K42" s="117" t="str">
        <f t="shared" si="1"/>
        <v/>
      </c>
      <c r="L42" s="117" t="str">
        <f t="shared" si="2"/>
        <v/>
      </c>
      <c r="M42" s="117" t="str">
        <f t="shared" si="3"/>
        <v/>
      </c>
      <c r="N42" s="117" t="str">
        <f t="shared" si="4"/>
        <v/>
      </c>
      <c r="O42" s="118">
        <f t="shared" si="5"/>
        <v>4000</v>
      </c>
    </row>
    <row r="43" spans="1:15" x14ac:dyDescent="0.3">
      <c r="A43" s="20">
        <v>150968</v>
      </c>
      <c r="B43" s="39" t="s">
        <v>82</v>
      </c>
      <c r="C43" s="39" t="s">
        <v>83</v>
      </c>
      <c r="D43" s="40">
        <v>37208</v>
      </c>
      <c r="E43" s="41" t="s">
        <v>28</v>
      </c>
      <c r="F43" s="39" t="s">
        <v>17</v>
      </c>
      <c r="G43" s="39" t="s">
        <v>67</v>
      </c>
      <c r="H43" s="42">
        <v>65000</v>
      </c>
      <c r="I43" s="39" t="s">
        <v>43</v>
      </c>
      <c r="J43" s="116" t="str">
        <f t="shared" si="0"/>
        <v/>
      </c>
      <c r="K43" s="117" t="str">
        <f t="shared" si="1"/>
        <v/>
      </c>
      <c r="L43" s="117" t="str">
        <f t="shared" si="2"/>
        <v/>
      </c>
      <c r="M43" s="117" t="str">
        <f t="shared" si="3"/>
        <v/>
      </c>
      <c r="N43" s="117">
        <f t="shared" si="4"/>
        <v>1500</v>
      </c>
      <c r="O43" s="118">
        <f t="shared" si="5"/>
        <v>4200</v>
      </c>
    </row>
    <row r="44" spans="1:15" x14ac:dyDescent="0.3">
      <c r="A44" s="20">
        <v>150975</v>
      </c>
      <c r="B44" s="39" t="s">
        <v>77</v>
      </c>
      <c r="C44" s="39" t="s">
        <v>78</v>
      </c>
      <c r="D44" s="40">
        <v>31478</v>
      </c>
      <c r="E44" s="41" t="s">
        <v>28</v>
      </c>
      <c r="F44" s="39" t="s">
        <v>17</v>
      </c>
      <c r="G44" s="39" t="s">
        <v>70</v>
      </c>
      <c r="H44" s="42">
        <v>83000</v>
      </c>
      <c r="I44" s="39" t="s">
        <v>19</v>
      </c>
      <c r="J44" s="116" t="str">
        <f t="shared" si="0"/>
        <v/>
      </c>
      <c r="K44" s="117" t="str">
        <f t="shared" si="1"/>
        <v/>
      </c>
      <c r="L44" s="117" t="str">
        <f t="shared" si="2"/>
        <v/>
      </c>
      <c r="M44" s="117" t="str">
        <f t="shared" si="3"/>
        <v/>
      </c>
      <c r="N44" s="117">
        <f t="shared" si="4"/>
        <v>1500</v>
      </c>
      <c r="O44" s="118">
        <f t="shared" si="5"/>
        <v>5000</v>
      </c>
    </row>
    <row r="45" spans="1:15" x14ac:dyDescent="0.3">
      <c r="A45" s="20">
        <v>150982</v>
      </c>
      <c r="B45" s="39" t="s">
        <v>97</v>
      </c>
      <c r="C45" s="39" t="s">
        <v>98</v>
      </c>
      <c r="D45" s="40">
        <v>35574</v>
      </c>
      <c r="E45" s="41" t="s">
        <v>28</v>
      </c>
      <c r="F45" s="39" t="s">
        <v>17</v>
      </c>
      <c r="G45" s="39" t="s">
        <v>33</v>
      </c>
      <c r="H45" s="42">
        <v>47000</v>
      </c>
      <c r="I45" s="39" t="s">
        <v>19</v>
      </c>
      <c r="J45" s="116" t="str">
        <f t="shared" si="0"/>
        <v/>
      </c>
      <c r="K45" s="117" t="str">
        <f t="shared" si="1"/>
        <v/>
      </c>
      <c r="L45" s="117" t="str">
        <f t="shared" si="2"/>
        <v/>
      </c>
      <c r="M45" s="117" t="str">
        <f t="shared" si="3"/>
        <v/>
      </c>
      <c r="N45" s="117">
        <f t="shared" si="4"/>
        <v>1500</v>
      </c>
      <c r="O45" s="118">
        <f t="shared" si="5"/>
        <v>5000</v>
      </c>
    </row>
    <row r="46" spans="1:15" x14ac:dyDescent="0.3">
      <c r="A46" s="20">
        <v>150989</v>
      </c>
      <c r="B46" s="39" t="s">
        <v>40</v>
      </c>
      <c r="C46" s="39" t="s">
        <v>37</v>
      </c>
      <c r="D46" s="40">
        <v>33113</v>
      </c>
      <c r="E46" s="41" t="s">
        <v>28</v>
      </c>
      <c r="F46" s="39" t="s">
        <v>17</v>
      </c>
      <c r="G46" s="39" t="s">
        <v>23</v>
      </c>
      <c r="H46" s="42">
        <v>45000</v>
      </c>
      <c r="I46" s="39" t="s">
        <v>30</v>
      </c>
      <c r="J46" s="116" t="str">
        <f t="shared" si="0"/>
        <v/>
      </c>
      <c r="K46" s="117" t="str">
        <f t="shared" si="1"/>
        <v/>
      </c>
      <c r="L46" s="117" t="str">
        <f t="shared" si="2"/>
        <v/>
      </c>
      <c r="M46" s="117" t="str">
        <f t="shared" si="3"/>
        <v/>
      </c>
      <c r="N46" s="117">
        <f t="shared" si="4"/>
        <v>1500</v>
      </c>
      <c r="O46" s="118">
        <f t="shared" si="5"/>
        <v>4000</v>
      </c>
    </row>
    <row r="47" spans="1:15" x14ac:dyDescent="0.3">
      <c r="A47" s="20">
        <v>150990</v>
      </c>
      <c r="B47" s="39" t="s">
        <v>36</v>
      </c>
      <c r="C47" s="39" t="s">
        <v>37</v>
      </c>
      <c r="D47" s="40">
        <v>36400</v>
      </c>
      <c r="E47" s="41" t="s">
        <v>28</v>
      </c>
      <c r="F47" s="39" t="s">
        <v>17</v>
      </c>
      <c r="G47" s="39" t="s">
        <v>38</v>
      </c>
      <c r="H47" s="42">
        <v>77000</v>
      </c>
      <c r="I47" s="39" t="s">
        <v>39</v>
      </c>
      <c r="J47" s="116" t="str">
        <f t="shared" si="0"/>
        <v/>
      </c>
      <c r="K47" s="117" t="str">
        <f t="shared" si="1"/>
        <v/>
      </c>
      <c r="L47" s="117" t="str">
        <f t="shared" si="2"/>
        <v/>
      </c>
      <c r="M47" s="117" t="str">
        <f t="shared" si="3"/>
        <v/>
      </c>
      <c r="N47" s="117">
        <f t="shared" si="4"/>
        <v>1500</v>
      </c>
      <c r="O47" s="118">
        <f t="shared" si="5"/>
        <v>3800</v>
      </c>
    </row>
    <row r="48" spans="1:15" x14ac:dyDescent="0.3">
      <c r="A48" s="20">
        <v>150995</v>
      </c>
      <c r="B48" s="39" t="s">
        <v>63</v>
      </c>
      <c r="C48" s="39" t="s">
        <v>64</v>
      </c>
      <c r="D48" s="40">
        <v>35330</v>
      </c>
      <c r="E48" s="41" t="s">
        <v>28</v>
      </c>
      <c r="F48" s="39" t="s">
        <v>17</v>
      </c>
      <c r="G48" s="39" t="s">
        <v>29</v>
      </c>
      <c r="H48" s="42">
        <v>15000</v>
      </c>
      <c r="I48" s="39" t="s">
        <v>19</v>
      </c>
      <c r="J48" s="116" t="str">
        <f t="shared" si="0"/>
        <v/>
      </c>
      <c r="K48" s="117" t="str">
        <f t="shared" si="1"/>
        <v/>
      </c>
      <c r="L48" s="117" t="str">
        <f t="shared" si="2"/>
        <v/>
      </c>
      <c r="M48" s="117" t="str">
        <f t="shared" si="3"/>
        <v/>
      </c>
      <c r="N48" s="117">
        <f t="shared" si="4"/>
        <v>1500</v>
      </c>
      <c r="O48" s="118">
        <f t="shared" si="5"/>
        <v>5000</v>
      </c>
    </row>
  </sheetData>
  <mergeCells count="7">
    <mergeCell ref="C7:M7"/>
    <mergeCell ref="C1:M1"/>
    <mergeCell ref="C2:M2"/>
    <mergeCell ref="C3:M3"/>
    <mergeCell ref="C4:M4"/>
    <mergeCell ref="C5:M5"/>
    <mergeCell ref="C6:M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7C75C-4CB8-4B53-A517-03A8DA499824}">
  <dimension ref="B2:L28"/>
  <sheetViews>
    <sheetView topLeftCell="A9" zoomScale="94" workbookViewId="0">
      <selection activeCell="D9" sqref="D9"/>
    </sheetView>
  </sheetViews>
  <sheetFormatPr defaultRowHeight="14.4" x14ac:dyDescent="0.3"/>
  <cols>
    <col min="1" max="1" width="10.5546875" customWidth="1"/>
    <col min="2" max="2" width="16.44140625" customWidth="1"/>
    <col min="3" max="3" width="14.6640625" customWidth="1"/>
    <col min="4" max="4" width="15.33203125" customWidth="1"/>
    <col min="5" max="5" width="14.44140625" customWidth="1"/>
    <col min="6" max="6" width="12.77734375" customWidth="1"/>
    <col min="7" max="7" width="13.88671875" customWidth="1"/>
  </cols>
  <sheetData>
    <row r="2" spans="2:12" x14ac:dyDescent="0.3">
      <c r="B2" s="191" t="s">
        <v>208</v>
      </c>
      <c r="C2" s="191"/>
      <c r="D2" s="191"/>
      <c r="E2" s="191"/>
    </row>
    <row r="3" spans="2:12" x14ac:dyDescent="0.3">
      <c r="B3" s="192" t="s">
        <v>209</v>
      </c>
      <c r="C3" s="192"/>
      <c r="D3" s="192"/>
      <c r="E3" s="192"/>
    </row>
    <row r="4" spans="2:12" x14ac:dyDescent="0.3">
      <c r="B4" s="43"/>
    </row>
    <row r="5" spans="2:12" x14ac:dyDescent="0.3">
      <c r="B5" s="44" t="s">
        <v>210</v>
      </c>
      <c r="C5" s="45" t="s">
        <v>211</v>
      </c>
    </row>
    <row r="6" spans="2:12" ht="15" thickBot="1" x14ac:dyDescent="0.35">
      <c r="B6" s="43"/>
    </row>
    <row r="7" spans="2:12" x14ac:dyDescent="0.3">
      <c r="B7" s="193" t="s">
        <v>212</v>
      </c>
      <c r="C7" s="194"/>
      <c r="D7" s="195"/>
    </row>
    <row r="8" spans="2:12" x14ac:dyDescent="0.3">
      <c r="B8" s="46" t="s">
        <v>213</v>
      </c>
      <c r="C8" s="47" t="s">
        <v>214</v>
      </c>
      <c r="D8" s="48" t="s">
        <v>215</v>
      </c>
      <c r="G8" s="58" t="s">
        <v>360</v>
      </c>
    </row>
    <row r="9" spans="2:12" x14ac:dyDescent="0.3">
      <c r="B9" s="49" t="s">
        <v>216</v>
      </c>
      <c r="C9" s="50">
        <v>87423</v>
      </c>
      <c r="D9" s="51" t="str">
        <f>VLOOKUP(C9,$B$20:$G$28,2,FALSE)</f>
        <v>Puri, Om</v>
      </c>
      <c r="F9" s="170"/>
      <c r="G9" s="170"/>
      <c r="H9" s="170"/>
      <c r="I9" s="170"/>
      <c r="J9" s="170"/>
      <c r="K9" s="170"/>
      <c r="L9" s="170"/>
    </row>
    <row r="10" spans="2:12" x14ac:dyDescent="0.3">
      <c r="B10" s="49" t="s">
        <v>217</v>
      </c>
      <c r="C10" s="50">
        <v>78312</v>
      </c>
      <c r="D10" s="51" t="str">
        <f t="shared" ref="D10:D16" si="0">VLOOKUP(C10,$B$20:$G$28,2,FALSE)</f>
        <v>Londo, Mollari</v>
      </c>
    </row>
    <row r="11" spans="2:12" x14ac:dyDescent="0.3">
      <c r="B11" s="49" t="s">
        <v>218</v>
      </c>
      <c r="C11" s="50">
        <v>98722</v>
      </c>
      <c r="D11" s="51" t="str">
        <f t="shared" si="0"/>
        <v>Londo, Mollari</v>
      </c>
    </row>
    <row r="12" spans="2:12" x14ac:dyDescent="0.3">
      <c r="B12" s="49" t="s">
        <v>219</v>
      </c>
      <c r="C12" s="50">
        <v>12235</v>
      </c>
      <c r="D12" s="51" t="str">
        <f t="shared" si="0"/>
        <v>Londo, Mollari</v>
      </c>
    </row>
    <row r="13" spans="2:12" x14ac:dyDescent="0.3">
      <c r="B13" s="49" t="s">
        <v>220</v>
      </c>
      <c r="C13" s="50">
        <v>23972</v>
      </c>
      <c r="D13" s="51" t="str">
        <f t="shared" si="0"/>
        <v>Puri, Om</v>
      </c>
    </row>
    <row r="14" spans="2:12" x14ac:dyDescent="0.3">
      <c r="B14" s="52" t="s">
        <v>221</v>
      </c>
      <c r="C14" s="50">
        <v>56431</v>
      </c>
      <c r="D14" s="51" t="str">
        <f t="shared" si="0"/>
        <v>Puri, Om</v>
      </c>
    </row>
    <row r="15" spans="2:12" x14ac:dyDescent="0.3">
      <c r="B15" s="49" t="s">
        <v>222</v>
      </c>
      <c r="C15" s="50">
        <v>98362</v>
      </c>
      <c r="D15" s="51" t="str">
        <f t="shared" si="0"/>
        <v>Londo, Mollari</v>
      </c>
    </row>
    <row r="16" spans="2:12" ht="15" thickBot="1" x14ac:dyDescent="0.35">
      <c r="B16" s="53" t="s">
        <v>223</v>
      </c>
      <c r="C16" s="54">
        <v>18739</v>
      </c>
      <c r="D16" s="51" t="str">
        <f t="shared" si="0"/>
        <v>Puri, Om</v>
      </c>
    </row>
    <row r="18" spans="2:7" ht="15" thickBot="1" x14ac:dyDescent="0.35"/>
    <row r="19" spans="2:7" x14ac:dyDescent="0.3">
      <c r="B19" s="196" t="s">
        <v>224</v>
      </c>
      <c r="C19" s="197"/>
      <c r="D19" s="55"/>
      <c r="E19" s="55"/>
      <c r="F19" s="55"/>
      <c r="G19" s="56"/>
    </row>
    <row r="20" spans="2:7" x14ac:dyDescent="0.3">
      <c r="B20" s="57" t="s">
        <v>225</v>
      </c>
      <c r="C20" s="58" t="s">
        <v>226</v>
      </c>
      <c r="D20" s="58" t="s">
        <v>211</v>
      </c>
      <c r="E20" s="58" t="s">
        <v>227</v>
      </c>
      <c r="F20" s="58" t="s">
        <v>228</v>
      </c>
      <c r="G20" s="59" t="s">
        <v>229</v>
      </c>
    </row>
    <row r="21" spans="2:7" x14ac:dyDescent="0.3">
      <c r="B21" s="60">
        <v>98362</v>
      </c>
      <c r="C21" s="61" t="s">
        <v>230</v>
      </c>
      <c r="D21" s="61" t="s">
        <v>231</v>
      </c>
      <c r="E21" s="61" t="s">
        <v>232</v>
      </c>
      <c r="F21" s="61" t="s">
        <v>233</v>
      </c>
      <c r="G21" s="62" t="s">
        <v>234</v>
      </c>
    </row>
    <row r="22" spans="2:7" x14ac:dyDescent="0.3">
      <c r="B22" s="63">
        <v>12235</v>
      </c>
      <c r="C22" s="64" t="s">
        <v>230</v>
      </c>
      <c r="D22" s="64" t="s">
        <v>230</v>
      </c>
      <c r="E22" s="64" t="s">
        <v>230</v>
      </c>
      <c r="F22" s="64" t="s">
        <v>233</v>
      </c>
      <c r="G22" s="65" t="s">
        <v>231</v>
      </c>
    </row>
    <row r="23" spans="2:7" x14ac:dyDescent="0.3">
      <c r="B23" s="63">
        <v>78312</v>
      </c>
      <c r="C23" s="64" t="s">
        <v>230</v>
      </c>
      <c r="D23" s="64" t="s">
        <v>231</v>
      </c>
      <c r="E23" s="64" t="s">
        <v>230</v>
      </c>
      <c r="F23" s="64" t="s">
        <v>235</v>
      </c>
      <c r="G23" s="65" t="s">
        <v>234</v>
      </c>
    </row>
    <row r="24" spans="2:7" x14ac:dyDescent="0.3">
      <c r="B24" s="63">
        <v>98722</v>
      </c>
      <c r="C24" s="64" t="s">
        <v>230</v>
      </c>
      <c r="D24" s="64" t="s">
        <v>230</v>
      </c>
      <c r="E24" s="64" t="s">
        <v>232</v>
      </c>
      <c r="F24" s="64" t="s">
        <v>235</v>
      </c>
      <c r="G24" s="65" t="s">
        <v>234</v>
      </c>
    </row>
    <row r="25" spans="2:7" x14ac:dyDescent="0.3">
      <c r="B25" s="63">
        <v>87423</v>
      </c>
      <c r="C25" s="64" t="s">
        <v>231</v>
      </c>
      <c r="D25" s="64" t="s">
        <v>231</v>
      </c>
      <c r="E25" s="64" t="s">
        <v>232</v>
      </c>
      <c r="F25" s="64" t="s">
        <v>235</v>
      </c>
      <c r="G25" s="65" t="s">
        <v>231</v>
      </c>
    </row>
    <row r="26" spans="2:7" x14ac:dyDescent="0.3">
      <c r="B26" s="63">
        <v>56431</v>
      </c>
      <c r="C26" s="64" t="s">
        <v>231</v>
      </c>
      <c r="D26" s="64" t="s">
        <v>230</v>
      </c>
      <c r="E26" s="64" t="s">
        <v>232</v>
      </c>
      <c r="F26" s="64" t="s">
        <v>233</v>
      </c>
      <c r="G26" s="65" t="s">
        <v>231</v>
      </c>
    </row>
    <row r="27" spans="2:7" x14ac:dyDescent="0.3">
      <c r="B27" s="63">
        <v>23972</v>
      </c>
      <c r="C27" s="64" t="s">
        <v>231</v>
      </c>
      <c r="D27" s="64" t="s">
        <v>230</v>
      </c>
      <c r="E27" s="64" t="s">
        <v>230</v>
      </c>
      <c r="F27" s="64" t="s">
        <v>233</v>
      </c>
      <c r="G27" s="65" t="s">
        <v>234</v>
      </c>
    </row>
    <row r="28" spans="2:7" ht="15" thickBot="1" x14ac:dyDescent="0.35">
      <c r="B28" s="66">
        <v>18739</v>
      </c>
      <c r="C28" s="67" t="s">
        <v>231</v>
      </c>
      <c r="D28" s="67" t="s">
        <v>231</v>
      </c>
      <c r="E28" s="67" t="s">
        <v>230</v>
      </c>
      <c r="F28" s="67" t="s">
        <v>235</v>
      </c>
      <c r="G28" s="68" t="s">
        <v>231</v>
      </c>
    </row>
  </sheetData>
  <mergeCells count="5">
    <mergeCell ref="B2:E2"/>
    <mergeCell ref="B3:E3"/>
    <mergeCell ref="B7:D7"/>
    <mergeCell ref="F9:L9"/>
    <mergeCell ref="B19:C19"/>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0760F-DCD9-40FE-BAD4-304487FD09A4}">
  <dimension ref="B2:J319"/>
  <sheetViews>
    <sheetView workbookViewId="0">
      <selection activeCell="E7" sqref="E7"/>
    </sheetView>
  </sheetViews>
  <sheetFormatPr defaultRowHeight="14.4" x14ac:dyDescent="0.3"/>
  <cols>
    <col min="1" max="1" width="7.44140625" customWidth="1"/>
    <col min="3" max="3" width="12.77734375" customWidth="1"/>
    <col min="4" max="4" width="11.6640625" customWidth="1"/>
    <col min="5" max="5" width="12.88671875" customWidth="1"/>
    <col min="6" max="6" width="13.5546875" customWidth="1"/>
    <col min="9" max="9" width="12.77734375" customWidth="1"/>
    <col min="10" max="10" width="27.33203125" customWidth="1"/>
  </cols>
  <sheetData>
    <row r="2" spans="2:10" x14ac:dyDescent="0.3">
      <c r="B2" s="178" t="s">
        <v>236</v>
      </c>
      <c r="C2" s="178"/>
      <c r="D2" s="178"/>
      <c r="E2" s="178"/>
      <c r="F2" s="178"/>
      <c r="G2" s="178"/>
      <c r="H2" s="178"/>
      <c r="I2" s="178"/>
      <c r="J2" s="178"/>
    </row>
    <row r="3" spans="2:10" x14ac:dyDescent="0.3">
      <c r="B3" s="178" t="s">
        <v>237</v>
      </c>
      <c r="C3" s="178"/>
      <c r="D3" s="178"/>
      <c r="E3" s="178"/>
      <c r="F3" s="178"/>
      <c r="G3" s="178"/>
      <c r="H3" s="178"/>
      <c r="I3" s="178"/>
      <c r="J3" s="178"/>
    </row>
    <row r="6" spans="2:10" x14ac:dyDescent="0.3">
      <c r="B6" s="34" t="s">
        <v>185</v>
      </c>
      <c r="C6" s="35" t="s">
        <v>186</v>
      </c>
      <c r="D6" s="35" t="s">
        <v>187</v>
      </c>
      <c r="E6" s="35" t="s">
        <v>188</v>
      </c>
      <c r="F6" s="35" t="s">
        <v>189</v>
      </c>
    </row>
    <row r="7" spans="2:10" x14ac:dyDescent="0.3">
      <c r="B7" s="34">
        <v>3331</v>
      </c>
      <c r="C7" s="35" t="s">
        <v>198</v>
      </c>
      <c r="D7" s="35" t="s">
        <v>195</v>
      </c>
      <c r="E7" s="36">
        <v>44348</v>
      </c>
      <c r="F7" s="34">
        <v>-14202</v>
      </c>
    </row>
    <row r="8" spans="2:10" x14ac:dyDescent="0.3">
      <c r="B8" s="34">
        <v>695</v>
      </c>
      <c r="C8" s="35" t="s">
        <v>198</v>
      </c>
      <c r="D8" s="35" t="s">
        <v>195</v>
      </c>
      <c r="E8" s="36">
        <v>44348</v>
      </c>
      <c r="F8" s="35">
        <v>17043</v>
      </c>
    </row>
    <row r="9" spans="2:10" x14ac:dyDescent="0.3">
      <c r="B9" s="34">
        <v>526</v>
      </c>
      <c r="C9" s="35" t="s">
        <v>198</v>
      </c>
      <c r="D9" s="35" t="s">
        <v>195</v>
      </c>
      <c r="E9" s="36">
        <v>44409</v>
      </c>
      <c r="F9" s="35">
        <v>55010</v>
      </c>
    </row>
    <row r="10" spans="2:10" x14ac:dyDescent="0.3">
      <c r="B10" s="34">
        <v>1746</v>
      </c>
      <c r="C10" s="35" t="s">
        <v>198</v>
      </c>
      <c r="D10" s="35" t="s">
        <v>195</v>
      </c>
      <c r="E10" s="36">
        <v>44197</v>
      </c>
      <c r="F10" s="34">
        <v>60394</v>
      </c>
    </row>
    <row r="11" spans="2:10" x14ac:dyDescent="0.3">
      <c r="B11" s="34">
        <v>346</v>
      </c>
      <c r="C11" s="35" t="s">
        <v>198</v>
      </c>
      <c r="D11" s="35" t="s">
        <v>195</v>
      </c>
      <c r="E11" s="36">
        <v>44317</v>
      </c>
      <c r="F11" s="35">
        <v>166490</v>
      </c>
    </row>
    <row r="12" spans="2:10" x14ac:dyDescent="0.3">
      <c r="B12" s="34">
        <v>1727</v>
      </c>
      <c r="C12" s="35" t="s">
        <v>198</v>
      </c>
      <c r="D12" s="35" t="s">
        <v>195</v>
      </c>
      <c r="E12" s="36">
        <v>44287</v>
      </c>
      <c r="F12" s="34">
        <v>196137</v>
      </c>
    </row>
    <row r="13" spans="2:10" x14ac:dyDescent="0.3">
      <c r="B13" s="34">
        <v>405</v>
      </c>
      <c r="C13" s="35" t="s">
        <v>198</v>
      </c>
      <c r="D13" s="35" t="s">
        <v>195</v>
      </c>
      <c r="E13" s="36">
        <v>44531</v>
      </c>
      <c r="F13" s="35">
        <v>219249</v>
      </c>
    </row>
    <row r="14" spans="2:10" x14ac:dyDescent="0.3">
      <c r="B14" s="34">
        <v>3127</v>
      </c>
      <c r="C14" s="35" t="s">
        <v>198</v>
      </c>
      <c r="D14" s="35" t="s">
        <v>195</v>
      </c>
      <c r="E14" s="36">
        <v>44531</v>
      </c>
      <c r="F14" s="34">
        <v>232472</v>
      </c>
    </row>
    <row r="15" spans="2:10" x14ac:dyDescent="0.3">
      <c r="B15" s="34">
        <v>2715</v>
      </c>
      <c r="C15" s="35" t="s">
        <v>198</v>
      </c>
      <c r="D15" s="35" t="s">
        <v>192</v>
      </c>
      <c r="E15" s="36">
        <v>44501</v>
      </c>
      <c r="F15" s="34">
        <v>39271</v>
      </c>
    </row>
    <row r="16" spans="2:10" x14ac:dyDescent="0.3">
      <c r="B16" s="34">
        <v>329</v>
      </c>
      <c r="C16" s="35" t="s">
        <v>198</v>
      </c>
      <c r="D16" s="35" t="s">
        <v>192</v>
      </c>
      <c r="E16" s="36">
        <v>44440</v>
      </c>
      <c r="F16" s="35">
        <v>60921</v>
      </c>
    </row>
    <row r="17" spans="2:6" x14ac:dyDescent="0.3">
      <c r="B17" s="34">
        <v>423</v>
      </c>
      <c r="C17" s="35" t="s">
        <v>198</v>
      </c>
      <c r="D17" s="35" t="s">
        <v>192</v>
      </c>
      <c r="E17" s="36">
        <v>44409</v>
      </c>
      <c r="F17" s="35">
        <v>87532</v>
      </c>
    </row>
    <row r="18" spans="2:6" x14ac:dyDescent="0.3">
      <c r="B18" s="34">
        <v>2577</v>
      </c>
      <c r="C18" s="35" t="s">
        <v>198</v>
      </c>
      <c r="D18" s="35" t="s">
        <v>192</v>
      </c>
      <c r="E18" s="36">
        <v>44287</v>
      </c>
      <c r="F18" s="34">
        <v>89649</v>
      </c>
    </row>
    <row r="19" spans="2:6" x14ac:dyDescent="0.3">
      <c r="B19" s="34">
        <v>1783</v>
      </c>
      <c r="C19" s="35" t="s">
        <v>198</v>
      </c>
      <c r="D19" s="35" t="s">
        <v>192</v>
      </c>
      <c r="E19" s="36">
        <v>44531</v>
      </c>
      <c r="F19" s="34">
        <v>112636</v>
      </c>
    </row>
    <row r="20" spans="2:6" x14ac:dyDescent="0.3">
      <c r="B20" s="34">
        <v>3189</v>
      </c>
      <c r="C20" s="35" t="s">
        <v>198</v>
      </c>
      <c r="D20" s="35" t="s">
        <v>192</v>
      </c>
      <c r="E20" s="36">
        <v>44501</v>
      </c>
      <c r="F20" s="34">
        <v>195638</v>
      </c>
    </row>
    <row r="21" spans="2:6" x14ac:dyDescent="0.3">
      <c r="B21" s="34">
        <v>1053</v>
      </c>
      <c r="C21" s="35" t="s">
        <v>198</v>
      </c>
      <c r="D21" s="35" t="s">
        <v>192</v>
      </c>
      <c r="E21" s="36">
        <v>44501</v>
      </c>
      <c r="F21" s="34">
        <v>211082</v>
      </c>
    </row>
    <row r="22" spans="2:6" x14ac:dyDescent="0.3">
      <c r="B22" s="34">
        <v>1823</v>
      </c>
      <c r="C22" s="35" t="s">
        <v>198</v>
      </c>
      <c r="D22" s="35" t="s">
        <v>192</v>
      </c>
      <c r="E22" s="36">
        <v>44317</v>
      </c>
      <c r="F22" s="34">
        <v>223042</v>
      </c>
    </row>
    <row r="23" spans="2:6" x14ac:dyDescent="0.3">
      <c r="B23" s="34">
        <v>2466</v>
      </c>
      <c r="C23" s="35" t="s">
        <v>198</v>
      </c>
      <c r="D23" s="35" t="s">
        <v>192</v>
      </c>
      <c r="E23" s="36">
        <v>44440</v>
      </c>
      <c r="F23" s="34">
        <v>258051</v>
      </c>
    </row>
    <row r="24" spans="2:6" x14ac:dyDescent="0.3">
      <c r="B24" s="34">
        <v>1121</v>
      </c>
      <c r="C24" s="35" t="s">
        <v>198</v>
      </c>
      <c r="D24" s="35" t="s">
        <v>192</v>
      </c>
      <c r="E24" s="36">
        <v>44317</v>
      </c>
      <c r="F24" s="34">
        <v>258583</v>
      </c>
    </row>
    <row r="25" spans="2:6" x14ac:dyDescent="0.3">
      <c r="B25" s="34">
        <v>3106</v>
      </c>
      <c r="C25" s="35" t="s">
        <v>198</v>
      </c>
      <c r="D25" s="35" t="s">
        <v>193</v>
      </c>
      <c r="E25" s="36">
        <v>44501</v>
      </c>
      <c r="F25" s="34">
        <v>55433</v>
      </c>
    </row>
    <row r="26" spans="2:6" x14ac:dyDescent="0.3">
      <c r="B26" s="34">
        <v>1989</v>
      </c>
      <c r="C26" s="35" t="s">
        <v>198</v>
      </c>
      <c r="D26" s="35" t="s">
        <v>193</v>
      </c>
      <c r="E26" s="36">
        <v>44287</v>
      </c>
      <c r="F26" s="34">
        <v>61230</v>
      </c>
    </row>
    <row r="27" spans="2:6" x14ac:dyDescent="0.3">
      <c r="B27" s="34">
        <v>2001</v>
      </c>
      <c r="C27" s="35" t="s">
        <v>198</v>
      </c>
      <c r="D27" s="35" t="s">
        <v>193</v>
      </c>
      <c r="E27" s="36">
        <v>44228</v>
      </c>
      <c r="F27" s="34">
        <v>74022</v>
      </c>
    </row>
    <row r="28" spans="2:6" x14ac:dyDescent="0.3">
      <c r="B28" s="34">
        <v>688</v>
      </c>
      <c r="C28" s="35" t="s">
        <v>198</v>
      </c>
      <c r="D28" s="35" t="s">
        <v>193</v>
      </c>
      <c r="E28" s="36">
        <v>44256</v>
      </c>
      <c r="F28" s="35">
        <v>87460</v>
      </c>
    </row>
    <row r="29" spans="2:6" x14ac:dyDescent="0.3">
      <c r="B29" s="34">
        <v>2475</v>
      </c>
      <c r="C29" s="35" t="s">
        <v>198</v>
      </c>
      <c r="D29" s="35" t="s">
        <v>193</v>
      </c>
      <c r="E29" s="36">
        <v>44256</v>
      </c>
      <c r="F29" s="34">
        <v>114470</v>
      </c>
    </row>
    <row r="30" spans="2:6" x14ac:dyDescent="0.3">
      <c r="B30" s="34">
        <v>3307</v>
      </c>
      <c r="C30" s="35" t="s">
        <v>198</v>
      </c>
      <c r="D30" s="35" t="s">
        <v>193</v>
      </c>
      <c r="E30" s="36">
        <v>44348</v>
      </c>
      <c r="F30" s="34">
        <v>223894</v>
      </c>
    </row>
    <row r="31" spans="2:6" x14ac:dyDescent="0.3">
      <c r="B31" s="34">
        <v>1706</v>
      </c>
      <c r="C31" s="35" t="s">
        <v>198</v>
      </c>
      <c r="D31" s="35" t="s">
        <v>193</v>
      </c>
      <c r="E31" s="36">
        <v>44287</v>
      </c>
      <c r="F31" s="34">
        <v>247904</v>
      </c>
    </row>
    <row r="32" spans="2:6" x14ac:dyDescent="0.3">
      <c r="B32" s="34">
        <v>3224</v>
      </c>
      <c r="C32" s="35" t="s">
        <v>198</v>
      </c>
      <c r="D32" s="35" t="s">
        <v>193</v>
      </c>
      <c r="E32" s="36">
        <v>44197</v>
      </c>
      <c r="F32" s="34">
        <v>256329</v>
      </c>
    </row>
    <row r="33" spans="2:6" x14ac:dyDescent="0.3">
      <c r="B33" s="34">
        <v>686</v>
      </c>
      <c r="C33" s="35" t="s">
        <v>198</v>
      </c>
      <c r="D33" s="35" t="s">
        <v>191</v>
      </c>
      <c r="E33" s="36">
        <v>44470</v>
      </c>
      <c r="F33" s="35">
        <v>18670</v>
      </c>
    </row>
    <row r="34" spans="2:6" x14ac:dyDescent="0.3">
      <c r="B34" s="34">
        <v>3305</v>
      </c>
      <c r="C34" s="35" t="s">
        <v>198</v>
      </c>
      <c r="D34" s="35" t="s">
        <v>191</v>
      </c>
      <c r="E34" s="36">
        <v>44256</v>
      </c>
      <c r="F34" s="34">
        <v>155535</v>
      </c>
    </row>
    <row r="35" spans="2:6" x14ac:dyDescent="0.3">
      <c r="B35" s="34">
        <v>2716</v>
      </c>
      <c r="C35" s="35" t="s">
        <v>198</v>
      </c>
      <c r="D35" s="35" t="s">
        <v>191</v>
      </c>
      <c r="E35" s="36">
        <v>44440</v>
      </c>
      <c r="F35" s="34">
        <v>208038</v>
      </c>
    </row>
    <row r="36" spans="2:6" x14ac:dyDescent="0.3">
      <c r="B36" s="34">
        <v>1244</v>
      </c>
      <c r="C36" s="35" t="s">
        <v>198</v>
      </c>
      <c r="D36" s="35" t="s">
        <v>191</v>
      </c>
      <c r="E36" s="36">
        <v>44378</v>
      </c>
      <c r="F36" s="34">
        <v>219148</v>
      </c>
    </row>
    <row r="37" spans="2:6" x14ac:dyDescent="0.3">
      <c r="B37" s="34">
        <v>1788</v>
      </c>
      <c r="C37" s="35" t="s">
        <v>198</v>
      </c>
      <c r="D37" s="35" t="s">
        <v>191</v>
      </c>
      <c r="E37" s="36">
        <v>44317</v>
      </c>
      <c r="F37" s="34">
        <v>232025</v>
      </c>
    </row>
    <row r="38" spans="2:6" x14ac:dyDescent="0.3">
      <c r="B38" s="34">
        <v>451</v>
      </c>
      <c r="C38" s="35" t="s">
        <v>198</v>
      </c>
      <c r="D38" s="35" t="s">
        <v>191</v>
      </c>
      <c r="E38" s="36">
        <v>44440</v>
      </c>
      <c r="F38" s="35">
        <v>242254</v>
      </c>
    </row>
    <row r="39" spans="2:6" x14ac:dyDescent="0.3">
      <c r="B39" s="34">
        <v>1743</v>
      </c>
      <c r="C39" s="35" t="s">
        <v>198</v>
      </c>
      <c r="D39" s="35" t="s">
        <v>194</v>
      </c>
      <c r="E39" s="36">
        <v>44197</v>
      </c>
      <c r="F39" s="34">
        <v>6345</v>
      </c>
    </row>
    <row r="40" spans="2:6" x14ac:dyDescent="0.3">
      <c r="B40" s="34">
        <v>1782</v>
      </c>
      <c r="C40" s="35" t="s">
        <v>198</v>
      </c>
      <c r="D40" s="35" t="s">
        <v>194</v>
      </c>
      <c r="E40" s="36">
        <v>44256</v>
      </c>
      <c r="F40" s="34">
        <v>30219</v>
      </c>
    </row>
    <row r="41" spans="2:6" x14ac:dyDescent="0.3">
      <c r="B41" s="34">
        <v>1048</v>
      </c>
      <c r="C41" s="35" t="s">
        <v>198</v>
      </c>
      <c r="D41" s="35" t="s">
        <v>194</v>
      </c>
      <c r="E41" s="36">
        <v>44197</v>
      </c>
      <c r="F41" s="34">
        <v>41318</v>
      </c>
    </row>
    <row r="42" spans="2:6" x14ac:dyDescent="0.3">
      <c r="B42" s="34">
        <v>3122</v>
      </c>
      <c r="C42" s="35" t="s">
        <v>198</v>
      </c>
      <c r="D42" s="35" t="s">
        <v>194</v>
      </c>
      <c r="E42" s="36">
        <v>44378</v>
      </c>
      <c r="F42" s="34">
        <v>59920</v>
      </c>
    </row>
    <row r="43" spans="2:6" x14ac:dyDescent="0.3">
      <c r="B43" s="34">
        <v>3379</v>
      </c>
      <c r="C43" s="35" t="s">
        <v>198</v>
      </c>
      <c r="D43" s="35" t="s">
        <v>194</v>
      </c>
      <c r="E43" s="36">
        <v>44440</v>
      </c>
      <c r="F43" s="34">
        <v>74093</v>
      </c>
    </row>
    <row r="44" spans="2:6" x14ac:dyDescent="0.3">
      <c r="B44" s="34">
        <v>1024</v>
      </c>
      <c r="C44" s="35" t="s">
        <v>198</v>
      </c>
      <c r="D44" s="35" t="s">
        <v>194</v>
      </c>
      <c r="E44" s="36">
        <v>44409</v>
      </c>
      <c r="F44" s="34">
        <v>124717</v>
      </c>
    </row>
    <row r="45" spans="2:6" x14ac:dyDescent="0.3">
      <c r="B45" s="34">
        <v>568</v>
      </c>
      <c r="C45" s="35" t="s">
        <v>198</v>
      </c>
      <c r="D45" s="35" t="s">
        <v>194</v>
      </c>
      <c r="E45" s="36">
        <v>44531</v>
      </c>
      <c r="F45" s="35">
        <v>142874</v>
      </c>
    </row>
    <row r="46" spans="2:6" x14ac:dyDescent="0.3">
      <c r="B46" s="34">
        <v>1022</v>
      </c>
      <c r="C46" s="35" t="s">
        <v>198</v>
      </c>
      <c r="D46" s="35" t="s">
        <v>194</v>
      </c>
      <c r="E46" s="36">
        <v>44378</v>
      </c>
      <c r="F46" s="34">
        <v>152936</v>
      </c>
    </row>
    <row r="47" spans="2:6" x14ac:dyDescent="0.3">
      <c r="B47" s="34">
        <v>2100</v>
      </c>
      <c r="C47" s="35" t="s">
        <v>198</v>
      </c>
      <c r="D47" s="35" t="s">
        <v>194</v>
      </c>
      <c r="E47" s="36">
        <v>44287</v>
      </c>
      <c r="F47" s="34">
        <v>189847</v>
      </c>
    </row>
    <row r="48" spans="2:6" x14ac:dyDescent="0.3">
      <c r="B48" s="34">
        <v>3265</v>
      </c>
      <c r="C48" s="35" t="s">
        <v>198</v>
      </c>
      <c r="D48" s="35" t="s">
        <v>194</v>
      </c>
      <c r="E48" s="36">
        <v>44228</v>
      </c>
      <c r="F48" s="34">
        <v>192728</v>
      </c>
    </row>
    <row r="49" spans="2:6" x14ac:dyDescent="0.3">
      <c r="B49" s="34">
        <v>1722</v>
      </c>
      <c r="C49" s="35" t="s">
        <v>198</v>
      </c>
      <c r="D49" s="35" t="s">
        <v>194</v>
      </c>
      <c r="E49" s="36">
        <v>44287</v>
      </c>
      <c r="F49" s="34">
        <v>201120</v>
      </c>
    </row>
    <row r="50" spans="2:6" x14ac:dyDescent="0.3">
      <c r="B50" s="34">
        <v>3469</v>
      </c>
      <c r="C50" s="35" t="s">
        <v>198</v>
      </c>
      <c r="D50" s="35" t="s">
        <v>194</v>
      </c>
      <c r="E50" s="36">
        <v>44378</v>
      </c>
      <c r="F50" s="34">
        <v>252080</v>
      </c>
    </row>
    <row r="51" spans="2:6" x14ac:dyDescent="0.3">
      <c r="B51" s="34">
        <v>1809</v>
      </c>
      <c r="C51" s="35" t="s">
        <v>199</v>
      </c>
      <c r="D51" s="35" t="s">
        <v>195</v>
      </c>
      <c r="E51" s="36">
        <v>44378</v>
      </c>
      <c r="F51" s="34">
        <v>23560</v>
      </c>
    </row>
    <row r="52" spans="2:6" x14ac:dyDescent="0.3">
      <c r="B52" s="34">
        <v>3423</v>
      </c>
      <c r="C52" s="35" t="s">
        <v>199</v>
      </c>
      <c r="D52" s="35" t="s">
        <v>195</v>
      </c>
      <c r="E52" s="36">
        <v>44348</v>
      </c>
      <c r="F52" s="34">
        <v>34080</v>
      </c>
    </row>
    <row r="53" spans="2:6" x14ac:dyDescent="0.3">
      <c r="B53" s="34">
        <v>3145</v>
      </c>
      <c r="C53" s="35" t="s">
        <v>199</v>
      </c>
      <c r="D53" s="35" t="s">
        <v>195</v>
      </c>
      <c r="E53" s="36">
        <v>44197</v>
      </c>
      <c r="F53" s="34">
        <v>40778</v>
      </c>
    </row>
    <row r="54" spans="2:6" x14ac:dyDescent="0.3">
      <c r="B54" s="34">
        <v>1045</v>
      </c>
      <c r="C54" s="35" t="s">
        <v>199</v>
      </c>
      <c r="D54" s="35" t="s">
        <v>195</v>
      </c>
      <c r="E54" s="36">
        <v>44409</v>
      </c>
      <c r="F54" s="34">
        <v>99343</v>
      </c>
    </row>
    <row r="55" spans="2:6" x14ac:dyDescent="0.3">
      <c r="B55" s="34">
        <v>3108</v>
      </c>
      <c r="C55" s="35" t="s">
        <v>199</v>
      </c>
      <c r="D55" s="35" t="s">
        <v>195</v>
      </c>
      <c r="E55" s="36">
        <v>44378</v>
      </c>
      <c r="F55" s="34">
        <v>104422</v>
      </c>
    </row>
    <row r="56" spans="2:6" x14ac:dyDescent="0.3">
      <c r="B56" s="34">
        <v>3295</v>
      </c>
      <c r="C56" s="35" t="s">
        <v>199</v>
      </c>
      <c r="D56" s="35" t="s">
        <v>195</v>
      </c>
      <c r="E56" s="36">
        <v>44501</v>
      </c>
      <c r="F56" s="34">
        <v>161110</v>
      </c>
    </row>
    <row r="57" spans="2:6" x14ac:dyDescent="0.3">
      <c r="B57" s="34">
        <v>2670</v>
      </c>
      <c r="C57" s="35" t="s">
        <v>199</v>
      </c>
      <c r="D57" s="35" t="s">
        <v>192</v>
      </c>
      <c r="E57" s="36">
        <v>44531</v>
      </c>
      <c r="F57" s="34">
        <v>12709</v>
      </c>
    </row>
    <row r="58" spans="2:6" x14ac:dyDescent="0.3">
      <c r="B58" s="34">
        <v>1332</v>
      </c>
      <c r="C58" s="35" t="s">
        <v>199</v>
      </c>
      <c r="D58" s="35" t="s">
        <v>192</v>
      </c>
      <c r="E58" s="36">
        <v>44378</v>
      </c>
      <c r="F58" s="34">
        <v>26819</v>
      </c>
    </row>
    <row r="59" spans="2:6" x14ac:dyDescent="0.3">
      <c r="B59" s="34">
        <v>2580</v>
      </c>
      <c r="C59" s="35" t="s">
        <v>199</v>
      </c>
      <c r="D59" s="35" t="s">
        <v>192</v>
      </c>
      <c r="E59" s="36">
        <v>44287</v>
      </c>
      <c r="F59" s="34">
        <v>42319</v>
      </c>
    </row>
    <row r="60" spans="2:6" x14ac:dyDescent="0.3">
      <c r="B60" s="34">
        <v>1377</v>
      </c>
      <c r="C60" s="35" t="s">
        <v>199</v>
      </c>
      <c r="D60" s="35" t="s">
        <v>192</v>
      </c>
      <c r="E60" s="36">
        <v>44317</v>
      </c>
      <c r="F60" s="34">
        <v>57755</v>
      </c>
    </row>
    <row r="61" spans="2:6" x14ac:dyDescent="0.3">
      <c r="B61" s="34">
        <v>2439</v>
      </c>
      <c r="C61" s="35" t="s">
        <v>199</v>
      </c>
      <c r="D61" s="35" t="s">
        <v>192</v>
      </c>
      <c r="E61" s="36">
        <v>44531</v>
      </c>
      <c r="F61" s="34">
        <v>71529</v>
      </c>
    </row>
    <row r="62" spans="2:6" x14ac:dyDescent="0.3">
      <c r="B62" s="34">
        <v>1210</v>
      </c>
      <c r="C62" s="35" t="s">
        <v>199</v>
      </c>
      <c r="D62" s="35" t="s">
        <v>192</v>
      </c>
      <c r="E62" s="36">
        <v>44409</v>
      </c>
      <c r="F62" s="34">
        <v>109849</v>
      </c>
    </row>
    <row r="63" spans="2:6" x14ac:dyDescent="0.3">
      <c r="B63" s="34">
        <v>2044</v>
      </c>
      <c r="C63" s="35" t="s">
        <v>199</v>
      </c>
      <c r="D63" s="35" t="s">
        <v>192</v>
      </c>
      <c r="E63" s="36">
        <v>44317</v>
      </c>
      <c r="F63" s="34">
        <v>164464</v>
      </c>
    </row>
    <row r="64" spans="2:6" x14ac:dyDescent="0.3">
      <c r="B64" s="34">
        <v>342</v>
      </c>
      <c r="C64" s="35" t="s">
        <v>199</v>
      </c>
      <c r="D64" s="35" t="s">
        <v>192</v>
      </c>
      <c r="E64" s="36">
        <v>44197</v>
      </c>
      <c r="F64" s="35">
        <v>180969</v>
      </c>
    </row>
    <row r="65" spans="2:6" x14ac:dyDescent="0.3">
      <c r="B65" s="34">
        <v>2744</v>
      </c>
      <c r="C65" s="35" t="s">
        <v>199</v>
      </c>
      <c r="D65" s="35" t="s">
        <v>192</v>
      </c>
      <c r="E65" s="36">
        <v>44531</v>
      </c>
      <c r="F65" s="34">
        <v>210352</v>
      </c>
    </row>
    <row r="66" spans="2:6" x14ac:dyDescent="0.3">
      <c r="B66" s="34">
        <v>2739</v>
      </c>
      <c r="C66" s="35" t="s">
        <v>199</v>
      </c>
      <c r="D66" s="35" t="s">
        <v>192</v>
      </c>
      <c r="E66" s="36">
        <v>44470</v>
      </c>
      <c r="F66" s="34">
        <v>236531</v>
      </c>
    </row>
    <row r="67" spans="2:6" x14ac:dyDescent="0.3">
      <c r="B67" s="34">
        <v>3498</v>
      </c>
      <c r="C67" s="35" t="s">
        <v>199</v>
      </c>
      <c r="D67" s="35" t="s">
        <v>193</v>
      </c>
      <c r="E67" s="36">
        <v>44409</v>
      </c>
      <c r="F67" s="34">
        <v>7269</v>
      </c>
    </row>
    <row r="68" spans="2:6" x14ac:dyDescent="0.3">
      <c r="B68" s="34">
        <v>1398</v>
      </c>
      <c r="C68" s="35" t="s">
        <v>199</v>
      </c>
      <c r="D68" s="35" t="s">
        <v>193</v>
      </c>
      <c r="E68" s="36">
        <v>44409</v>
      </c>
      <c r="F68" s="34">
        <v>19002</v>
      </c>
    </row>
    <row r="69" spans="2:6" x14ac:dyDescent="0.3">
      <c r="B69" s="34">
        <v>2423</v>
      </c>
      <c r="C69" s="35" t="s">
        <v>199</v>
      </c>
      <c r="D69" s="35" t="s">
        <v>193</v>
      </c>
      <c r="E69" s="36">
        <v>44409</v>
      </c>
      <c r="F69" s="34">
        <v>23010</v>
      </c>
    </row>
    <row r="70" spans="2:6" x14ac:dyDescent="0.3">
      <c r="B70" s="34">
        <v>1329</v>
      </c>
      <c r="C70" s="35" t="s">
        <v>199</v>
      </c>
      <c r="D70" s="35" t="s">
        <v>193</v>
      </c>
      <c r="E70" s="36">
        <v>44378</v>
      </c>
      <c r="F70" s="34">
        <v>36547</v>
      </c>
    </row>
    <row r="71" spans="2:6" x14ac:dyDescent="0.3">
      <c r="B71" s="34">
        <v>2009</v>
      </c>
      <c r="C71" s="35" t="s">
        <v>199</v>
      </c>
      <c r="D71" s="35" t="s">
        <v>193</v>
      </c>
      <c r="E71" s="36">
        <v>44317</v>
      </c>
      <c r="F71" s="34">
        <v>124153</v>
      </c>
    </row>
    <row r="72" spans="2:6" x14ac:dyDescent="0.3">
      <c r="B72" s="34">
        <v>1107</v>
      </c>
      <c r="C72" s="35" t="s">
        <v>199</v>
      </c>
      <c r="D72" s="35" t="s">
        <v>193</v>
      </c>
      <c r="E72" s="36">
        <v>44256</v>
      </c>
      <c r="F72" s="34">
        <v>126174</v>
      </c>
    </row>
    <row r="73" spans="2:6" x14ac:dyDescent="0.3">
      <c r="B73" s="34">
        <v>1353</v>
      </c>
      <c r="C73" s="35" t="s">
        <v>199</v>
      </c>
      <c r="D73" s="35" t="s">
        <v>193</v>
      </c>
      <c r="E73" s="36">
        <v>44440</v>
      </c>
      <c r="F73" s="34">
        <v>220591</v>
      </c>
    </row>
    <row r="74" spans="2:6" x14ac:dyDescent="0.3">
      <c r="B74" s="34">
        <v>2621</v>
      </c>
      <c r="C74" s="35" t="s">
        <v>199</v>
      </c>
      <c r="D74" s="35" t="s">
        <v>191</v>
      </c>
      <c r="E74" s="36">
        <v>44317</v>
      </c>
      <c r="F74" s="34">
        <v>1696</v>
      </c>
    </row>
    <row r="75" spans="2:6" x14ac:dyDescent="0.3">
      <c r="B75" s="34">
        <v>1307</v>
      </c>
      <c r="C75" s="35" t="s">
        <v>199</v>
      </c>
      <c r="D75" s="35" t="s">
        <v>191</v>
      </c>
      <c r="E75" s="36">
        <v>44228</v>
      </c>
      <c r="F75" s="34">
        <v>13845</v>
      </c>
    </row>
    <row r="76" spans="2:6" x14ac:dyDescent="0.3">
      <c r="B76" s="34">
        <v>2654</v>
      </c>
      <c r="C76" s="35" t="s">
        <v>199</v>
      </c>
      <c r="D76" s="35" t="s">
        <v>191</v>
      </c>
      <c r="E76" s="36">
        <v>44228</v>
      </c>
      <c r="F76" s="34">
        <v>27849</v>
      </c>
    </row>
    <row r="77" spans="2:6" x14ac:dyDescent="0.3">
      <c r="B77" s="34">
        <v>3399</v>
      </c>
      <c r="C77" s="35" t="s">
        <v>199</v>
      </c>
      <c r="D77" s="35" t="s">
        <v>191</v>
      </c>
      <c r="E77" s="36">
        <v>44409</v>
      </c>
      <c r="F77" s="34">
        <v>75634</v>
      </c>
    </row>
    <row r="78" spans="2:6" x14ac:dyDescent="0.3">
      <c r="B78" s="34">
        <v>636</v>
      </c>
      <c r="C78" s="35" t="s">
        <v>199</v>
      </c>
      <c r="D78" s="35" t="s">
        <v>191</v>
      </c>
      <c r="E78" s="36">
        <v>44409</v>
      </c>
      <c r="F78" s="35">
        <v>86220</v>
      </c>
    </row>
    <row r="79" spans="2:6" x14ac:dyDescent="0.3">
      <c r="B79" s="34">
        <v>1256</v>
      </c>
      <c r="C79" s="35" t="s">
        <v>199</v>
      </c>
      <c r="D79" s="35" t="s">
        <v>191</v>
      </c>
      <c r="E79" s="36">
        <v>44348</v>
      </c>
      <c r="F79" s="34">
        <v>91931</v>
      </c>
    </row>
    <row r="80" spans="2:6" x14ac:dyDescent="0.3">
      <c r="B80" s="34">
        <v>2455</v>
      </c>
      <c r="C80" s="35" t="s">
        <v>199</v>
      </c>
      <c r="D80" s="35" t="s">
        <v>191</v>
      </c>
      <c r="E80" s="36">
        <v>44228</v>
      </c>
      <c r="F80" s="34">
        <v>157993</v>
      </c>
    </row>
    <row r="81" spans="2:6" x14ac:dyDescent="0.3">
      <c r="B81" s="34">
        <v>659</v>
      </c>
      <c r="C81" s="35" t="s">
        <v>199</v>
      </c>
      <c r="D81" s="35" t="s">
        <v>191</v>
      </c>
      <c r="E81" s="36">
        <v>44287</v>
      </c>
      <c r="F81" s="35">
        <v>173199</v>
      </c>
    </row>
    <row r="82" spans="2:6" x14ac:dyDescent="0.3">
      <c r="B82" s="34">
        <v>3138</v>
      </c>
      <c r="C82" s="35" t="s">
        <v>199</v>
      </c>
      <c r="D82" s="35" t="s">
        <v>194</v>
      </c>
      <c r="E82" s="36">
        <v>44501</v>
      </c>
      <c r="F82" s="34">
        <v>28110</v>
      </c>
    </row>
    <row r="83" spans="2:6" x14ac:dyDescent="0.3">
      <c r="B83" s="34">
        <v>3443</v>
      </c>
      <c r="C83" s="35" t="s">
        <v>199</v>
      </c>
      <c r="D83" s="35" t="s">
        <v>194</v>
      </c>
      <c r="E83" s="36">
        <v>44256</v>
      </c>
      <c r="F83" s="34">
        <v>75969</v>
      </c>
    </row>
    <row r="84" spans="2:6" x14ac:dyDescent="0.3">
      <c r="B84" s="34">
        <v>1037</v>
      </c>
      <c r="C84" s="35" t="s">
        <v>199</v>
      </c>
      <c r="D84" s="35" t="s">
        <v>194</v>
      </c>
      <c r="E84" s="36">
        <v>44531</v>
      </c>
      <c r="F84" s="34">
        <v>198140</v>
      </c>
    </row>
    <row r="85" spans="2:6" x14ac:dyDescent="0.3">
      <c r="B85" s="34">
        <v>952</v>
      </c>
      <c r="C85" s="35" t="s">
        <v>190</v>
      </c>
      <c r="D85" s="35" t="s">
        <v>195</v>
      </c>
      <c r="E85" s="36">
        <v>44378</v>
      </c>
      <c r="F85" s="34">
        <v>7819</v>
      </c>
    </row>
    <row r="86" spans="2:6" x14ac:dyDescent="0.3">
      <c r="B86" s="34">
        <v>949</v>
      </c>
      <c r="C86" s="35" t="s">
        <v>190</v>
      </c>
      <c r="D86" s="35" t="s">
        <v>195</v>
      </c>
      <c r="E86" s="36">
        <v>44531</v>
      </c>
      <c r="F86" s="34">
        <v>8406</v>
      </c>
    </row>
    <row r="87" spans="2:6" x14ac:dyDescent="0.3">
      <c r="B87" s="34">
        <v>2352</v>
      </c>
      <c r="C87" s="35" t="s">
        <v>190</v>
      </c>
      <c r="D87" s="35" t="s">
        <v>195</v>
      </c>
      <c r="E87" s="36">
        <v>44348</v>
      </c>
      <c r="F87" s="34">
        <v>17150</v>
      </c>
    </row>
    <row r="88" spans="2:6" x14ac:dyDescent="0.3">
      <c r="B88" s="34">
        <v>1505</v>
      </c>
      <c r="C88" s="35" t="s">
        <v>190</v>
      </c>
      <c r="D88" s="35" t="s">
        <v>195</v>
      </c>
      <c r="E88" s="36">
        <v>44470</v>
      </c>
      <c r="F88" s="34">
        <v>24838</v>
      </c>
    </row>
    <row r="89" spans="2:6" x14ac:dyDescent="0.3">
      <c r="B89" s="34">
        <v>950</v>
      </c>
      <c r="C89" s="35" t="s">
        <v>190</v>
      </c>
      <c r="D89" s="35" t="s">
        <v>195</v>
      </c>
      <c r="E89" s="36">
        <v>44348</v>
      </c>
      <c r="F89" s="34">
        <v>27137</v>
      </c>
    </row>
    <row r="90" spans="2:6" x14ac:dyDescent="0.3">
      <c r="B90" s="34">
        <v>825</v>
      </c>
      <c r="C90" s="35" t="s">
        <v>190</v>
      </c>
      <c r="D90" s="35" t="s">
        <v>195</v>
      </c>
      <c r="E90" s="36">
        <v>44348</v>
      </c>
      <c r="F90" s="34">
        <v>32352</v>
      </c>
    </row>
    <row r="91" spans="2:6" x14ac:dyDescent="0.3">
      <c r="B91" s="34">
        <v>88</v>
      </c>
      <c r="C91" s="35" t="s">
        <v>190</v>
      </c>
      <c r="D91" s="35" t="s">
        <v>195</v>
      </c>
      <c r="E91" s="36">
        <v>44197</v>
      </c>
      <c r="F91" s="35">
        <v>36125</v>
      </c>
    </row>
    <row r="92" spans="2:6" x14ac:dyDescent="0.3">
      <c r="B92" s="34">
        <v>3050</v>
      </c>
      <c r="C92" s="35" t="s">
        <v>190</v>
      </c>
      <c r="D92" s="35" t="s">
        <v>195</v>
      </c>
      <c r="E92" s="36">
        <v>44256</v>
      </c>
      <c r="F92" s="34">
        <v>51626</v>
      </c>
    </row>
    <row r="93" spans="2:6" x14ac:dyDescent="0.3">
      <c r="B93" s="34">
        <v>3080</v>
      </c>
      <c r="C93" s="35" t="s">
        <v>190</v>
      </c>
      <c r="D93" s="35" t="s">
        <v>195</v>
      </c>
      <c r="E93" s="36">
        <v>44440</v>
      </c>
      <c r="F93" s="34">
        <v>55991</v>
      </c>
    </row>
    <row r="94" spans="2:6" x14ac:dyDescent="0.3">
      <c r="B94" s="34">
        <v>819</v>
      </c>
      <c r="C94" s="35" t="s">
        <v>190</v>
      </c>
      <c r="D94" s="35" t="s">
        <v>195</v>
      </c>
      <c r="E94" s="36">
        <v>44317</v>
      </c>
      <c r="F94" s="34">
        <v>59423</v>
      </c>
    </row>
    <row r="95" spans="2:6" x14ac:dyDescent="0.3">
      <c r="B95" s="34">
        <v>2839</v>
      </c>
      <c r="C95" s="35" t="s">
        <v>190</v>
      </c>
      <c r="D95" s="35" t="s">
        <v>195</v>
      </c>
      <c r="E95" s="36">
        <v>44501</v>
      </c>
      <c r="F95" s="34">
        <v>63494</v>
      </c>
    </row>
    <row r="96" spans="2:6" x14ac:dyDescent="0.3">
      <c r="B96" s="34">
        <v>1653</v>
      </c>
      <c r="C96" s="35" t="s">
        <v>190</v>
      </c>
      <c r="D96" s="35" t="s">
        <v>195</v>
      </c>
      <c r="E96" s="36">
        <v>44378</v>
      </c>
      <c r="F96" s="34">
        <v>64755</v>
      </c>
    </row>
    <row r="97" spans="2:6" x14ac:dyDescent="0.3">
      <c r="B97" s="34">
        <v>739</v>
      </c>
      <c r="C97" s="35" t="s">
        <v>190</v>
      </c>
      <c r="D97" s="35" t="s">
        <v>195</v>
      </c>
      <c r="E97" s="36">
        <v>44501</v>
      </c>
      <c r="F97" s="34">
        <v>86186</v>
      </c>
    </row>
    <row r="98" spans="2:6" x14ac:dyDescent="0.3">
      <c r="B98" s="34">
        <v>1525</v>
      </c>
      <c r="C98" s="35" t="s">
        <v>190</v>
      </c>
      <c r="D98" s="35" t="s">
        <v>195</v>
      </c>
      <c r="E98" s="36">
        <v>44228</v>
      </c>
      <c r="F98" s="34">
        <v>105602</v>
      </c>
    </row>
    <row r="99" spans="2:6" x14ac:dyDescent="0.3">
      <c r="B99" s="34">
        <v>805</v>
      </c>
      <c r="C99" s="35" t="s">
        <v>190</v>
      </c>
      <c r="D99" s="35" t="s">
        <v>195</v>
      </c>
      <c r="E99" s="36">
        <v>44228</v>
      </c>
      <c r="F99" s="34">
        <v>134977</v>
      </c>
    </row>
    <row r="100" spans="2:6" x14ac:dyDescent="0.3">
      <c r="B100" s="34">
        <v>1415</v>
      </c>
      <c r="C100" s="35" t="s">
        <v>190</v>
      </c>
      <c r="D100" s="35" t="s">
        <v>195</v>
      </c>
      <c r="E100" s="36">
        <v>44531</v>
      </c>
      <c r="F100" s="34">
        <v>135311</v>
      </c>
    </row>
    <row r="101" spans="2:6" x14ac:dyDescent="0.3">
      <c r="B101" s="34">
        <v>1675</v>
      </c>
      <c r="C101" s="35" t="s">
        <v>190</v>
      </c>
      <c r="D101" s="35" t="s">
        <v>195</v>
      </c>
      <c r="E101" s="36">
        <v>44287</v>
      </c>
      <c r="F101" s="34">
        <v>137705</v>
      </c>
    </row>
    <row r="102" spans="2:6" x14ac:dyDescent="0.3">
      <c r="B102" s="34">
        <v>1488</v>
      </c>
      <c r="C102" s="35" t="s">
        <v>190</v>
      </c>
      <c r="D102" s="35" t="s">
        <v>195</v>
      </c>
      <c r="E102" s="36">
        <v>44228</v>
      </c>
      <c r="F102" s="34">
        <v>155266</v>
      </c>
    </row>
    <row r="103" spans="2:6" x14ac:dyDescent="0.3">
      <c r="B103" s="34">
        <v>2925</v>
      </c>
      <c r="C103" s="35" t="s">
        <v>190</v>
      </c>
      <c r="D103" s="35" t="s">
        <v>195</v>
      </c>
      <c r="E103" s="36">
        <v>44378</v>
      </c>
      <c r="F103" s="34">
        <v>159745</v>
      </c>
    </row>
    <row r="104" spans="2:6" x14ac:dyDescent="0.3">
      <c r="B104" s="34">
        <v>1624</v>
      </c>
      <c r="C104" s="35" t="s">
        <v>190</v>
      </c>
      <c r="D104" s="35" t="s">
        <v>195</v>
      </c>
      <c r="E104" s="36">
        <v>44317</v>
      </c>
      <c r="F104" s="34">
        <v>166824</v>
      </c>
    </row>
    <row r="105" spans="2:6" x14ac:dyDescent="0.3">
      <c r="B105" s="34">
        <v>280</v>
      </c>
      <c r="C105" s="35" t="s">
        <v>190</v>
      </c>
      <c r="D105" s="35" t="s">
        <v>195</v>
      </c>
      <c r="E105" s="36">
        <v>44228</v>
      </c>
      <c r="F105" s="35">
        <v>180474</v>
      </c>
    </row>
    <row r="106" spans="2:6" x14ac:dyDescent="0.3">
      <c r="B106" s="34">
        <v>3027</v>
      </c>
      <c r="C106" s="35" t="s">
        <v>190</v>
      </c>
      <c r="D106" s="35" t="s">
        <v>195</v>
      </c>
      <c r="E106" s="36">
        <v>44348</v>
      </c>
      <c r="F106" s="34">
        <v>213069</v>
      </c>
    </row>
    <row r="107" spans="2:6" x14ac:dyDescent="0.3">
      <c r="B107" s="34">
        <v>1615</v>
      </c>
      <c r="C107" s="35" t="s">
        <v>190</v>
      </c>
      <c r="D107" s="35" t="s">
        <v>195</v>
      </c>
      <c r="E107" s="36">
        <v>44409</v>
      </c>
      <c r="F107" s="34">
        <v>217962</v>
      </c>
    </row>
    <row r="108" spans="2:6" x14ac:dyDescent="0.3">
      <c r="B108" s="34">
        <v>870</v>
      </c>
      <c r="C108" s="35" t="s">
        <v>190</v>
      </c>
      <c r="D108" s="35" t="s">
        <v>195</v>
      </c>
      <c r="E108" s="36">
        <v>44501</v>
      </c>
      <c r="F108" s="34">
        <v>222162</v>
      </c>
    </row>
    <row r="109" spans="2:6" x14ac:dyDescent="0.3">
      <c r="B109" s="34">
        <v>2136</v>
      </c>
      <c r="C109" s="35" t="s">
        <v>190</v>
      </c>
      <c r="D109" s="35" t="s">
        <v>195</v>
      </c>
      <c r="E109" s="36">
        <v>44317</v>
      </c>
      <c r="F109" s="34">
        <v>240648</v>
      </c>
    </row>
    <row r="110" spans="2:6" x14ac:dyDescent="0.3">
      <c r="B110" s="34">
        <v>2916</v>
      </c>
      <c r="C110" s="35" t="s">
        <v>190</v>
      </c>
      <c r="D110" s="35" t="s">
        <v>195</v>
      </c>
      <c r="E110" s="36">
        <v>44287</v>
      </c>
      <c r="F110" s="34">
        <v>244904</v>
      </c>
    </row>
    <row r="111" spans="2:6" x14ac:dyDescent="0.3">
      <c r="B111" s="34">
        <v>864</v>
      </c>
      <c r="C111" s="35" t="s">
        <v>190</v>
      </c>
      <c r="D111" s="35" t="s">
        <v>192</v>
      </c>
      <c r="E111" s="36">
        <v>44348</v>
      </c>
      <c r="F111" s="34">
        <v>7110</v>
      </c>
    </row>
    <row r="112" spans="2:6" x14ac:dyDescent="0.3">
      <c r="B112" s="34">
        <v>3036</v>
      </c>
      <c r="C112" s="35" t="s">
        <v>190</v>
      </c>
      <c r="D112" s="35" t="s">
        <v>192</v>
      </c>
      <c r="E112" s="36">
        <v>44348</v>
      </c>
      <c r="F112" s="34">
        <v>7190</v>
      </c>
    </row>
    <row r="113" spans="2:6" x14ac:dyDescent="0.3">
      <c r="B113" s="34">
        <v>2972</v>
      </c>
      <c r="C113" s="35" t="s">
        <v>190</v>
      </c>
      <c r="D113" s="35" t="s">
        <v>192</v>
      </c>
      <c r="E113" s="36">
        <v>44409</v>
      </c>
      <c r="F113" s="34">
        <v>7382</v>
      </c>
    </row>
    <row r="114" spans="2:6" x14ac:dyDescent="0.3">
      <c r="B114" s="34">
        <v>1446</v>
      </c>
      <c r="C114" s="35" t="s">
        <v>190</v>
      </c>
      <c r="D114" s="35" t="s">
        <v>192</v>
      </c>
      <c r="E114" s="36">
        <v>44531</v>
      </c>
      <c r="F114" s="34">
        <v>9682</v>
      </c>
    </row>
    <row r="115" spans="2:6" x14ac:dyDescent="0.3">
      <c r="B115" s="34">
        <v>2897</v>
      </c>
      <c r="C115" s="35" t="s">
        <v>190</v>
      </c>
      <c r="D115" s="35" t="s">
        <v>192</v>
      </c>
      <c r="E115" s="36">
        <v>44409</v>
      </c>
      <c r="F115" s="34">
        <v>23250</v>
      </c>
    </row>
    <row r="116" spans="2:6" x14ac:dyDescent="0.3">
      <c r="B116" s="34">
        <v>33</v>
      </c>
      <c r="C116" s="35" t="s">
        <v>190</v>
      </c>
      <c r="D116" s="35" t="s">
        <v>192</v>
      </c>
      <c r="E116" s="36">
        <v>44256</v>
      </c>
      <c r="F116" s="35">
        <v>25467</v>
      </c>
    </row>
    <row r="117" spans="2:6" x14ac:dyDescent="0.3">
      <c r="B117" s="34">
        <v>3094</v>
      </c>
      <c r="C117" s="35" t="s">
        <v>190</v>
      </c>
      <c r="D117" s="35" t="s">
        <v>192</v>
      </c>
      <c r="E117" s="36">
        <v>44197</v>
      </c>
      <c r="F117" s="34">
        <v>28289</v>
      </c>
    </row>
    <row r="118" spans="2:6" x14ac:dyDescent="0.3">
      <c r="B118" s="34">
        <v>1636</v>
      </c>
      <c r="C118" s="35" t="s">
        <v>190</v>
      </c>
      <c r="D118" s="35" t="s">
        <v>192</v>
      </c>
      <c r="E118" s="36">
        <v>44287</v>
      </c>
      <c r="F118" s="34">
        <v>35096</v>
      </c>
    </row>
    <row r="119" spans="2:6" x14ac:dyDescent="0.3">
      <c r="B119" s="34">
        <v>1572</v>
      </c>
      <c r="C119" s="35" t="s">
        <v>190</v>
      </c>
      <c r="D119" s="35" t="s">
        <v>192</v>
      </c>
      <c r="E119" s="36">
        <v>44378</v>
      </c>
      <c r="F119" s="34">
        <v>44394</v>
      </c>
    </row>
    <row r="120" spans="2:6" x14ac:dyDescent="0.3">
      <c r="B120" s="34">
        <v>706</v>
      </c>
      <c r="C120" s="35" t="s">
        <v>190</v>
      </c>
      <c r="D120" s="35" t="s">
        <v>192</v>
      </c>
      <c r="E120" s="36">
        <v>44197</v>
      </c>
      <c r="F120" s="34">
        <v>48442</v>
      </c>
    </row>
    <row r="121" spans="2:6" x14ac:dyDescent="0.3">
      <c r="B121" s="34">
        <v>2214</v>
      </c>
      <c r="C121" s="35" t="s">
        <v>190</v>
      </c>
      <c r="D121" s="35" t="s">
        <v>192</v>
      </c>
      <c r="E121" s="36">
        <v>44228</v>
      </c>
      <c r="F121" s="34">
        <v>86142</v>
      </c>
    </row>
    <row r="122" spans="2:6" x14ac:dyDescent="0.3">
      <c r="B122" s="34">
        <v>2896</v>
      </c>
      <c r="C122" s="35" t="s">
        <v>190</v>
      </c>
      <c r="D122" s="35" t="s">
        <v>192</v>
      </c>
      <c r="E122" s="36">
        <v>44378</v>
      </c>
      <c r="F122" s="34">
        <v>89802</v>
      </c>
    </row>
    <row r="123" spans="2:6" x14ac:dyDescent="0.3">
      <c r="B123" s="34">
        <v>803</v>
      </c>
      <c r="C123" s="35" t="s">
        <v>190</v>
      </c>
      <c r="D123" s="35" t="s">
        <v>192</v>
      </c>
      <c r="E123" s="36">
        <v>44378</v>
      </c>
      <c r="F123" s="34">
        <v>96209</v>
      </c>
    </row>
    <row r="124" spans="2:6" x14ac:dyDescent="0.3">
      <c r="B124" s="34">
        <v>1429</v>
      </c>
      <c r="C124" s="35" t="s">
        <v>190</v>
      </c>
      <c r="D124" s="35" t="s">
        <v>192</v>
      </c>
      <c r="E124" s="36">
        <v>44348</v>
      </c>
      <c r="F124" s="34">
        <v>115261</v>
      </c>
    </row>
    <row r="125" spans="2:6" x14ac:dyDescent="0.3">
      <c r="B125" s="34">
        <v>3085</v>
      </c>
      <c r="C125" s="35" t="s">
        <v>190</v>
      </c>
      <c r="D125" s="35" t="s">
        <v>192</v>
      </c>
      <c r="E125" s="36">
        <v>44228</v>
      </c>
      <c r="F125" s="34">
        <v>134107</v>
      </c>
    </row>
    <row r="126" spans="2:6" x14ac:dyDescent="0.3">
      <c r="B126" s="34">
        <v>46</v>
      </c>
      <c r="C126" s="35" t="s">
        <v>190</v>
      </c>
      <c r="D126" s="35" t="s">
        <v>192</v>
      </c>
      <c r="E126" s="36">
        <v>44440</v>
      </c>
      <c r="F126" s="35">
        <v>135801</v>
      </c>
    </row>
    <row r="127" spans="2:6" x14ac:dyDescent="0.3">
      <c r="B127" s="34">
        <v>796</v>
      </c>
      <c r="C127" s="35" t="s">
        <v>190</v>
      </c>
      <c r="D127" s="35" t="s">
        <v>192</v>
      </c>
      <c r="E127" s="36">
        <v>44348</v>
      </c>
      <c r="F127" s="34">
        <v>137843</v>
      </c>
    </row>
    <row r="128" spans="2:6" x14ac:dyDescent="0.3">
      <c r="B128" s="34">
        <v>1537</v>
      </c>
      <c r="C128" s="35" t="s">
        <v>190</v>
      </c>
      <c r="D128" s="35" t="s">
        <v>192</v>
      </c>
      <c r="E128" s="36">
        <v>44197</v>
      </c>
      <c r="F128" s="34">
        <v>142596</v>
      </c>
    </row>
    <row r="129" spans="2:6" x14ac:dyDescent="0.3">
      <c r="B129" s="34">
        <v>733</v>
      </c>
      <c r="C129" s="35" t="s">
        <v>190</v>
      </c>
      <c r="D129" s="35" t="s">
        <v>192</v>
      </c>
      <c r="E129" s="36">
        <v>44501</v>
      </c>
      <c r="F129" s="34">
        <v>146394</v>
      </c>
    </row>
    <row r="130" spans="2:6" x14ac:dyDescent="0.3">
      <c r="B130" s="34">
        <v>2811</v>
      </c>
      <c r="C130" s="35" t="s">
        <v>190</v>
      </c>
      <c r="D130" s="35" t="s">
        <v>192</v>
      </c>
      <c r="E130" s="36">
        <v>44197</v>
      </c>
      <c r="F130" s="34">
        <v>151301</v>
      </c>
    </row>
    <row r="131" spans="2:6" x14ac:dyDescent="0.3">
      <c r="B131" s="34">
        <v>27</v>
      </c>
      <c r="C131" s="35" t="s">
        <v>190</v>
      </c>
      <c r="D131" s="35" t="s">
        <v>192</v>
      </c>
      <c r="E131" s="36">
        <v>44470</v>
      </c>
      <c r="F131" s="35">
        <v>165656</v>
      </c>
    </row>
    <row r="132" spans="2:6" x14ac:dyDescent="0.3">
      <c r="B132" s="34">
        <v>1540</v>
      </c>
      <c r="C132" s="35" t="s">
        <v>190</v>
      </c>
      <c r="D132" s="35" t="s">
        <v>192</v>
      </c>
      <c r="E132" s="36">
        <v>44348</v>
      </c>
      <c r="F132" s="34">
        <v>165992</v>
      </c>
    </row>
    <row r="133" spans="2:6" x14ac:dyDescent="0.3">
      <c r="B133" s="34">
        <v>1686</v>
      </c>
      <c r="C133" s="35" t="s">
        <v>190</v>
      </c>
      <c r="D133" s="35" t="s">
        <v>192</v>
      </c>
      <c r="E133" s="36">
        <v>44378</v>
      </c>
      <c r="F133" s="34">
        <v>173616</v>
      </c>
    </row>
    <row r="134" spans="2:6" x14ac:dyDescent="0.3">
      <c r="B134" s="34">
        <v>128</v>
      </c>
      <c r="C134" s="35" t="s">
        <v>190</v>
      </c>
      <c r="D134" s="35" t="s">
        <v>192</v>
      </c>
      <c r="E134" s="36">
        <v>44531</v>
      </c>
      <c r="F134" s="35">
        <v>201069</v>
      </c>
    </row>
    <row r="135" spans="2:6" x14ac:dyDescent="0.3">
      <c r="B135" s="34">
        <v>2207</v>
      </c>
      <c r="C135" s="35" t="s">
        <v>190</v>
      </c>
      <c r="D135" s="35" t="s">
        <v>192</v>
      </c>
      <c r="E135" s="36">
        <v>44228</v>
      </c>
      <c r="F135" s="34">
        <v>210276</v>
      </c>
    </row>
    <row r="136" spans="2:6" x14ac:dyDescent="0.3">
      <c r="B136" s="34">
        <v>979</v>
      </c>
      <c r="C136" s="35" t="s">
        <v>190</v>
      </c>
      <c r="D136" s="35" t="s">
        <v>192</v>
      </c>
      <c r="E136" s="36">
        <v>44348</v>
      </c>
      <c r="F136" s="34">
        <v>234786</v>
      </c>
    </row>
    <row r="137" spans="2:6" x14ac:dyDescent="0.3">
      <c r="B137" s="34">
        <v>2259</v>
      </c>
      <c r="C137" s="35" t="s">
        <v>190</v>
      </c>
      <c r="D137" s="35" t="s">
        <v>193</v>
      </c>
      <c r="E137" s="36">
        <v>44531</v>
      </c>
      <c r="F137" s="34">
        <v>-21877</v>
      </c>
    </row>
    <row r="138" spans="2:6" x14ac:dyDescent="0.3">
      <c r="B138" s="34">
        <v>926</v>
      </c>
      <c r="C138" s="35" t="s">
        <v>190</v>
      </c>
      <c r="D138" s="35" t="s">
        <v>193</v>
      </c>
      <c r="E138" s="36">
        <v>44348</v>
      </c>
      <c r="F138" s="34">
        <v>6105</v>
      </c>
    </row>
    <row r="139" spans="2:6" x14ac:dyDescent="0.3">
      <c r="B139" s="34">
        <v>1667</v>
      </c>
      <c r="C139" s="35" t="s">
        <v>190</v>
      </c>
      <c r="D139" s="35" t="s">
        <v>193</v>
      </c>
      <c r="E139" s="36">
        <v>44317</v>
      </c>
      <c r="F139" s="34">
        <v>8950</v>
      </c>
    </row>
    <row r="140" spans="2:6" x14ac:dyDescent="0.3">
      <c r="B140" s="34">
        <v>38</v>
      </c>
      <c r="C140" s="35" t="s">
        <v>190</v>
      </c>
      <c r="D140" s="35" t="s">
        <v>193</v>
      </c>
      <c r="E140" s="36">
        <v>44256</v>
      </c>
      <c r="F140" s="35">
        <v>16452</v>
      </c>
    </row>
    <row r="141" spans="2:6" x14ac:dyDescent="0.3">
      <c r="B141" s="34">
        <v>1489</v>
      </c>
      <c r="C141" s="35" t="s">
        <v>190</v>
      </c>
      <c r="D141" s="35" t="s">
        <v>193</v>
      </c>
      <c r="E141" s="36">
        <v>44317</v>
      </c>
      <c r="F141" s="34">
        <v>24879</v>
      </c>
    </row>
    <row r="142" spans="2:6" x14ac:dyDescent="0.3">
      <c r="B142" s="34">
        <v>1583</v>
      </c>
      <c r="C142" s="35" t="s">
        <v>190</v>
      </c>
      <c r="D142" s="35" t="s">
        <v>193</v>
      </c>
      <c r="E142" s="36">
        <v>44228</v>
      </c>
      <c r="F142" s="34">
        <v>56810</v>
      </c>
    </row>
    <row r="143" spans="2:6" x14ac:dyDescent="0.3">
      <c r="B143" s="34">
        <v>115</v>
      </c>
      <c r="C143" s="35" t="s">
        <v>190</v>
      </c>
      <c r="D143" s="35" t="s">
        <v>193</v>
      </c>
      <c r="E143" s="36">
        <v>44317</v>
      </c>
      <c r="F143" s="35">
        <v>72086</v>
      </c>
    </row>
    <row r="144" spans="2:6" x14ac:dyDescent="0.3">
      <c r="B144" s="34">
        <v>2816</v>
      </c>
      <c r="C144" s="35" t="s">
        <v>190</v>
      </c>
      <c r="D144" s="35" t="s">
        <v>193</v>
      </c>
      <c r="E144" s="36">
        <v>44501</v>
      </c>
      <c r="F144" s="34">
        <v>74813</v>
      </c>
    </row>
    <row r="145" spans="2:6" x14ac:dyDescent="0.3">
      <c r="B145" s="34">
        <v>1471</v>
      </c>
      <c r="C145" s="35" t="s">
        <v>190</v>
      </c>
      <c r="D145" s="35" t="s">
        <v>193</v>
      </c>
      <c r="E145" s="36">
        <v>44531</v>
      </c>
      <c r="F145" s="34">
        <v>81048</v>
      </c>
    </row>
    <row r="146" spans="2:6" x14ac:dyDescent="0.3">
      <c r="B146" s="34">
        <v>2245</v>
      </c>
      <c r="C146" s="35" t="s">
        <v>190</v>
      </c>
      <c r="D146" s="35" t="s">
        <v>193</v>
      </c>
      <c r="E146" s="36">
        <v>44378</v>
      </c>
      <c r="F146" s="34">
        <v>86843</v>
      </c>
    </row>
    <row r="147" spans="2:6" x14ac:dyDescent="0.3">
      <c r="B147" s="34">
        <v>2301</v>
      </c>
      <c r="C147" s="35" t="s">
        <v>190</v>
      </c>
      <c r="D147" s="35" t="s">
        <v>193</v>
      </c>
      <c r="E147" s="36">
        <v>44197</v>
      </c>
      <c r="F147" s="34">
        <v>95623</v>
      </c>
    </row>
    <row r="148" spans="2:6" x14ac:dyDescent="0.3">
      <c r="B148" s="34">
        <v>3088</v>
      </c>
      <c r="C148" s="35" t="s">
        <v>190</v>
      </c>
      <c r="D148" s="35" t="s">
        <v>193</v>
      </c>
      <c r="E148" s="36">
        <v>44470</v>
      </c>
      <c r="F148" s="34">
        <v>104379</v>
      </c>
    </row>
    <row r="149" spans="2:6" x14ac:dyDescent="0.3">
      <c r="B149" s="34">
        <v>1691</v>
      </c>
      <c r="C149" s="35" t="s">
        <v>190</v>
      </c>
      <c r="D149" s="35" t="s">
        <v>193</v>
      </c>
      <c r="E149" s="36">
        <v>44531</v>
      </c>
      <c r="F149" s="34">
        <v>151084</v>
      </c>
    </row>
    <row r="150" spans="2:6" x14ac:dyDescent="0.3">
      <c r="B150" s="34">
        <v>165</v>
      </c>
      <c r="C150" s="35" t="s">
        <v>190</v>
      </c>
      <c r="D150" s="35" t="s">
        <v>193</v>
      </c>
      <c r="E150" s="36">
        <v>44348</v>
      </c>
      <c r="F150" s="35">
        <v>155904</v>
      </c>
    </row>
    <row r="151" spans="2:6" x14ac:dyDescent="0.3">
      <c r="B151" s="34">
        <v>738</v>
      </c>
      <c r="C151" s="35" t="s">
        <v>190</v>
      </c>
      <c r="D151" s="35" t="s">
        <v>193</v>
      </c>
      <c r="E151" s="36">
        <v>44531</v>
      </c>
      <c r="F151" s="34">
        <v>158679</v>
      </c>
    </row>
    <row r="152" spans="2:6" x14ac:dyDescent="0.3">
      <c r="B152" s="34">
        <v>2821</v>
      </c>
      <c r="C152" s="35" t="s">
        <v>190</v>
      </c>
      <c r="D152" s="35" t="s">
        <v>193</v>
      </c>
      <c r="E152" s="36">
        <v>44197</v>
      </c>
      <c r="F152" s="34">
        <v>161532</v>
      </c>
    </row>
    <row r="153" spans="2:6" x14ac:dyDescent="0.3">
      <c r="B153" s="34">
        <v>1688</v>
      </c>
      <c r="C153" s="35" t="s">
        <v>190</v>
      </c>
      <c r="D153" s="35" t="s">
        <v>193</v>
      </c>
      <c r="E153" s="36">
        <v>44228</v>
      </c>
      <c r="F153" s="34">
        <v>168122</v>
      </c>
    </row>
    <row r="154" spans="2:6" x14ac:dyDescent="0.3">
      <c r="B154" s="34">
        <v>184</v>
      </c>
      <c r="C154" s="35" t="s">
        <v>190</v>
      </c>
      <c r="D154" s="35" t="s">
        <v>193</v>
      </c>
      <c r="E154" s="36">
        <v>44531</v>
      </c>
      <c r="F154" s="35">
        <v>169991</v>
      </c>
    </row>
    <row r="155" spans="2:6" x14ac:dyDescent="0.3">
      <c r="B155" s="34">
        <v>3051</v>
      </c>
      <c r="C155" s="35" t="s">
        <v>190</v>
      </c>
      <c r="D155" s="35" t="s">
        <v>193</v>
      </c>
      <c r="E155" s="36">
        <v>44440</v>
      </c>
      <c r="F155" s="34">
        <v>200584</v>
      </c>
    </row>
    <row r="156" spans="2:6" x14ac:dyDescent="0.3">
      <c r="B156" s="34">
        <v>1668</v>
      </c>
      <c r="C156" s="35" t="s">
        <v>190</v>
      </c>
      <c r="D156" s="35" t="s">
        <v>193</v>
      </c>
      <c r="E156" s="36">
        <v>44197</v>
      </c>
      <c r="F156" s="34">
        <v>210209</v>
      </c>
    </row>
    <row r="157" spans="2:6" x14ac:dyDescent="0.3">
      <c r="B157" s="34">
        <v>72</v>
      </c>
      <c r="C157" s="35" t="s">
        <v>190</v>
      </c>
      <c r="D157" s="35" t="s">
        <v>193</v>
      </c>
      <c r="E157" s="36">
        <v>44348</v>
      </c>
      <c r="F157" s="35">
        <v>247286</v>
      </c>
    </row>
    <row r="158" spans="2:6" x14ac:dyDescent="0.3">
      <c r="B158" s="34">
        <v>174</v>
      </c>
      <c r="C158" s="35" t="s">
        <v>190</v>
      </c>
      <c r="D158" s="35" t="s">
        <v>191</v>
      </c>
      <c r="E158" s="36">
        <v>44470</v>
      </c>
      <c r="F158" s="35">
        <v>-37886</v>
      </c>
    </row>
    <row r="159" spans="2:6" x14ac:dyDescent="0.3">
      <c r="B159" s="34">
        <v>874</v>
      </c>
      <c r="C159" s="35" t="s">
        <v>190</v>
      </c>
      <c r="D159" s="35" t="s">
        <v>191</v>
      </c>
      <c r="E159" s="36">
        <v>44470</v>
      </c>
      <c r="F159" s="34">
        <v>5652</v>
      </c>
    </row>
    <row r="160" spans="2:6" x14ac:dyDescent="0.3">
      <c r="B160" s="34">
        <v>2847</v>
      </c>
      <c r="C160" s="35" t="s">
        <v>190</v>
      </c>
      <c r="D160" s="35" t="s">
        <v>191</v>
      </c>
      <c r="E160" s="36">
        <v>44501</v>
      </c>
      <c r="F160" s="34">
        <v>8463</v>
      </c>
    </row>
    <row r="161" spans="2:6" x14ac:dyDescent="0.3">
      <c r="B161" s="34">
        <v>2852</v>
      </c>
      <c r="C161" s="35" t="s">
        <v>190</v>
      </c>
      <c r="D161" s="35" t="s">
        <v>191</v>
      </c>
      <c r="E161" s="36">
        <v>44531</v>
      </c>
      <c r="F161" s="34">
        <v>9630</v>
      </c>
    </row>
    <row r="162" spans="2:6" x14ac:dyDescent="0.3">
      <c r="B162" s="34">
        <v>842</v>
      </c>
      <c r="C162" s="35" t="s">
        <v>190</v>
      </c>
      <c r="D162" s="35" t="s">
        <v>191</v>
      </c>
      <c r="E162" s="36">
        <v>44409</v>
      </c>
      <c r="F162" s="34">
        <v>19225</v>
      </c>
    </row>
    <row r="163" spans="2:6" x14ac:dyDescent="0.3">
      <c r="B163" s="34">
        <v>1567</v>
      </c>
      <c r="C163" s="35" t="s">
        <v>190</v>
      </c>
      <c r="D163" s="35" t="s">
        <v>191</v>
      </c>
      <c r="E163" s="36">
        <v>44228</v>
      </c>
      <c r="F163" s="34">
        <v>22003</v>
      </c>
    </row>
    <row r="164" spans="2:6" x14ac:dyDescent="0.3">
      <c r="B164" s="34">
        <v>3093</v>
      </c>
      <c r="C164" s="35" t="s">
        <v>190</v>
      </c>
      <c r="D164" s="35" t="s">
        <v>191</v>
      </c>
      <c r="E164" s="36">
        <v>44470</v>
      </c>
      <c r="F164" s="34">
        <v>22810</v>
      </c>
    </row>
    <row r="165" spans="2:6" x14ac:dyDescent="0.3">
      <c r="B165" s="34">
        <v>930</v>
      </c>
      <c r="C165" s="35" t="s">
        <v>190</v>
      </c>
      <c r="D165" s="35" t="s">
        <v>191</v>
      </c>
      <c r="E165" s="36">
        <v>44256</v>
      </c>
      <c r="F165" s="34">
        <v>34334</v>
      </c>
    </row>
    <row r="166" spans="2:6" x14ac:dyDescent="0.3">
      <c r="B166" s="34">
        <v>221</v>
      </c>
      <c r="C166" s="35" t="s">
        <v>190</v>
      </c>
      <c r="D166" s="35" t="s">
        <v>191</v>
      </c>
      <c r="E166" s="36">
        <v>44501</v>
      </c>
      <c r="F166" s="35">
        <v>39668</v>
      </c>
    </row>
    <row r="167" spans="2:6" x14ac:dyDescent="0.3">
      <c r="B167" s="34">
        <v>3099</v>
      </c>
      <c r="C167" s="35" t="s">
        <v>190</v>
      </c>
      <c r="D167" s="35" t="s">
        <v>191</v>
      </c>
      <c r="E167" s="36">
        <v>44348</v>
      </c>
      <c r="F167" s="34">
        <v>65162</v>
      </c>
    </row>
    <row r="168" spans="2:6" x14ac:dyDescent="0.3">
      <c r="B168" s="34">
        <v>2176</v>
      </c>
      <c r="C168" s="35" t="s">
        <v>190</v>
      </c>
      <c r="D168" s="35" t="s">
        <v>191</v>
      </c>
      <c r="E168" s="36">
        <v>44287</v>
      </c>
      <c r="F168" s="34">
        <v>73163</v>
      </c>
    </row>
    <row r="169" spans="2:6" x14ac:dyDescent="0.3">
      <c r="B169" s="34">
        <v>977</v>
      </c>
      <c r="C169" s="35" t="s">
        <v>190</v>
      </c>
      <c r="D169" s="35" t="s">
        <v>191</v>
      </c>
      <c r="E169" s="36">
        <v>44317</v>
      </c>
      <c r="F169" s="34">
        <v>82968</v>
      </c>
    </row>
    <row r="170" spans="2:6" x14ac:dyDescent="0.3">
      <c r="B170" s="34">
        <v>1553</v>
      </c>
      <c r="C170" s="35" t="s">
        <v>190</v>
      </c>
      <c r="D170" s="35" t="s">
        <v>191</v>
      </c>
      <c r="E170" s="36">
        <v>44470</v>
      </c>
      <c r="F170" s="34">
        <v>86460</v>
      </c>
    </row>
    <row r="171" spans="2:6" x14ac:dyDescent="0.3">
      <c r="B171" s="34">
        <v>8</v>
      </c>
      <c r="C171" s="35" t="s">
        <v>190</v>
      </c>
      <c r="D171" s="35" t="s">
        <v>191</v>
      </c>
      <c r="E171" s="36">
        <v>44348</v>
      </c>
      <c r="F171" s="35">
        <v>108879</v>
      </c>
    </row>
    <row r="172" spans="2:6" x14ac:dyDescent="0.3">
      <c r="B172" s="34">
        <v>780</v>
      </c>
      <c r="C172" s="35" t="s">
        <v>190</v>
      </c>
      <c r="D172" s="35" t="s">
        <v>191</v>
      </c>
      <c r="E172" s="36">
        <v>44409</v>
      </c>
      <c r="F172" s="34">
        <v>131983</v>
      </c>
    </row>
    <row r="173" spans="2:6" x14ac:dyDescent="0.3">
      <c r="B173" s="34">
        <v>2369</v>
      </c>
      <c r="C173" s="35" t="s">
        <v>190</v>
      </c>
      <c r="D173" s="35" t="s">
        <v>191</v>
      </c>
      <c r="E173" s="36">
        <v>44378</v>
      </c>
      <c r="F173" s="34">
        <v>138473</v>
      </c>
    </row>
    <row r="174" spans="2:6" x14ac:dyDescent="0.3">
      <c r="B174" s="34">
        <v>858</v>
      </c>
      <c r="C174" s="35" t="s">
        <v>190</v>
      </c>
      <c r="D174" s="35" t="s">
        <v>191</v>
      </c>
      <c r="E174" s="36">
        <v>44256</v>
      </c>
      <c r="F174" s="34">
        <v>150851</v>
      </c>
    </row>
    <row r="175" spans="2:6" x14ac:dyDescent="0.3">
      <c r="B175" s="34">
        <v>1590</v>
      </c>
      <c r="C175" s="35" t="s">
        <v>190</v>
      </c>
      <c r="D175" s="35" t="s">
        <v>191</v>
      </c>
      <c r="E175" s="36">
        <v>44470</v>
      </c>
      <c r="F175" s="34">
        <v>169915</v>
      </c>
    </row>
    <row r="176" spans="2:6" x14ac:dyDescent="0.3">
      <c r="B176" s="34">
        <v>777</v>
      </c>
      <c r="C176" s="35" t="s">
        <v>190</v>
      </c>
      <c r="D176" s="35" t="s">
        <v>191</v>
      </c>
      <c r="E176" s="36">
        <v>44348</v>
      </c>
      <c r="F176" s="34">
        <v>190517</v>
      </c>
    </row>
    <row r="177" spans="2:6" x14ac:dyDescent="0.3">
      <c r="B177" s="34">
        <v>1674</v>
      </c>
      <c r="C177" s="35" t="s">
        <v>190</v>
      </c>
      <c r="D177" s="35" t="s">
        <v>191</v>
      </c>
      <c r="E177" s="36">
        <v>44409</v>
      </c>
      <c r="F177" s="34">
        <v>191733</v>
      </c>
    </row>
    <row r="178" spans="2:6" x14ac:dyDescent="0.3">
      <c r="B178" s="34">
        <v>2958</v>
      </c>
      <c r="C178" s="35" t="s">
        <v>190</v>
      </c>
      <c r="D178" s="35" t="s">
        <v>191</v>
      </c>
      <c r="E178" s="36">
        <v>44228</v>
      </c>
      <c r="F178" s="34">
        <v>194150</v>
      </c>
    </row>
    <row r="179" spans="2:6" x14ac:dyDescent="0.3">
      <c r="B179" s="34">
        <v>2239</v>
      </c>
      <c r="C179" s="35" t="s">
        <v>190</v>
      </c>
      <c r="D179" s="35" t="s">
        <v>191</v>
      </c>
      <c r="E179" s="36">
        <v>44287</v>
      </c>
      <c r="F179" s="34">
        <v>203878</v>
      </c>
    </row>
    <row r="180" spans="2:6" x14ac:dyDescent="0.3">
      <c r="B180" s="34">
        <v>1413</v>
      </c>
      <c r="C180" s="35" t="s">
        <v>190</v>
      </c>
      <c r="D180" s="35" t="s">
        <v>191</v>
      </c>
      <c r="E180" s="36">
        <v>44440</v>
      </c>
      <c r="F180" s="34">
        <v>209590</v>
      </c>
    </row>
    <row r="181" spans="2:6" x14ac:dyDescent="0.3">
      <c r="B181" s="34">
        <v>1574</v>
      </c>
      <c r="C181" s="35" t="s">
        <v>190</v>
      </c>
      <c r="D181" s="35" t="s">
        <v>191</v>
      </c>
      <c r="E181" s="36">
        <v>44440</v>
      </c>
      <c r="F181" s="34">
        <v>217075</v>
      </c>
    </row>
    <row r="182" spans="2:6" x14ac:dyDescent="0.3">
      <c r="B182" s="34">
        <v>1434</v>
      </c>
      <c r="C182" s="35" t="s">
        <v>190</v>
      </c>
      <c r="D182" s="35" t="s">
        <v>191</v>
      </c>
      <c r="E182" s="36">
        <v>44287</v>
      </c>
      <c r="F182" s="34">
        <v>220171</v>
      </c>
    </row>
    <row r="183" spans="2:6" x14ac:dyDescent="0.3">
      <c r="B183" s="34">
        <v>893</v>
      </c>
      <c r="C183" s="35" t="s">
        <v>190</v>
      </c>
      <c r="D183" s="35" t="s">
        <v>191</v>
      </c>
      <c r="E183" s="36">
        <v>44228</v>
      </c>
      <c r="F183" s="34">
        <v>230726</v>
      </c>
    </row>
    <row r="184" spans="2:6" x14ac:dyDescent="0.3">
      <c r="B184" s="34">
        <v>3059</v>
      </c>
      <c r="C184" s="35" t="s">
        <v>190</v>
      </c>
      <c r="D184" s="35" t="s">
        <v>191</v>
      </c>
      <c r="E184" s="36">
        <v>44378</v>
      </c>
      <c r="F184" s="34">
        <v>235104</v>
      </c>
    </row>
    <row r="185" spans="2:6" x14ac:dyDescent="0.3">
      <c r="B185" s="34">
        <v>867</v>
      </c>
      <c r="C185" s="35" t="s">
        <v>190</v>
      </c>
      <c r="D185" s="35" t="s">
        <v>191</v>
      </c>
      <c r="E185" s="36">
        <v>44348</v>
      </c>
      <c r="F185" s="34">
        <v>259896</v>
      </c>
    </row>
    <row r="186" spans="2:6" x14ac:dyDescent="0.3">
      <c r="B186" s="34">
        <v>113</v>
      </c>
      <c r="C186" s="35" t="s">
        <v>190</v>
      </c>
      <c r="D186" s="35" t="s">
        <v>194</v>
      </c>
      <c r="E186" s="36">
        <v>44378</v>
      </c>
      <c r="F186" s="35">
        <v>-34980</v>
      </c>
    </row>
    <row r="187" spans="2:6" x14ac:dyDescent="0.3">
      <c r="B187" s="34">
        <v>762</v>
      </c>
      <c r="C187" s="35" t="s">
        <v>190</v>
      </c>
      <c r="D187" s="35" t="s">
        <v>194</v>
      </c>
      <c r="E187" s="36">
        <v>44348</v>
      </c>
      <c r="F187" s="34">
        <v>-15140</v>
      </c>
    </row>
    <row r="188" spans="2:6" x14ac:dyDescent="0.3">
      <c r="B188" s="34">
        <v>282</v>
      </c>
      <c r="C188" s="35" t="s">
        <v>190</v>
      </c>
      <c r="D188" s="35" t="s">
        <v>194</v>
      </c>
      <c r="E188" s="36">
        <v>44197</v>
      </c>
      <c r="F188" s="35">
        <v>-7921</v>
      </c>
    </row>
    <row r="189" spans="2:6" x14ac:dyDescent="0.3">
      <c r="B189" s="34">
        <v>748</v>
      </c>
      <c r="C189" s="35" t="s">
        <v>190</v>
      </c>
      <c r="D189" s="35" t="s">
        <v>194</v>
      </c>
      <c r="E189" s="36">
        <v>44378</v>
      </c>
      <c r="F189" s="34">
        <v>5850</v>
      </c>
    </row>
    <row r="190" spans="2:6" x14ac:dyDescent="0.3">
      <c r="B190" s="34">
        <v>2933</v>
      </c>
      <c r="C190" s="35" t="s">
        <v>190</v>
      </c>
      <c r="D190" s="35" t="s">
        <v>194</v>
      </c>
      <c r="E190" s="36">
        <v>44197</v>
      </c>
      <c r="F190" s="34">
        <v>6256</v>
      </c>
    </row>
    <row r="191" spans="2:6" x14ac:dyDescent="0.3">
      <c r="B191" s="34">
        <v>2390</v>
      </c>
      <c r="C191" s="35" t="s">
        <v>190</v>
      </c>
      <c r="D191" s="35" t="s">
        <v>194</v>
      </c>
      <c r="E191" s="36">
        <v>44409</v>
      </c>
      <c r="F191" s="34">
        <v>10877</v>
      </c>
    </row>
    <row r="192" spans="2:6" x14ac:dyDescent="0.3">
      <c r="B192" s="34">
        <v>2187</v>
      </c>
      <c r="C192" s="35" t="s">
        <v>190</v>
      </c>
      <c r="D192" s="35" t="s">
        <v>194</v>
      </c>
      <c r="E192" s="36">
        <v>44440</v>
      </c>
      <c r="F192" s="34">
        <v>13179</v>
      </c>
    </row>
    <row r="193" spans="2:6" x14ac:dyDescent="0.3">
      <c r="B193" s="34">
        <v>2913</v>
      </c>
      <c r="C193" s="35" t="s">
        <v>190</v>
      </c>
      <c r="D193" s="35" t="s">
        <v>194</v>
      </c>
      <c r="E193" s="36">
        <v>44197</v>
      </c>
      <c r="F193" s="34">
        <v>25860</v>
      </c>
    </row>
    <row r="194" spans="2:6" x14ac:dyDescent="0.3">
      <c r="B194" s="34">
        <v>3013</v>
      </c>
      <c r="C194" s="35" t="s">
        <v>190</v>
      </c>
      <c r="D194" s="35" t="s">
        <v>194</v>
      </c>
      <c r="E194" s="36">
        <v>44317</v>
      </c>
      <c r="F194" s="34">
        <v>26172</v>
      </c>
    </row>
    <row r="195" spans="2:6" x14ac:dyDescent="0.3">
      <c r="B195" s="34">
        <v>1531</v>
      </c>
      <c r="C195" s="35" t="s">
        <v>190</v>
      </c>
      <c r="D195" s="35" t="s">
        <v>194</v>
      </c>
      <c r="E195" s="36">
        <v>44440</v>
      </c>
      <c r="F195" s="34">
        <v>27327</v>
      </c>
    </row>
    <row r="196" spans="2:6" x14ac:dyDescent="0.3">
      <c r="B196" s="34">
        <v>2910</v>
      </c>
      <c r="C196" s="35" t="s">
        <v>190</v>
      </c>
      <c r="D196" s="35" t="s">
        <v>194</v>
      </c>
      <c r="E196" s="36">
        <v>44378</v>
      </c>
      <c r="F196" s="34">
        <v>52513</v>
      </c>
    </row>
    <row r="197" spans="2:6" x14ac:dyDescent="0.3">
      <c r="B197" s="34">
        <v>2184</v>
      </c>
      <c r="C197" s="35" t="s">
        <v>190</v>
      </c>
      <c r="D197" s="35" t="s">
        <v>194</v>
      </c>
      <c r="E197" s="36">
        <v>44409</v>
      </c>
      <c r="F197" s="34">
        <v>67090</v>
      </c>
    </row>
    <row r="198" spans="2:6" x14ac:dyDescent="0.3">
      <c r="B198" s="34">
        <v>131</v>
      </c>
      <c r="C198" s="35" t="s">
        <v>190</v>
      </c>
      <c r="D198" s="35" t="s">
        <v>194</v>
      </c>
      <c r="E198" s="36">
        <v>44531</v>
      </c>
      <c r="F198" s="35">
        <v>74221</v>
      </c>
    </row>
    <row r="199" spans="2:6" x14ac:dyDescent="0.3">
      <c r="B199" s="34">
        <v>2376</v>
      </c>
      <c r="C199" s="35" t="s">
        <v>190</v>
      </c>
      <c r="D199" s="35" t="s">
        <v>194</v>
      </c>
      <c r="E199" s="36">
        <v>44287</v>
      </c>
      <c r="F199" s="34">
        <v>81846</v>
      </c>
    </row>
    <row r="200" spans="2:6" x14ac:dyDescent="0.3">
      <c r="B200" s="34">
        <v>127</v>
      </c>
      <c r="C200" s="35" t="s">
        <v>190</v>
      </c>
      <c r="D200" s="35" t="s">
        <v>194</v>
      </c>
      <c r="E200" s="36">
        <v>44470</v>
      </c>
      <c r="F200" s="35">
        <v>84660</v>
      </c>
    </row>
    <row r="201" spans="2:6" x14ac:dyDescent="0.3">
      <c r="B201" s="34">
        <v>2333</v>
      </c>
      <c r="C201" s="35" t="s">
        <v>190</v>
      </c>
      <c r="D201" s="35" t="s">
        <v>194</v>
      </c>
      <c r="E201" s="36">
        <v>44378</v>
      </c>
      <c r="F201" s="34">
        <v>103592</v>
      </c>
    </row>
    <row r="202" spans="2:6" x14ac:dyDescent="0.3">
      <c r="B202" s="34">
        <v>111</v>
      </c>
      <c r="C202" s="35" t="s">
        <v>190</v>
      </c>
      <c r="D202" s="35" t="s">
        <v>194</v>
      </c>
      <c r="E202" s="36">
        <v>44197</v>
      </c>
      <c r="F202" s="35">
        <v>123287</v>
      </c>
    </row>
    <row r="203" spans="2:6" x14ac:dyDescent="0.3">
      <c r="B203" s="34">
        <v>1547</v>
      </c>
      <c r="C203" s="35" t="s">
        <v>190</v>
      </c>
      <c r="D203" s="35" t="s">
        <v>194</v>
      </c>
      <c r="E203" s="36">
        <v>44531</v>
      </c>
      <c r="F203" s="34">
        <v>129328</v>
      </c>
    </row>
    <row r="204" spans="2:6" x14ac:dyDescent="0.3">
      <c r="B204" s="34">
        <v>2862</v>
      </c>
      <c r="C204" s="35" t="s">
        <v>190</v>
      </c>
      <c r="D204" s="35" t="s">
        <v>194</v>
      </c>
      <c r="E204" s="36">
        <v>44470</v>
      </c>
      <c r="F204" s="34">
        <v>139432</v>
      </c>
    </row>
    <row r="205" spans="2:6" x14ac:dyDescent="0.3">
      <c r="B205" s="34">
        <v>894</v>
      </c>
      <c r="C205" s="35" t="s">
        <v>190</v>
      </c>
      <c r="D205" s="35" t="s">
        <v>194</v>
      </c>
      <c r="E205" s="36">
        <v>44470</v>
      </c>
      <c r="F205" s="34">
        <v>154630</v>
      </c>
    </row>
    <row r="206" spans="2:6" x14ac:dyDescent="0.3">
      <c r="B206" s="34">
        <v>2899</v>
      </c>
      <c r="C206" s="35" t="s">
        <v>190</v>
      </c>
      <c r="D206" s="35" t="s">
        <v>194</v>
      </c>
      <c r="E206" s="36">
        <v>44501</v>
      </c>
      <c r="F206" s="34">
        <v>156072</v>
      </c>
    </row>
    <row r="207" spans="2:6" x14ac:dyDescent="0.3">
      <c r="B207" s="34">
        <v>911</v>
      </c>
      <c r="C207" s="35" t="s">
        <v>190</v>
      </c>
      <c r="D207" s="35" t="s">
        <v>194</v>
      </c>
      <c r="E207" s="36">
        <v>44348</v>
      </c>
      <c r="F207" s="34">
        <v>161165</v>
      </c>
    </row>
    <row r="208" spans="2:6" x14ac:dyDescent="0.3">
      <c r="B208" s="34">
        <v>891</v>
      </c>
      <c r="C208" s="35" t="s">
        <v>190</v>
      </c>
      <c r="D208" s="35" t="s">
        <v>194</v>
      </c>
      <c r="E208" s="36">
        <v>44228</v>
      </c>
      <c r="F208" s="34">
        <v>173392</v>
      </c>
    </row>
    <row r="209" spans="2:6" x14ac:dyDescent="0.3">
      <c r="B209" s="34">
        <v>728</v>
      </c>
      <c r="C209" s="35" t="s">
        <v>190</v>
      </c>
      <c r="D209" s="35" t="s">
        <v>194</v>
      </c>
      <c r="E209" s="36">
        <v>44287</v>
      </c>
      <c r="F209" s="34">
        <v>175220</v>
      </c>
    </row>
    <row r="210" spans="2:6" x14ac:dyDescent="0.3">
      <c r="B210" s="34">
        <v>84</v>
      </c>
      <c r="C210" s="35" t="s">
        <v>190</v>
      </c>
      <c r="D210" s="35" t="s">
        <v>194</v>
      </c>
      <c r="E210" s="36">
        <v>44287</v>
      </c>
      <c r="F210" s="35">
        <v>191293</v>
      </c>
    </row>
    <row r="211" spans="2:6" x14ac:dyDescent="0.3">
      <c r="B211" s="34">
        <v>963</v>
      </c>
      <c r="C211" s="35" t="s">
        <v>190</v>
      </c>
      <c r="D211" s="35" t="s">
        <v>194</v>
      </c>
      <c r="E211" s="36">
        <v>44440</v>
      </c>
      <c r="F211" s="34">
        <v>193691</v>
      </c>
    </row>
    <row r="212" spans="2:6" x14ac:dyDescent="0.3">
      <c r="B212" s="34">
        <v>211</v>
      </c>
      <c r="C212" s="35" t="s">
        <v>190</v>
      </c>
      <c r="D212" s="35" t="s">
        <v>194</v>
      </c>
      <c r="E212" s="36">
        <v>44501</v>
      </c>
      <c r="F212" s="35">
        <v>207031</v>
      </c>
    </row>
    <row r="213" spans="2:6" x14ac:dyDescent="0.3">
      <c r="B213" s="34">
        <v>1526</v>
      </c>
      <c r="C213" s="35" t="s">
        <v>190</v>
      </c>
      <c r="D213" s="35" t="s">
        <v>194</v>
      </c>
      <c r="E213" s="36">
        <v>44287</v>
      </c>
      <c r="F213" s="34">
        <v>214102</v>
      </c>
    </row>
    <row r="214" spans="2:6" x14ac:dyDescent="0.3">
      <c r="B214" s="34">
        <v>3018</v>
      </c>
      <c r="C214" s="35" t="s">
        <v>190</v>
      </c>
      <c r="D214" s="35" t="s">
        <v>194</v>
      </c>
      <c r="E214" s="36">
        <v>44501</v>
      </c>
      <c r="F214" s="34">
        <v>223295</v>
      </c>
    </row>
    <row r="215" spans="2:6" x14ac:dyDescent="0.3">
      <c r="B215" s="34">
        <v>973</v>
      </c>
      <c r="C215" s="35" t="s">
        <v>190</v>
      </c>
      <c r="D215" s="35" t="s">
        <v>194</v>
      </c>
      <c r="E215" s="36">
        <v>44378</v>
      </c>
      <c r="F215" s="34">
        <v>229218</v>
      </c>
    </row>
    <row r="216" spans="2:6" x14ac:dyDescent="0.3">
      <c r="B216" s="34">
        <v>1683</v>
      </c>
      <c r="C216" s="35" t="s">
        <v>190</v>
      </c>
      <c r="D216" s="35" t="s">
        <v>194</v>
      </c>
      <c r="E216" s="36">
        <v>44440</v>
      </c>
      <c r="F216" s="34">
        <v>242971</v>
      </c>
    </row>
    <row r="217" spans="2:6" x14ac:dyDescent="0.3">
      <c r="B217" s="34">
        <v>2318</v>
      </c>
      <c r="C217" s="35" t="s">
        <v>190</v>
      </c>
      <c r="D217" s="35" t="s">
        <v>194</v>
      </c>
      <c r="E217" s="36">
        <v>44531</v>
      </c>
      <c r="F217" s="34">
        <v>244284</v>
      </c>
    </row>
    <row r="218" spans="2:6" x14ac:dyDescent="0.3">
      <c r="B218" s="34">
        <v>983</v>
      </c>
      <c r="C218" s="35" t="s">
        <v>190</v>
      </c>
      <c r="D218" s="35" t="s">
        <v>194</v>
      </c>
      <c r="E218" s="36">
        <v>44470</v>
      </c>
      <c r="F218" s="34">
        <v>249705</v>
      </c>
    </row>
    <row r="219" spans="2:6" x14ac:dyDescent="0.3">
      <c r="B219" s="34">
        <v>2881</v>
      </c>
      <c r="C219" s="35" t="s">
        <v>190</v>
      </c>
      <c r="D219" s="35" t="s">
        <v>194</v>
      </c>
      <c r="E219" s="36">
        <v>44440</v>
      </c>
      <c r="F219" s="34">
        <v>261354</v>
      </c>
    </row>
    <row r="220" spans="2:6" x14ac:dyDescent="0.3">
      <c r="B220" s="34">
        <v>2478</v>
      </c>
      <c r="C220" s="35" t="s">
        <v>196</v>
      </c>
      <c r="D220" s="35" t="s">
        <v>195</v>
      </c>
      <c r="E220" s="36">
        <v>44228</v>
      </c>
      <c r="F220" s="34">
        <v>8721</v>
      </c>
    </row>
    <row r="221" spans="2:6" x14ac:dyDescent="0.3">
      <c r="B221" s="34">
        <v>403</v>
      </c>
      <c r="C221" s="35" t="s">
        <v>196</v>
      </c>
      <c r="D221" s="35" t="s">
        <v>195</v>
      </c>
      <c r="E221" s="36">
        <v>44378</v>
      </c>
      <c r="F221" s="35">
        <v>12909</v>
      </c>
    </row>
    <row r="222" spans="2:6" x14ac:dyDescent="0.3">
      <c r="B222" s="34">
        <v>1903</v>
      </c>
      <c r="C222" s="35" t="s">
        <v>196</v>
      </c>
      <c r="D222" s="35" t="s">
        <v>195</v>
      </c>
      <c r="E222" s="36">
        <v>44531</v>
      </c>
      <c r="F222" s="34">
        <v>22305</v>
      </c>
    </row>
    <row r="223" spans="2:6" x14ac:dyDescent="0.3">
      <c r="B223" s="34">
        <v>413</v>
      </c>
      <c r="C223" s="35" t="s">
        <v>196</v>
      </c>
      <c r="D223" s="35" t="s">
        <v>195</v>
      </c>
      <c r="E223" s="36">
        <v>44378</v>
      </c>
      <c r="F223" s="35">
        <v>36046</v>
      </c>
    </row>
    <row r="224" spans="2:6" x14ac:dyDescent="0.3">
      <c r="B224" s="34">
        <v>3394</v>
      </c>
      <c r="C224" s="35" t="s">
        <v>196</v>
      </c>
      <c r="D224" s="35" t="s">
        <v>195</v>
      </c>
      <c r="E224" s="36">
        <v>44501</v>
      </c>
      <c r="F224" s="34">
        <v>40179</v>
      </c>
    </row>
    <row r="225" spans="2:6" x14ac:dyDescent="0.3">
      <c r="B225" s="34">
        <v>594</v>
      </c>
      <c r="C225" s="35" t="s">
        <v>196</v>
      </c>
      <c r="D225" s="35" t="s">
        <v>195</v>
      </c>
      <c r="E225" s="36">
        <v>44531</v>
      </c>
      <c r="F225" s="35">
        <v>47888</v>
      </c>
    </row>
    <row r="226" spans="2:6" x14ac:dyDescent="0.3">
      <c r="B226" s="34">
        <v>2655</v>
      </c>
      <c r="C226" s="35" t="s">
        <v>196</v>
      </c>
      <c r="D226" s="35" t="s">
        <v>195</v>
      </c>
      <c r="E226" s="36">
        <v>44287</v>
      </c>
      <c r="F226" s="34">
        <v>173334</v>
      </c>
    </row>
    <row r="227" spans="2:6" x14ac:dyDescent="0.3">
      <c r="B227" s="34">
        <v>1253</v>
      </c>
      <c r="C227" s="35" t="s">
        <v>196</v>
      </c>
      <c r="D227" s="35" t="s">
        <v>195</v>
      </c>
      <c r="E227" s="36">
        <v>44228</v>
      </c>
      <c r="F227" s="34">
        <v>187979</v>
      </c>
    </row>
    <row r="228" spans="2:6" x14ac:dyDescent="0.3">
      <c r="B228" s="34">
        <v>2033</v>
      </c>
      <c r="C228" s="35" t="s">
        <v>196</v>
      </c>
      <c r="D228" s="35" t="s">
        <v>195</v>
      </c>
      <c r="E228" s="36">
        <v>44470</v>
      </c>
      <c r="F228" s="34">
        <v>225220</v>
      </c>
    </row>
    <row r="229" spans="2:6" x14ac:dyDescent="0.3">
      <c r="B229" s="34">
        <v>1396</v>
      </c>
      <c r="C229" s="35" t="s">
        <v>196</v>
      </c>
      <c r="D229" s="35" t="s">
        <v>195</v>
      </c>
      <c r="E229" s="36">
        <v>44409</v>
      </c>
      <c r="F229" s="34">
        <v>229197</v>
      </c>
    </row>
    <row r="230" spans="2:6" x14ac:dyDescent="0.3">
      <c r="B230" s="34">
        <v>2642</v>
      </c>
      <c r="C230" s="35" t="s">
        <v>196</v>
      </c>
      <c r="D230" s="35" t="s">
        <v>195</v>
      </c>
      <c r="E230" s="36">
        <v>44228</v>
      </c>
      <c r="F230" s="34">
        <v>252387</v>
      </c>
    </row>
    <row r="231" spans="2:6" x14ac:dyDescent="0.3">
      <c r="B231" s="34">
        <v>1975</v>
      </c>
      <c r="C231" s="35" t="s">
        <v>196</v>
      </c>
      <c r="D231" s="35" t="s">
        <v>192</v>
      </c>
      <c r="E231" s="36">
        <v>44287</v>
      </c>
      <c r="F231" s="34">
        <v>259</v>
      </c>
    </row>
    <row r="232" spans="2:6" x14ac:dyDescent="0.3">
      <c r="B232" s="34">
        <v>3294</v>
      </c>
      <c r="C232" s="35" t="s">
        <v>196</v>
      </c>
      <c r="D232" s="35" t="s">
        <v>192</v>
      </c>
      <c r="E232" s="36">
        <v>44228</v>
      </c>
      <c r="F232" s="34">
        <v>11682</v>
      </c>
    </row>
    <row r="233" spans="2:6" x14ac:dyDescent="0.3">
      <c r="B233" s="34">
        <v>1019</v>
      </c>
      <c r="C233" s="35" t="s">
        <v>196</v>
      </c>
      <c r="D233" s="35" t="s">
        <v>192</v>
      </c>
      <c r="E233" s="36">
        <v>44501</v>
      </c>
      <c r="F233" s="34">
        <v>25301</v>
      </c>
    </row>
    <row r="234" spans="2:6" x14ac:dyDescent="0.3">
      <c r="B234" s="34">
        <v>3454</v>
      </c>
      <c r="C234" s="35" t="s">
        <v>196</v>
      </c>
      <c r="D234" s="35" t="s">
        <v>192</v>
      </c>
      <c r="E234" s="36">
        <v>44287</v>
      </c>
      <c r="F234" s="34">
        <v>51383</v>
      </c>
    </row>
    <row r="235" spans="2:6" x14ac:dyDescent="0.3">
      <c r="B235" s="34">
        <v>482</v>
      </c>
      <c r="C235" s="35" t="s">
        <v>196</v>
      </c>
      <c r="D235" s="35" t="s">
        <v>192</v>
      </c>
      <c r="E235" s="36">
        <v>44378</v>
      </c>
      <c r="F235" s="35">
        <v>57399</v>
      </c>
    </row>
    <row r="236" spans="2:6" x14ac:dyDescent="0.3">
      <c r="B236" s="34">
        <v>3442</v>
      </c>
      <c r="C236" s="35" t="s">
        <v>196</v>
      </c>
      <c r="D236" s="35" t="s">
        <v>192</v>
      </c>
      <c r="E236" s="36">
        <v>44470</v>
      </c>
      <c r="F236" s="34">
        <v>86076</v>
      </c>
    </row>
    <row r="237" spans="2:6" x14ac:dyDescent="0.3">
      <c r="B237" s="34">
        <v>1719</v>
      </c>
      <c r="C237" s="35" t="s">
        <v>196</v>
      </c>
      <c r="D237" s="35" t="s">
        <v>192</v>
      </c>
      <c r="E237" s="36">
        <v>44348</v>
      </c>
      <c r="F237" s="34">
        <v>95791</v>
      </c>
    </row>
    <row r="238" spans="2:6" x14ac:dyDescent="0.3">
      <c r="B238" s="34">
        <v>3119</v>
      </c>
      <c r="C238" s="35" t="s">
        <v>196</v>
      </c>
      <c r="D238" s="35" t="s">
        <v>192</v>
      </c>
      <c r="E238" s="36">
        <v>44531</v>
      </c>
      <c r="F238" s="34">
        <v>100956</v>
      </c>
    </row>
    <row r="239" spans="2:6" x14ac:dyDescent="0.3">
      <c r="B239" s="34">
        <v>2754</v>
      </c>
      <c r="C239" s="35" t="s">
        <v>196</v>
      </c>
      <c r="D239" s="35" t="s">
        <v>192</v>
      </c>
      <c r="E239" s="36">
        <v>44256</v>
      </c>
      <c r="F239" s="34">
        <v>117440</v>
      </c>
    </row>
    <row r="240" spans="2:6" x14ac:dyDescent="0.3">
      <c r="B240" s="34">
        <v>2742</v>
      </c>
      <c r="C240" s="35" t="s">
        <v>196</v>
      </c>
      <c r="D240" s="35" t="s">
        <v>192</v>
      </c>
      <c r="E240" s="36">
        <v>44470</v>
      </c>
      <c r="F240" s="34">
        <v>128249</v>
      </c>
    </row>
    <row r="241" spans="2:6" x14ac:dyDescent="0.3">
      <c r="B241" s="34">
        <v>1342</v>
      </c>
      <c r="C241" s="35" t="s">
        <v>196</v>
      </c>
      <c r="D241" s="35" t="s">
        <v>192</v>
      </c>
      <c r="E241" s="36">
        <v>44348</v>
      </c>
      <c r="F241" s="34">
        <v>139728</v>
      </c>
    </row>
    <row r="242" spans="2:6" x14ac:dyDescent="0.3">
      <c r="B242" s="34">
        <v>1200</v>
      </c>
      <c r="C242" s="35" t="s">
        <v>196</v>
      </c>
      <c r="D242" s="35" t="s">
        <v>192</v>
      </c>
      <c r="E242" s="36">
        <v>44440</v>
      </c>
      <c r="F242" s="34">
        <v>147727</v>
      </c>
    </row>
    <row r="243" spans="2:6" x14ac:dyDescent="0.3">
      <c r="B243" s="34">
        <v>2539</v>
      </c>
      <c r="C243" s="35" t="s">
        <v>196</v>
      </c>
      <c r="D243" s="35" t="s">
        <v>192</v>
      </c>
      <c r="E243" s="36">
        <v>44348</v>
      </c>
      <c r="F243" s="34">
        <v>159478</v>
      </c>
    </row>
    <row r="244" spans="2:6" x14ac:dyDescent="0.3">
      <c r="B244" s="34">
        <v>3471</v>
      </c>
      <c r="C244" s="35" t="s">
        <v>196</v>
      </c>
      <c r="D244" s="35" t="s">
        <v>192</v>
      </c>
      <c r="E244" s="36">
        <v>44378</v>
      </c>
      <c r="F244" s="34">
        <v>176652</v>
      </c>
    </row>
    <row r="245" spans="2:6" x14ac:dyDescent="0.3">
      <c r="B245" s="34">
        <v>1227</v>
      </c>
      <c r="C245" s="35" t="s">
        <v>196</v>
      </c>
      <c r="D245" s="35" t="s">
        <v>192</v>
      </c>
      <c r="E245" s="36">
        <v>44470</v>
      </c>
      <c r="F245" s="34">
        <v>231047</v>
      </c>
    </row>
    <row r="246" spans="2:6" x14ac:dyDescent="0.3">
      <c r="B246" s="34">
        <v>1839</v>
      </c>
      <c r="C246" s="35" t="s">
        <v>196</v>
      </c>
      <c r="D246" s="35" t="s">
        <v>192</v>
      </c>
      <c r="E246" s="36">
        <v>44348</v>
      </c>
      <c r="F246" s="34">
        <v>254580</v>
      </c>
    </row>
    <row r="247" spans="2:6" x14ac:dyDescent="0.3">
      <c r="B247" s="34">
        <v>2474</v>
      </c>
      <c r="C247" s="35" t="s">
        <v>196</v>
      </c>
      <c r="D247" s="35" t="s">
        <v>193</v>
      </c>
      <c r="E247" s="36">
        <v>44197</v>
      </c>
      <c r="F247" s="34">
        <v>6460</v>
      </c>
    </row>
    <row r="248" spans="2:6" x14ac:dyDescent="0.3">
      <c r="B248" s="34">
        <v>3250</v>
      </c>
      <c r="C248" s="35" t="s">
        <v>196</v>
      </c>
      <c r="D248" s="35" t="s">
        <v>193</v>
      </c>
      <c r="E248" s="36">
        <v>44501</v>
      </c>
      <c r="F248" s="34">
        <v>20238</v>
      </c>
    </row>
    <row r="249" spans="2:6" x14ac:dyDescent="0.3">
      <c r="B249" s="34">
        <v>1004</v>
      </c>
      <c r="C249" s="35" t="s">
        <v>196</v>
      </c>
      <c r="D249" s="35" t="s">
        <v>193</v>
      </c>
      <c r="E249" s="36">
        <v>44409</v>
      </c>
      <c r="F249" s="34">
        <v>22746</v>
      </c>
    </row>
    <row r="250" spans="2:6" x14ac:dyDescent="0.3">
      <c r="B250" s="34">
        <v>2000</v>
      </c>
      <c r="C250" s="35" t="s">
        <v>196</v>
      </c>
      <c r="D250" s="35" t="s">
        <v>193</v>
      </c>
      <c r="E250" s="36">
        <v>44256</v>
      </c>
      <c r="F250" s="34">
        <v>29435</v>
      </c>
    </row>
    <row r="251" spans="2:6" x14ac:dyDescent="0.3">
      <c r="B251" s="34">
        <v>2511</v>
      </c>
      <c r="C251" s="35" t="s">
        <v>196</v>
      </c>
      <c r="D251" s="35" t="s">
        <v>193</v>
      </c>
      <c r="E251" s="36">
        <v>44317</v>
      </c>
      <c r="F251" s="34">
        <v>53266</v>
      </c>
    </row>
    <row r="252" spans="2:6" x14ac:dyDescent="0.3">
      <c r="B252" s="34">
        <v>2749</v>
      </c>
      <c r="C252" s="35" t="s">
        <v>196</v>
      </c>
      <c r="D252" s="35" t="s">
        <v>193</v>
      </c>
      <c r="E252" s="36">
        <v>44256</v>
      </c>
      <c r="F252" s="34">
        <v>133951</v>
      </c>
    </row>
    <row r="253" spans="2:6" x14ac:dyDescent="0.3">
      <c r="B253" s="34">
        <v>3120</v>
      </c>
      <c r="C253" s="35" t="s">
        <v>196</v>
      </c>
      <c r="D253" s="35" t="s">
        <v>193</v>
      </c>
      <c r="E253" s="36">
        <v>44287</v>
      </c>
      <c r="F253" s="34">
        <v>135272</v>
      </c>
    </row>
    <row r="254" spans="2:6" x14ac:dyDescent="0.3">
      <c r="B254" s="34">
        <v>2099</v>
      </c>
      <c r="C254" s="35" t="s">
        <v>196</v>
      </c>
      <c r="D254" s="35" t="s">
        <v>193</v>
      </c>
      <c r="E254" s="36">
        <v>44287</v>
      </c>
      <c r="F254" s="34">
        <v>145328</v>
      </c>
    </row>
    <row r="255" spans="2:6" x14ac:dyDescent="0.3">
      <c r="B255" s="34">
        <v>1324</v>
      </c>
      <c r="C255" s="35" t="s">
        <v>196</v>
      </c>
      <c r="D255" s="35" t="s">
        <v>193</v>
      </c>
      <c r="E255" s="36">
        <v>44501</v>
      </c>
      <c r="F255" s="34">
        <v>188860</v>
      </c>
    </row>
    <row r="256" spans="2:6" x14ac:dyDescent="0.3">
      <c r="B256" s="34">
        <v>302</v>
      </c>
      <c r="C256" s="35" t="s">
        <v>196</v>
      </c>
      <c r="D256" s="35" t="s">
        <v>193</v>
      </c>
      <c r="E256" s="36">
        <v>44197</v>
      </c>
      <c r="F256" s="35">
        <v>193122</v>
      </c>
    </row>
    <row r="257" spans="2:6" x14ac:dyDescent="0.3">
      <c r="B257" s="34">
        <v>1774</v>
      </c>
      <c r="C257" s="35" t="s">
        <v>196</v>
      </c>
      <c r="D257" s="35" t="s">
        <v>193</v>
      </c>
      <c r="E257" s="36">
        <v>44197</v>
      </c>
      <c r="F257" s="34">
        <v>208053</v>
      </c>
    </row>
    <row r="258" spans="2:6" x14ac:dyDescent="0.3">
      <c r="B258" s="34">
        <v>1912</v>
      </c>
      <c r="C258" s="35" t="s">
        <v>196</v>
      </c>
      <c r="D258" s="35" t="s">
        <v>191</v>
      </c>
      <c r="E258" s="36">
        <v>44228</v>
      </c>
      <c r="F258" s="34">
        <v>5187</v>
      </c>
    </row>
    <row r="259" spans="2:6" x14ac:dyDescent="0.3">
      <c r="B259" s="34">
        <v>2735</v>
      </c>
      <c r="C259" s="35" t="s">
        <v>196</v>
      </c>
      <c r="D259" s="35" t="s">
        <v>191</v>
      </c>
      <c r="E259" s="36">
        <v>44378</v>
      </c>
      <c r="F259" s="34">
        <v>12894</v>
      </c>
    </row>
    <row r="260" spans="2:6" x14ac:dyDescent="0.3">
      <c r="B260" s="34">
        <v>2561</v>
      </c>
      <c r="C260" s="35" t="s">
        <v>196</v>
      </c>
      <c r="D260" s="35" t="s">
        <v>191</v>
      </c>
      <c r="E260" s="36">
        <v>44228</v>
      </c>
      <c r="F260" s="34">
        <v>15238</v>
      </c>
    </row>
    <row r="261" spans="2:6" x14ac:dyDescent="0.3">
      <c r="B261" s="34">
        <v>3312</v>
      </c>
      <c r="C261" s="35" t="s">
        <v>196</v>
      </c>
      <c r="D261" s="35" t="s">
        <v>191</v>
      </c>
      <c r="E261" s="36">
        <v>44287</v>
      </c>
      <c r="F261" s="34">
        <v>22839</v>
      </c>
    </row>
    <row r="262" spans="2:6" x14ac:dyDescent="0.3">
      <c r="B262" s="34">
        <v>1191</v>
      </c>
      <c r="C262" s="35" t="s">
        <v>196</v>
      </c>
      <c r="D262" s="35" t="s">
        <v>191</v>
      </c>
      <c r="E262" s="36">
        <v>44228</v>
      </c>
      <c r="F262" s="34">
        <v>33850</v>
      </c>
    </row>
    <row r="263" spans="2:6" x14ac:dyDescent="0.3">
      <c r="B263" s="34">
        <v>2619</v>
      </c>
      <c r="C263" s="35" t="s">
        <v>196</v>
      </c>
      <c r="D263" s="35" t="s">
        <v>191</v>
      </c>
      <c r="E263" s="36">
        <v>44409</v>
      </c>
      <c r="F263" s="34">
        <v>78549</v>
      </c>
    </row>
    <row r="264" spans="2:6" x14ac:dyDescent="0.3">
      <c r="B264" s="34">
        <v>1084</v>
      </c>
      <c r="C264" s="35" t="s">
        <v>196</v>
      </c>
      <c r="D264" s="35" t="s">
        <v>191</v>
      </c>
      <c r="E264" s="36">
        <v>44531</v>
      </c>
      <c r="F264" s="34">
        <v>130275</v>
      </c>
    </row>
    <row r="265" spans="2:6" x14ac:dyDescent="0.3">
      <c r="B265" s="34">
        <v>2407</v>
      </c>
      <c r="C265" s="35" t="s">
        <v>196</v>
      </c>
      <c r="D265" s="35" t="s">
        <v>191</v>
      </c>
      <c r="E265" s="36">
        <v>44409</v>
      </c>
      <c r="F265" s="34">
        <v>155980</v>
      </c>
    </row>
    <row r="266" spans="2:6" x14ac:dyDescent="0.3">
      <c r="B266" s="34">
        <v>3103</v>
      </c>
      <c r="C266" s="35" t="s">
        <v>196</v>
      </c>
      <c r="D266" s="35" t="s">
        <v>191</v>
      </c>
      <c r="E266" s="36">
        <v>44256</v>
      </c>
      <c r="F266" s="34">
        <v>201340</v>
      </c>
    </row>
    <row r="267" spans="2:6" x14ac:dyDescent="0.3">
      <c r="B267" s="34">
        <v>1269</v>
      </c>
      <c r="C267" s="35" t="s">
        <v>196</v>
      </c>
      <c r="D267" s="35" t="s">
        <v>191</v>
      </c>
      <c r="E267" s="36">
        <v>44440</v>
      </c>
      <c r="F267" s="34">
        <v>213879</v>
      </c>
    </row>
    <row r="268" spans="2:6" x14ac:dyDescent="0.3">
      <c r="B268" s="34">
        <v>1776</v>
      </c>
      <c r="C268" s="35" t="s">
        <v>196</v>
      </c>
      <c r="D268" s="35" t="s">
        <v>191</v>
      </c>
      <c r="E268" s="36">
        <v>44287</v>
      </c>
      <c r="F268" s="34">
        <v>216555</v>
      </c>
    </row>
    <row r="269" spans="2:6" x14ac:dyDescent="0.3">
      <c r="B269" s="34">
        <v>3450</v>
      </c>
      <c r="C269" s="35" t="s">
        <v>196</v>
      </c>
      <c r="D269" s="35" t="s">
        <v>194</v>
      </c>
      <c r="E269" s="36">
        <v>44378</v>
      </c>
      <c r="F269" s="34">
        <v>-39689</v>
      </c>
    </row>
    <row r="270" spans="2:6" x14ac:dyDescent="0.3">
      <c r="B270" s="34">
        <v>1296</v>
      </c>
      <c r="C270" s="35" t="s">
        <v>196</v>
      </c>
      <c r="D270" s="35" t="s">
        <v>194</v>
      </c>
      <c r="E270" s="36">
        <v>44197</v>
      </c>
      <c r="F270" s="34">
        <v>1661</v>
      </c>
    </row>
    <row r="271" spans="2:6" x14ac:dyDescent="0.3">
      <c r="B271" s="34">
        <v>2486</v>
      </c>
      <c r="C271" s="35" t="s">
        <v>196</v>
      </c>
      <c r="D271" s="35" t="s">
        <v>194</v>
      </c>
      <c r="E271" s="36">
        <v>44531</v>
      </c>
      <c r="F271" s="34">
        <v>54633</v>
      </c>
    </row>
    <row r="272" spans="2:6" x14ac:dyDescent="0.3">
      <c r="B272" s="34">
        <v>1011</v>
      </c>
      <c r="C272" s="35" t="s">
        <v>196</v>
      </c>
      <c r="D272" s="35" t="s">
        <v>194</v>
      </c>
      <c r="E272" s="36">
        <v>44409</v>
      </c>
      <c r="F272" s="34">
        <v>85536</v>
      </c>
    </row>
    <row r="273" spans="2:6" x14ac:dyDescent="0.3">
      <c r="B273" s="34">
        <v>325</v>
      </c>
      <c r="C273" s="35" t="s">
        <v>196</v>
      </c>
      <c r="D273" s="35" t="s">
        <v>194</v>
      </c>
      <c r="E273" s="36">
        <v>44470</v>
      </c>
      <c r="F273" s="35">
        <v>93656</v>
      </c>
    </row>
    <row r="274" spans="2:6" x14ac:dyDescent="0.3">
      <c r="B274" s="34">
        <v>3333</v>
      </c>
      <c r="C274" s="35" t="s">
        <v>196</v>
      </c>
      <c r="D274" s="35" t="s">
        <v>194</v>
      </c>
      <c r="E274" s="36">
        <v>44440</v>
      </c>
      <c r="F274" s="34">
        <v>98246</v>
      </c>
    </row>
    <row r="275" spans="2:6" x14ac:dyDescent="0.3">
      <c r="B275" s="34">
        <v>3125</v>
      </c>
      <c r="C275" s="35" t="s">
        <v>196</v>
      </c>
      <c r="D275" s="35" t="s">
        <v>194</v>
      </c>
      <c r="E275" s="36">
        <v>44470</v>
      </c>
      <c r="F275" s="34">
        <v>163127</v>
      </c>
    </row>
    <row r="276" spans="2:6" x14ac:dyDescent="0.3">
      <c r="B276" s="34">
        <v>1355</v>
      </c>
      <c r="C276" s="35" t="s">
        <v>196</v>
      </c>
      <c r="D276" s="35" t="s">
        <v>194</v>
      </c>
      <c r="E276" s="36">
        <v>44348</v>
      </c>
      <c r="F276" s="34">
        <v>216695</v>
      </c>
    </row>
    <row r="277" spans="2:6" x14ac:dyDescent="0.3">
      <c r="B277" s="34">
        <v>3412</v>
      </c>
      <c r="C277" s="35" t="s">
        <v>197</v>
      </c>
      <c r="D277" s="35" t="s">
        <v>195</v>
      </c>
      <c r="E277" s="36">
        <v>44228</v>
      </c>
      <c r="F277" s="34">
        <v>-11610</v>
      </c>
    </row>
    <row r="278" spans="2:6" x14ac:dyDescent="0.3">
      <c r="B278" s="34">
        <v>1115</v>
      </c>
      <c r="C278" s="35" t="s">
        <v>197</v>
      </c>
      <c r="D278" s="35" t="s">
        <v>195</v>
      </c>
      <c r="E278" s="36">
        <v>44256</v>
      </c>
      <c r="F278" s="34">
        <v>48808</v>
      </c>
    </row>
    <row r="279" spans="2:6" x14ac:dyDescent="0.3">
      <c r="B279" s="34">
        <v>1964</v>
      </c>
      <c r="C279" s="35" t="s">
        <v>197</v>
      </c>
      <c r="D279" s="35" t="s">
        <v>195</v>
      </c>
      <c r="E279" s="36">
        <v>44197</v>
      </c>
      <c r="F279" s="34">
        <v>100486</v>
      </c>
    </row>
    <row r="280" spans="2:6" x14ac:dyDescent="0.3">
      <c r="B280" s="34">
        <v>3361</v>
      </c>
      <c r="C280" s="35" t="s">
        <v>197</v>
      </c>
      <c r="D280" s="35" t="s">
        <v>195</v>
      </c>
      <c r="E280" s="36">
        <v>44317</v>
      </c>
      <c r="F280" s="34">
        <v>111998</v>
      </c>
    </row>
    <row r="281" spans="2:6" x14ac:dyDescent="0.3">
      <c r="B281" s="34">
        <v>3173</v>
      </c>
      <c r="C281" s="35" t="s">
        <v>197</v>
      </c>
      <c r="D281" s="35" t="s">
        <v>195</v>
      </c>
      <c r="E281" s="36">
        <v>44409</v>
      </c>
      <c r="F281" s="34">
        <v>216458</v>
      </c>
    </row>
    <row r="282" spans="2:6" x14ac:dyDescent="0.3">
      <c r="B282" s="34">
        <v>2778</v>
      </c>
      <c r="C282" s="35" t="s">
        <v>197</v>
      </c>
      <c r="D282" s="35" t="s">
        <v>195</v>
      </c>
      <c r="E282" s="36">
        <v>44440</v>
      </c>
      <c r="F282" s="34">
        <v>256402</v>
      </c>
    </row>
    <row r="283" spans="2:6" x14ac:dyDescent="0.3">
      <c r="B283" s="34">
        <v>2601</v>
      </c>
      <c r="C283" s="35" t="s">
        <v>197</v>
      </c>
      <c r="D283" s="35" t="s">
        <v>192</v>
      </c>
      <c r="E283" s="36">
        <v>44317</v>
      </c>
      <c r="F283" s="34">
        <v>1519</v>
      </c>
    </row>
    <row r="284" spans="2:6" x14ac:dyDescent="0.3">
      <c r="B284" s="34">
        <v>1112</v>
      </c>
      <c r="C284" s="35" t="s">
        <v>197</v>
      </c>
      <c r="D284" s="35" t="s">
        <v>192</v>
      </c>
      <c r="E284" s="36">
        <v>44470</v>
      </c>
      <c r="F284" s="34">
        <v>13328</v>
      </c>
    </row>
    <row r="285" spans="2:6" x14ac:dyDescent="0.3">
      <c r="B285" s="34">
        <v>1833</v>
      </c>
      <c r="C285" s="35" t="s">
        <v>197</v>
      </c>
      <c r="D285" s="35" t="s">
        <v>192</v>
      </c>
      <c r="E285" s="36">
        <v>44287</v>
      </c>
      <c r="F285" s="34">
        <v>73394</v>
      </c>
    </row>
    <row r="286" spans="2:6" x14ac:dyDescent="0.3">
      <c r="B286" s="34">
        <v>441</v>
      </c>
      <c r="C286" s="35" t="s">
        <v>197</v>
      </c>
      <c r="D286" s="35" t="s">
        <v>192</v>
      </c>
      <c r="E286" s="36">
        <v>44531</v>
      </c>
      <c r="F286" s="35">
        <v>82089</v>
      </c>
    </row>
    <row r="287" spans="2:6" x14ac:dyDescent="0.3">
      <c r="B287" s="34">
        <v>1829</v>
      </c>
      <c r="C287" s="35" t="s">
        <v>197</v>
      </c>
      <c r="D287" s="35" t="s">
        <v>192</v>
      </c>
      <c r="E287" s="36">
        <v>44378</v>
      </c>
      <c r="F287" s="34">
        <v>185869</v>
      </c>
    </row>
    <row r="288" spans="2:6" x14ac:dyDescent="0.3">
      <c r="B288" s="34">
        <v>2480</v>
      </c>
      <c r="C288" s="35" t="s">
        <v>197</v>
      </c>
      <c r="D288" s="35" t="s">
        <v>193</v>
      </c>
      <c r="E288" s="36">
        <v>44531</v>
      </c>
      <c r="F288" s="34">
        <v>1365</v>
      </c>
    </row>
    <row r="289" spans="2:6" x14ac:dyDescent="0.3">
      <c r="B289" s="34">
        <v>2705</v>
      </c>
      <c r="C289" s="35" t="s">
        <v>197</v>
      </c>
      <c r="D289" s="35" t="s">
        <v>193</v>
      </c>
      <c r="E289" s="36">
        <v>44256</v>
      </c>
      <c r="F289" s="34">
        <v>6845</v>
      </c>
    </row>
    <row r="290" spans="2:6" x14ac:dyDescent="0.3">
      <c r="B290" s="34">
        <v>681</v>
      </c>
      <c r="C290" s="35" t="s">
        <v>197</v>
      </c>
      <c r="D290" s="35" t="s">
        <v>193</v>
      </c>
      <c r="E290" s="36">
        <v>44409</v>
      </c>
      <c r="F290" s="35">
        <v>17711</v>
      </c>
    </row>
    <row r="291" spans="2:6" x14ac:dyDescent="0.3">
      <c r="B291" s="34">
        <v>3179</v>
      </c>
      <c r="C291" s="35" t="s">
        <v>197</v>
      </c>
      <c r="D291" s="35" t="s">
        <v>193</v>
      </c>
      <c r="E291" s="36">
        <v>44256</v>
      </c>
      <c r="F291" s="34">
        <v>39973</v>
      </c>
    </row>
    <row r="292" spans="2:6" x14ac:dyDescent="0.3">
      <c r="B292" s="34">
        <v>1381</v>
      </c>
      <c r="C292" s="35" t="s">
        <v>197</v>
      </c>
      <c r="D292" s="35" t="s">
        <v>193</v>
      </c>
      <c r="E292" s="36">
        <v>44409</v>
      </c>
      <c r="F292" s="34">
        <v>102572</v>
      </c>
    </row>
    <row r="293" spans="2:6" x14ac:dyDescent="0.3">
      <c r="B293" s="34">
        <v>2458</v>
      </c>
      <c r="C293" s="35" t="s">
        <v>197</v>
      </c>
      <c r="D293" s="35" t="s">
        <v>193</v>
      </c>
      <c r="E293" s="36">
        <v>44378</v>
      </c>
      <c r="F293" s="34">
        <v>121986</v>
      </c>
    </row>
    <row r="294" spans="2:6" x14ac:dyDescent="0.3">
      <c r="B294" s="34">
        <v>1079</v>
      </c>
      <c r="C294" s="35" t="s">
        <v>197</v>
      </c>
      <c r="D294" s="35" t="s">
        <v>193</v>
      </c>
      <c r="E294" s="36">
        <v>44256</v>
      </c>
      <c r="F294" s="34">
        <v>132363</v>
      </c>
    </row>
    <row r="295" spans="2:6" x14ac:dyDescent="0.3">
      <c r="B295" s="34">
        <v>2479</v>
      </c>
      <c r="C295" s="35" t="s">
        <v>197</v>
      </c>
      <c r="D295" s="35" t="s">
        <v>193</v>
      </c>
      <c r="E295" s="36">
        <v>44440</v>
      </c>
      <c r="F295" s="34">
        <v>160752</v>
      </c>
    </row>
    <row r="296" spans="2:6" x14ac:dyDescent="0.3">
      <c r="B296" s="34">
        <v>1285</v>
      </c>
      <c r="C296" s="35" t="s">
        <v>197</v>
      </c>
      <c r="D296" s="35" t="s">
        <v>191</v>
      </c>
      <c r="E296" s="36">
        <v>44228</v>
      </c>
      <c r="F296" s="34">
        <v>7298</v>
      </c>
    </row>
    <row r="297" spans="2:6" x14ac:dyDescent="0.3">
      <c r="B297" s="34">
        <v>3249</v>
      </c>
      <c r="C297" s="35" t="s">
        <v>197</v>
      </c>
      <c r="D297" s="35" t="s">
        <v>191</v>
      </c>
      <c r="E297" s="36">
        <v>44348</v>
      </c>
      <c r="F297" s="34">
        <v>11238</v>
      </c>
    </row>
    <row r="298" spans="2:6" x14ac:dyDescent="0.3">
      <c r="B298" s="34">
        <v>640</v>
      </c>
      <c r="C298" s="35" t="s">
        <v>197</v>
      </c>
      <c r="D298" s="35" t="s">
        <v>191</v>
      </c>
      <c r="E298" s="36">
        <v>44287</v>
      </c>
      <c r="F298" s="35">
        <v>27542</v>
      </c>
    </row>
    <row r="299" spans="2:6" x14ac:dyDescent="0.3">
      <c r="B299" s="34">
        <v>1709</v>
      </c>
      <c r="C299" s="35" t="s">
        <v>197</v>
      </c>
      <c r="D299" s="35" t="s">
        <v>191</v>
      </c>
      <c r="E299" s="36">
        <v>44228</v>
      </c>
      <c r="F299" s="34">
        <v>33876</v>
      </c>
    </row>
    <row r="300" spans="2:6" x14ac:dyDescent="0.3">
      <c r="B300" s="34">
        <v>2441</v>
      </c>
      <c r="C300" s="35" t="s">
        <v>197</v>
      </c>
      <c r="D300" s="35" t="s">
        <v>191</v>
      </c>
      <c r="E300" s="36">
        <v>44470</v>
      </c>
      <c r="F300" s="34">
        <v>39494</v>
      </c>
    </row>
    <row r="301" spans="2:6" x14ac:dyDescent="0.3">
      <c r="B301" s="34">
        <v>2549</v>
      </c>
      <c r="C301" s="35" t="s">
        <v>197</v>
      </c>
      <c r="D301" s="35" t="s">
        <v>191</v>
      </c>
      <c r="E301" s="36">
        <v>44348</v>
      </c>
      <c r="F301" s="34">
        <v>96983</v>
      </c>
    </row>
    <row r="302" spans="2:6" x14ac:dyDescent="0.3">
      <c r="B302" s="34">
        <v>2495</v>
      </c>
      <c r="C302" s="35" t="s">
        <v>197</v>
      </c>
      <c r="D302" s="35" t="s">
        <v>191</v>
      </c>
      <c r="E302" s="36">
        <v>44348</v>
      </c>
      <c r="F302" s="34">
        <v>130437</v>
      </c>
    </row>
    <row r="303" spans="2:6" x14ac:dyDescent="0.3">
      <c r="B303" s="34">
        <v>309</v>
      </c>
      <c r="C303" s="35" t="s">
        <v>197</v>
      </c>
      <c r="D303" s="35" t="s">
        <v>191</v>
      </c>
      <c r="E303" s="36">
        <v>44409</v>
      </c>
      <c r="F303" s="35">
        <v>149617</v>
      </c>
    </row>
    <row r="304" spans="2:6" x14ac:dyDescent="0.3">
      <c r="B304" s="34">
        <v>591</v>
      </c>
      <c r="C304" s="35" t="s">
        <v>197</v>
      </c>
      <c r="D304" s="35" t="s">
        <v>191</v>
      </c>
      <c r="E304" s="36">
        <v>44531</v>
      </c>
      <c r="F304" s="35">
        <v>166353</v>
      </c>
    </row>
    <row r="305" spans="2:6" x14ac:dyDescent="0.3">
      <c r="B305" s="34">
        <v>3159</v>
      </c>
      <c r="C305" s="35" t="s">
        <v>197</v>
      </c>
      <c r="D305" s="35" t="s">
        <v>191</v>
      </c>
      <c r="E305" s="36">
        <v>44197</v>
      </c>
      <c r="F305" s="34">
        <v>219774</v>
      </c>
    </row>
    <row r="306" spans="2:6" x14ac:dyDescent="0.3">
      <c r="B306" s="34">
        <v>3252</v>
      </c>
      <c r="C306" s="35" t="s">
        <v>197</v>
      </c>
      <c r="D306" s="35" t="s">
        <v>191</v>
      </c>
      <c r="E306" s="36">
        <v>44378</v>
      </c>
      <c r="F306" s="34">
        <v>226327</v>
      </c>
    </row>
    <row r="307" spans="2:6" x14ac:dyDescent="0.3">
      <c r="B307" s="34">
        <v>3440</v>
      </c>
      <c r="C307" s="35" t="s">
        <v>197</v>
      </c>
      <c r="D307" s="35" t="s">
        <v>191</v>
      </c>
      <c r="E307" s="36">
        <v>44317</v>
      </c>
      <c r="F307" s="34">
        <v>239368</v>
      </c>
    </row>
    <row r="308" spans="2:6" x14ac:dyDescent="0.3">
      <c r="B308" s="34">
        <v>492</v>
      </c>
      <c r="C308" s="35" t="s">
        <v>197</v>
      </c>
      <c r="D308" s="35" t="s">
        <v>191</v>
      </c>
      <c r="E308" s="36">
        <v>44197</v>
      </c>
      <c r="F308" s="35">
        <v>244677</v>
      </c>
    </row>
    <row r="309" spans="2:6" x14ac:dyDescent="0.3">
      <c r="B309" s="34">
        <v>1070</v>
      </c>
      <c r="C309" s="35" t="s">
        <v>197</v>
      </c>
      <c r="D309" s="35" t="s">
        <v>194</v>
      </c>
      <c r="E309" s="36">
        <v>44197</v>
      </c>
      <c r="F309" s="34">
        <v>8675</v>
      </c>
    </row>
    <row r="310" spans="2:6" x14ac:dyDescent="0.3">
      <c r="B310" s="34">
        <v>3287</v>
      </c>
      <c r="C310" s="35" t="s">
        <v>197</v>
      </c>
      <c r="D310" s="35" t="s">
        <v>194</v>
      </c>
      <c r="E310" s="36">
        <v>44440</v>
      </c>
      <c r="F310" s="34">
        <v>12156</v>
      </c>
    </row>
    <row r="311" spans="2:6" x14ac:dyDescent="0.3">
      <c r="B311" s="34">
        <v>1331</v>
      </c>
      <c r="C311" s="35" t="s">
        <v>197</v>
      </c>
      <c r="D311" s="35" t="s">
        <v>194</v>
      </c>
      <c r="E311" s="36">
        <v>44531</v>
      </c>
      <c r="F311" s="34">
        <v>60882</v>
      </c>
    </row>
    <row r="312" spans="2:6" x14ac:dyDescent="0.3">
      <c r="B312" s="34">
        <v>2537</v>
      </c>
      <c r="C312" s="35" t="s">
        <v>197</v>
      </c>
      <c r="D312" s="35" t="s">
        <v>194</v>
      </c>
      <c r="E312" s="36">
        <v>44409</v>
      </c>
      <c r="F312" s="34">
        <v>110965</v>
      </c>
    </row>
    <row r="313" spans="2:6" x14ac:dyDescent="0.3">
      <c r="B313" s="34">
        <v>3479</v>
      </c>
      <c r="C313" s="35" t="s">
        <v>197</v>
      </c>
      <c r="D313" s="35" t="s">
        <v>194</v>
      </c>
      <c r="E313" s="36">
        <v>44317</v>
      </c>
      <c r="F313" s="34">
        <v>125616</v>
      </c>
    </row>
    <row r="314" spans="2:6" x14ac:dyDescent="0.3">
      <c r="B314" s="34">
        <v>1260</v>
      </c>
      <c r="C314" s="35" t="s">
        <v>197</v>
      </c>
      <c r="D314" s="35" t="s">
        <v>194</v>
      </c>
      <c r="E314" s="36">
        <v>44531</v>
      </c>
      <c r="F314" s="34">
        <v>152076</v>
      </c>
    </row>
    <row r="315" spans="2:6" x14ac:dyDescent="0.3">
      <c r="B315" s="34">
        <v>1091</v>
      </c>
      <c r="C315" s="35" t="s">
        <v>197</v>
      </c>
      <c r="D315" s="35" t="s">
        <v>194</v>
      </c>
      <c r="E315" s="36">
        <v>44470</v>
      </c>
      <c r="F315" s="34">
        <v>174302</v>
      </c>
    </row>
    <row r="316" spans="2:6" x14ac:dyDescent="0.3">
      <c r="B316" s="34">
        <v>1848</v>
      </c>
      <c r="C316" s="35" t="s">
        <v>197</v>
      </c>
      <c r="D316" s="35" t="s">
        <v>194</v>
      </c>
      <c r="E316" s="36">
        <v>44470</v>
      </c>
      <c r="F316" s="34">
        <v>175018</v>
      </c>
    </row>
    <row r="317" spans="2:6" x14ac:dyDescent="0.3">
      <c r="B317" s="34">
        <v>2657</v>
      </c>
      <c r="C317" s="35" t="s">
        <v>197</v>
      </c>
      <c r="D317" s="35" t="s">
        <v>194</v>
      </c>
      <c r="E317" s="36">
        <v>44287</v>
      </c>
      <c r="F317" s="34">
        <v>221658</v>
      </c>
    </row>
    <row r="318" spans="2:6" x14ac:dyDescent="0.3">
      <c r="B318" s="34">
        <v>3268</v>
      </c>
      <c r="C318" s="35" t="s">
        <v>197</v>
      </c>
      <c r="D318" s="35" t="s">
        <v>194</v>
      </c>
      <c r="E318" s="36">
        <v>44470</v>
      </c>
      <c r="F318" s="34">
        <v>245470</v>
      </c>
    </row>
    <row r="319" spans="2:6" x14ac:dyDescent="0.3">
      <c r="B319" s="34">
        <v>1868</v>
      </c>
      <c r="C319" s="35" t="s">
        <v>197</v>
      </c>
      <c r="D319" s="35" t="s">
        <v>194</v>
      </c>
      <c r="E319" s="36">
        <v>44197</v>
      </c>
      <c r="F319" s="34">
        <v>248756</v>
      </c>
    </row>
  </sheetData>
  <mergeCells count="2">
    <mergeCell ref="B2:J2"/>
    <mergeCell ref="B3:J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2E263-8CBA-45F6-A3C5-ED12B01E8F48}">
  <dimension ref="B2:R315"/>
  <sheetViews>
    <sheetView workbookViewId="0">
      <selection activeCell="C1" sqref="C1"/>
    </sheetView>
  </sheetViews>
  <sheetFormatPr defaultRowHeight="14.4" x14ac:dyDescent="0.3"/>
  <cols>
    <col min="2" max="2" width="8.88671875" customWidth="1"/>
    <col min="3" max="3" width="12" customWidth="1"/>
    <col min="5" max="5" width="10.21875" customWidth="1"/>
    <col min="14" max="14" width="7" customWidth="1"/>
    <col min="18" max="18" width="11.21875" customWidth="1"/>
  </cols>
  <sheetData>
    <row r="2" spans="2:18" x14ac:dyDescent="0.3">
      <c r="B2" s="34" t="s">
        <v>185</v>
      </c>
      <c r="C2" s="35" t="s">
        <v>186</v>
      </c>
      <c r="D2" s="35" t="s">
        <v>187</v>
      </c>
      <c r="E2" s="35" t="s">
        <v>188</v>
      </c>
      <c r="F2" s="35" t="s">
        <v>189</v>
      </c>
      <c r="O2" s="184" t="s">
        <v>361</v>
      </c>
      <c r="P2" s="170"/>
      <c r="Q2" s="170"/>
      <c r="R2" s="170"/>
    </row>
    <row r="3" spans="2:18" x14ac:dyDescent="0.3">
      <c r="B3" s="34">
        <v>3331</v>
      </c>
      <c r="C3" s="35" t="s">
        <v>198</v>
      </c>
      <c r="D3" s="35" t="s">
        <v>195</v>
      </c>
      <c r="E3" s="36">
        <v>44348</v>
      </c>
      <c r="F3" s="34">
        <v>-14202</v>
      </c>
      <c r="O3" s="170"/>
      <c r="P3" s="170"/>
      <c r="Q3" s="170"/>
      <c r="R3" s="170"/>
    </row>
    <row r="4" spans="2:18" x14ac:dyDescent="0.3">
      <c r="B4" s="34">
        <v>695</v>
      </c>
      <c r="C4" s="35" t="s">
        <v>198</v>
      </c>
      <c r="D4" s="35" t="s">
        <v>195</v>
      </c>
      <c r="E4" s="36">
        <v>44348</v>
      </c>
      <c r="F4" s="35">
        <v>17043</v>
      </c>
    </row>
    <row r="5" spans="2:18" x14ac:dyDescent="0.3">
      <c r="B5" s="34">
        <v>526</v>
      </c>
      <c r="C5" s="35" t="s">
        <v>198</v>
      </c>
      <c r="D5" s="35" t="s">
        <v>195</v>
      </c>
      <c r="E5" s="36">
        <v>44409</v>
      </c>
      <c r="F5" s="35">
        <v>55010</v>
      </c>
      <c r="M5" t="s">
        <v>362</v>
      </c>
    </row>
    <row r="6" spans="2:18" x14ac:dyDescent="0.3">
      <c r="B6" s="34">
        <v>1746</v>
      </c>
      <c r="C6" s="35" t="s">
        <v>198</v>
      </c>
      <c r="D6" s="35" t="s">
        <v>195</v>
      </c>
      <c r="E6" s="36">
        <v>44197</v>
      </c>
      <c r="F6" s="34">
        <v>60394</v>
      </c>
    </row>
    <row r="7" spans="2:18" x14ac:dyDescent="0.3">
      <c r="B7" s="34">
        <v>346</v>
      </c>
      <c r="C7" s="35" t="s">
        <v>198</v>
      </c>
      <c r="D7" s="35" t="s">
        <v>195</v>
      </c>
      <c r="E7" s="36">
        <v>44317</v>
      </c>
      <c r="F7" s="35">
        <v>166490</v>
      </c>
    </row>
    <row r="8" spans="2:18" x14ac:dyDescent="0.3">
      <c r="B8" s="34">
        <v>1727</v>
      </c>
      <c r="C8" s="35" t="s">
        <v>198</v>
      </c>
      <c r="D8" s="35" t="s">
        <v>195</v>
      </c>
      <c r="E8" s="36">
        <v>44287</v>
      </c>
      <c r="F8" s="34">
        <v>196137</v>
      </c>
    </row>
    <row r="9" spans="2:18" x14ac:dyDescent="0.3">
      <c r="B9" s="34">
        <v>405</v>
      </c>
      <c r="C9" s="35" t="s">
        <v>198</v>
      </c>
      <c r="D9" s="35" t="s">
        <v>195</v>
      </c>
      <c r="E9" s="36">
        <v>44531</v>
      </c>
      <c r="F9" s="35">
        <v>219249</v>
      </c>
    </row>
    <row r="10" spans="2:18" x14ac:dyDescent="0.3">
      <c r="B10" s="34">
        <v>3127</v>
      </c>
      <c r="C10" s="35" t="s">
        <v>198</v>
      </c>
      <c r="D10" s="35" t="s">
        <v>195</v>
      </c>
      <c r="E10" s="36">
        <v>44531</v>
      </c>
      <c r="F10" s="34">
        <v>232472</v>
      </c>
    </row>
    <row r="11" spans="2:18" x14ac:dyDescent="0.3">
      <c r="B11" s="34">
        <v>2715</v>
      </c>
      <c r="C11" s="35" t="s">
        <v>198</v>
      </c>
      <c r="D11" s="35" t="s">
        <v>192</v>
      </c>
      <c r="E11" s="36">
        <v>44501</v>
      </c>
      <c r="F11" s="34">
        <v>39271</v>
      </c>
    </row>
    <row r="12" spans="2:18" x14ac:dyDescent="0.3">
      <c r="B12" s="34">
        <v>329</v>
      </c>
      <c r="C12" s="35" t="s">
        <v>198</v>
      </c>
      <c r="D12" s="35" t="s">
        <v>192</v>
      </c>
      <c r="E12" s="36">
        <v>44440</v>
      </c>
      <c r="F12" s="35">
        <v>60921</v>
      </c>
    </row>
    <row r="13" spans="2:18" x14ac:dyDescent="0.3">
      <c r="B13" s="34">
        <v>423</v>
      </c>
      <c r="C13" s="35" t="s">
        <v>198</v>
      </c>
      <c r="D13" s="35" t="s">
        <v>192</v>
      </c>
      <c r="E13" s="36">
        <v>44409</v>
      </c>
      <c r="F13" s="35">
        <v>87532</v>
      </c>
    </row>
    <row r="14" spans="2:18" x14ac:dyDescent="0.3">
      <c r="B14" s="34">
        <v>2577</v>
      </c>
      <c r="C14" s="35" t="s">
        <v>198</v>
      </c>
      <c r="D14" s="35" t="s">
        <v>192</v>
      </c>
      <c r="E14" s="36">
        <v>44287</v>
      </c>
      <c r="F14" s="34">
        <v>89649</v>
      </c>
    </row>
    <row r="15" spans="2:18" x14ac:dyDescent="0.3">
      <c r="B15" s="34">
        <v>1783</v>
      </c>
      <c r="C15" s="35" t="s">
        <v>198</v>
      </c>
      <c r="D15" s="35" t="s">
        <v>192</v>
      </c>
      <c r="E15" s="36">
        <v>44531</v>
      </c>
      <c r="F15" s="34">
        <v>112636</v>
      </c>
    </row>
    <row r="16" spans="2:18" x14ac:dyDescent="0.3">
      <c r="B16" s="34">
        <v>3189</v>
      </c>
      <c r="C16" s="35" t="s">
        <v>198</v>
      </c>
      <c r="D16" s="35" t="s">
        <v>192</v>
      </c>
      <c r="E16" s="36">
        <v>44501</v>
      </c>
      <c r="F16" s="34">
        <v>195638</v>
      </c>
    </row>
    <row r="17" spans="2:6" x14ac:dyDescent="0.3">
      <c r="B17" s="34">
        <v>1053</v>
      </c>
      <c r="C17" s="35" t="s">
        <v>198</v>
      </c>
      <c r="D17" s="35" t="s">
        <v>192</v>
      </c>
      <c r="E17" s="36">
        <v>44501</v>
      </c>
      <c r="F17" s="34">
        <v>211082</v>
      </c>
    </row>
    <row r="18" spans="2:6" x14ac:dyDescent="0.3">
      <c r="B18" s="34">
        <v>1823</v>
      </c>
      <c r="C18" s="35" t="s">
        <v>198</v>
      </c>
      <c r="D18" s="35" t="s">
        <v>192</v>
      </c>
      <c r="E18" s="36">
        <v>44317</v>
      </c>
      <c r="F18" s="34">
        <v>223042</v>
      </c>
    </row>
    <row r="19" spans="2:6" x14ac:dyDescent="0.3">
      <c r="B19" s="34">
        <v>2466</v>
      </c>
      <c r="C19" s="35" t="s">
        <v>198</v>
      </c>
      <c r="D19" s="35" t="s">
        <v>192</v>
      </c>
      <c r="E19" s="36">
        <v>44440</v>
      </c>
      <c r="F19" s="34">
        <v>258051</v>
      </c>
    </row>
    <row r="20" spans="2:6" x14ac:dyDescent="0.3">
      <c r="B20" s="34">
        <v>1121</v>
      </c>
      <c r="C20" s="35" t="s">
        <v>198</v>
      </c>
      <c r="D20" s="35" t="s">
        <v>192</v>
      </c>
      <c r="E20" s="36">
        <v>44317</v>
      </c>
      <c r="F20" s="34">
        <v>258583</v>
      </c>
    </row>
    <row r="21" spans="2:6" x14ac:dyDescent="0.3">
      <c r="B21" s="34">
        <v>3106</v>
      </c>
      <c r="C21" s="35" t="s">
        <v>198</v>
      </c>
      <c r="D21" s="35" t="s">
        <v>193</v>
      </c>
      <c r="E21" s="36">
        <v>44501</v>
      </c>
      <c r="F21" s="34">
        <v>55433</v>
      </c>
    </row>
    <row r="22" spans="2:6" x14ac:dyDescent="0.3">
      <c r="B22" s="34">
        <v>1989</v>
      </c>
      <c r="C22" s="35" t="s">
        <v>198</v>
      </c>
      <c r="D22" s="35" t="s">
        <v>193</v>
      </c>
      <c r="E22" s="36">
        <v>44287</v>
      </c>
      <c r="F22" s="34">
        <v>61230</v>
      </c>
    </row>
    <row r="23" spans="2:6" x14ac:dyDescent="0.3">
      <c r="B23" s="34">
        <v>2001</v>
      </c>
      <c r="C23" s="35" t="s">
        <v>198</v>
      </c>
      <c r="D23" s="35" t="s">
        <v>193</v>
      </c>
      <c r="E23" s="36">
        <v>44228</v>
      </c>
      <c r="F23" s="34">
        <v>74022</v>
      </c>
    </row>
    <row r="24" spans="2:6" x14ac:dyDescent="0.3">
      <c r="B24" s="34">
        <v>688</v>
      </c>
      <c r="C24" s="35" t="s">
        <v>198</v>
      </c>
      <c r="D24" s="35" t="s">
        <v>193</v>
      </c>
      <c r="E24" s="36">
        <v>44256</v>
      </c>
      <c r="F24" s="35">
        <v>87460</v>
      </c>
    </row>
    <row r="25" spans="2:6" x14ac:dyDescent="0.3">
      <c r="B25" s="34">
        <v>2475</v>
      </c>
      <c r="C25" s="35" t="s">
        <v>198</v>
      </c>
      <c r="D25" s="35" t="s">
        <v>193</v>
      </c>
      <c r="E25" s="36">
        <v>44256</v>
      </c>
      <c r="F25" s="34">
        <v>114470</v>
      </c>
    </row>
    <row r="26" spans="2:6" x14ac:dyDescent="0.3">
      <c r="B26" s="34">
        <v>3307</v>
      </c>
      <c r="C26" s="35" t="s">
        <v>198</v>
      </c>
      <c r="D26" s="35" t="s">
        <v>193</v>
      </c>
      <c r="E26" s="36">
        <v>44348</v>
      </c>
      <c r="F26" s="34">
        <v>223894</v>
      </c>
    </row>
    <row r="27" spans="2:6" x14ac:dyDescent="0.3">
      <c r="B27" s="34">
        <v>1706</v>
      </c>
      <c r="C27" s="35" t="s">
        <v>198</v>
      </c>
      <c r="D27" s="35" t="s">
        <v>193</v>
      </c>
      <c r="E27" s="36">
        <v>44287</v>
      </c>
      <c r="F27" s="34">
        <v>247904</v>
      </c>
    </row>
    <row r="28" spans="2:6" x14ac:dyDescent="0.3">
      <c r="B28" s="34">
        <v>3224</v>
      </c>
      <c r="C28" s="35" t="s">
        <v>198</v>
      </c>
      <c r="D28" s="35" t="s">
        <v>193</v>
      </c>
      <c r="E28" s="36">
        <v>44197</v>
      </c>
      <c r="F28" s="34">
        <v>256329</v>
      </c>
    </row>
    <row r="29" spans="2:6" x14ac:dyDescent="0.3">
      <c r="B29" s="34">
        <v>686</v>
      </c>
      <c r="C29" s="35" t="s">
        <v>198</v>
      </c>
      <c r="D29" s="35" t="s">
        <v>191</v>
      </c>
      <c r="E29" s="36">
        <v>44470</v>
      </c>
      <c r="F29" s="35">
        <v>18670</v>
      </c>
    </row>
    <row r="30" spans="2:6" x14ac:dyDescent="0.3">
      <c r="B30" s="34">
        <v>3305</v>
      </c>
      <c r="C30" s="35" t="s">
        <v>198</v>
      </c>
      <c r="D30" s="35" t="s">
        <v>191</v>
      </c>
      <c r="E30" s="36">
        <v>44256</v>
      </c>
      <c r="F30" s="34">
        <v>155535</v>
      </c>
    </row>
    <row r="31" spans="2:6" x14ac:dyDescent="0.3">
      <c r="B31" s="34">
        <v>2716</v>
      </c>
      <c r="C31" s="35" t="s">
        <v>198</v>
      </c>
      <c r="D31" s="35" t="s">
        <v>191</v>
      </c>
      <c r="E31" s="36">
        <v>44440</v>
      </c>
      <c r="F31" s="34">
        <v>208038</v>
      </c>
    </row>
    <row r="32" spans="2:6" x14ac:dyDescent="0.3">
      <c r="B32" s="34">
        <v>1244</v>
      </c>
      <c r="C32" s="35" t="s">
        <v>198</v>
      </c>
      <c r="D32" s="35" t="s">
        <v>191</v>
      </c>
      <c r="E32" s="36">
        <v>44378</v>
      </c>
      <c r="F32" s="34">
        <v>219148</v>
      </c>
    </row>
    <row r="33" spans="2:6" x14ac:dyDescent="0.3">
      <c r="B33" s="34">
        <v>1788</v>
      </c>
      <c r="C33" s="35" t="s">
        <v>198</v>
      </c>
      <c r="D33" s="35" t="s">
        <v>191</v>
      </c>
      <c r="E33" s="36">
        <v>44317</v>
      </c>
      <c r="F33" s="34">
        <v>232025</v>
      </c>
    </row>
    <row r="34" spans="2:6" x14ac:dyDescent="0.3">
      <c r="B34" s="34">
        <v>451</v>
      </c>
      <c r="C34" s="35" t="s">
        <v>198</v>
      </c>
      <c r="D34" s="35" t="s">
        <v>191</v>
      </c>
      <c r="E34" s="36">
        <v>44440</v>
      </c>
      <c r="F34" s="35">
        <v>242254</v>
      </c>
    </row>
    <row r="35" spans="2:6" x14ac:dyDescent="0.3">
      <c r="B35" s="34">
        <v>1743</v>
      </c>
      <c r="C35" s="35" t="s">
        <v>198</v>
      </c>
      <c r="D35" s="35" t="s">
        <v>194</v>
      </c>
      <c r="E35" s="36">
        <v>44197</v>
      </c>
      <c r="F35" s="34">
        <v>6345</v>
      </c>
    </row>
    <row r="36" spans="2:6" x14ac:dyDescent="0.3">
      <c r="B36" s="34">
        <v>1782</v>
      </c>
      <c r="C36" s="35" t="s">
        <v>198</v>
      </c>
      <c r="D36" s="35" t="s">
        <v>194</v>
      </c>
      <c r="E36" s="36">
        <v>44256</v>
      </c>
      <c r="F36" s="34">
        <v>30219</v>
      </c>
    </row>
    <row r="37" spans="2:6" x14ac:dyDescent="0.3">
      <c r="B37" s="34">
        <v>1048</v>
      </c>
      <c r="C37" s="35" t="s">
        <v>198</v>
      </c>
      <c r="D37" s="35" t="s">
        <v>194</v>
      </c>
      <c r="E37" s="36">
        <v>44197</v>
      </c>
      <c r="F37" s="34">
        <v>41318</v>
      </c>
    </row>
    <row r="38" spans="2:6" x14ac:dyDescent="0.3">
      <c r="B38" s="34">
        <v>3122</v>
      </c>
      <c r="C38" s="35" t="s">
        <v>198</v>
      </c>
      <c r="D38" s="35" t="s">
        <v>194</v>
      </c>
      <c r="E38" s="36">
        <v>44378</v>
      </c>
      <c r="F38" s="34">
        <v>59920</v>
      </c>
    </row>
    <row r="39" spans="2:6" x14ac:dyDescent="0.3">
      <c r="B39" s="34">
        <v>3379</v>
      </c>
      <c r="C39" s="35" t="s">
        <v>198</v>
      </c>
      <c r="D39" s="35" t="s">
        <v>194</v>
      </c>
      <c r="E39" s="36">
        <v>44440</v>
      </c>
      <c r="F39" s="34">
        <v>74093</v>
      </c>
    </row>
    <row r="40" spans="2:6" x14ac:dyDescent="0.3">
      <c r="B40" s="34">
        <v>1024</v>
      </c>
      <c r="C40" s="35" t="s">
        <v>198</v>
      </c>
      <c r="D40" s="35" t="s">
        <v>194</v>
      </c>
      <c r="E40" s="36">
        <v>44409</v>
      </c>
      <c r="F40" s="34">
        <v>124717</v>
      </c>
    </row>
    <row r="41" spans="2:6" x14ac:dyDescent="0.3">
      <c r="B41" s="34">
        <v>568</v>
      </c>
      <c r="C41" s="35" t="s">
        <v>198</v>
      </c>
      <c r="D41" s="35" t="s">
        <v>194</v>
      </c>
      <c r="E41" s="36">
        <v>44531</v>
      </c>
      <c r="F41" s="35">
        <v>142874</v>
      </c>
    </row>
    <row r="42" spans="2:6" x14ac:dyDescent="0.3">
      <c r="B42" s="34">
        <v>1022</v>
      </c>
      <c r="C42" s="35" t="s">
        <v>198</v>
      </c>
      <c r="D42" s="35" t="s">
        <v>194</v>
      </c>
      <c r="E42" s="36">
        <v>44378</v>
      </c>
      <c r="F42" s="34">
        <v>152936</v>
      </c>
    </row>
    <row r="43" spans="2:6" x14ac:dyDescent="0.3">
      <c r="B43" s="34">
        <v>2100</v>
      </c>
      <c r="C43" s="35" t="s">
        <v>198</v>
      </c>
      <c r="D43" s="35" t="s">
        <v>194</v>
      </c>
      <c r="E43" s="36">
        <v>44287</v>
      </c>
      <c r="F43" s="34">
        <v>189847</v>
      </c>
    </row>
    <row r="44" spans="2:6" x14ac:dyDescent="0.3">
      <c r="B44" s="34">
        <v>3265</v>
      </c>
      <c r="C44" s="35" t="s">
        <v>198</v>
      </c>
      <c r="D44" s="35" t="s">
        <v>194</v>
      </c>
      <c r="E44" s="36">
        <v>44228</v>
      </c>
      <c r="F44" s="34">
        <v>192728</v>
      </c>
    </row>
    <row r="45" spans="2:6" x14ac:dyDescent="0.3">
      <c r="B45" s="34">
        <v>1722</v>
      </c>
      <c r="C45" s="35" t="s">
        <v>198</v>
      </c>
      <c r="D45" s="35" t="s">
        <v>194</v>
      </c>
      <c r="E45" s="36">
        <v>44287</v>
      </c>
      <c r="F45" s="34">
        <v>201120</v>
      </c>
    </row>
    <row r="46" spans="2:6" x14ac:dyDescent="0.3">
      <c r="B46" s="34">
        <v>3469</v>
      </c>
      <c r="C46" s="35" t="s">
        <v>198</v>
      </c>
      <c r="D46" s="35" t="s">
        <v>194</v>
      </c>
      <c r="E46" s="36">
        <v>44378</v>
      </c>
      <c r="F46" s="34">
        <v>252080</v>
      </c>
    </row>
    <row r="47" spans="2:6" x14ac:dyDescent="0.3">
      <c r="B47" s="34">
        <v>1809</v>
      </c>
      <c r="C47" s="35" t="s">
        <v>199</v>
      </c>
      <c r="D47" s="35" t="s">
        <v>195</v>
      </c>
      <c r="E47" s="36">
        <v>44378</v>
      </c>
      <c r="F47" s="34">
        <v>23560</v>
      </c>
    </row>
    <row r="48" spans="2:6" x14ac:dyDescent="0.3">
      <c r="B48" s="34">
        <v>3423</v>
      </c>
      <c r="C48" s="35" t="s">
        <v>199</v>
      </c>
      <c r="D48" s="35" t="s">
        <v>195</v>
      </c>
      <c r="E48" s="36">
        <v>44348</v>
      </c>
      <c r="F48" s="34">
        <v>34080</v>
      </c>
    </row>
    <row r="49" spans="2:6" x14ac:dyDescent="0.3">
      <c r="B49" s="34">
        <v>3145</v>
      </c>
      <c r="C49" s="35" t="s">
        <v>199</v>
      </c>
      <c r="D49" s="35" t="s">
        <v>195</v>
      </c>
      <c r="E49" s="36">
        <v>44197</v>
      </c>
      <c r="F49" s="34">
        <v>40778</v>
      </c>
    </row>
    <row r="50" spans="2:6" x14ac:dyDescent="0.3">
      <c r="B50" s="34">
        <v>1045</v>
      </c>
      <c r="C50" s="35" t="s">
        <v>199</v>
      </c>
      <c r="D50" s="35" t="s">
        <v>195</v>
      </c>
      <c r="E50" s="36">
        <v>44409</v>
      </c>
      <c r="F50" s="34">
        <v>99343</v>
      </c>
    </row>
    <row r="51" spans="2:6" x14ac:dyDescent="0.3">
      <c r="B51" s="34">
        <v>3108</v>
      </c>
      <c r="C51" s="35" t="s">
        <v>199</v>
      </c>
      <c r="D51" s="35" t="s">
        <v>195</v>
      </c>
      <c r="E51" s="36">
        <v>44378</v>
      </c>
      <c r="F51" s="34">
        <v>104422</v>
      </c>
    </row>
    <row r="52" spans="2:6" x14ac:dyDescent="0.3">
      <c r="B52" s="34">
        <v>3295</v>
      </c>
      <c r="C52" s="35" t="s">
        <v>199</v>
      </c>
      <c r="D52" s="35" t="s">
        <v>195</v>
      </c>
      <c r="E52" s="36">
        <v>44501</v>
      </c>
      <c r="F52" s="34">
        <v>161110</v>
      </c>
    </row>
    <row r="53" spans="2:6" x14ac:dyDescent="0.3">
      <c r="B53" s="34">
        <v>2670</v>
      </c>
      <c r="C53" s="35" t="s">
        <v>199</v>
      </c>
      <c r="D53" s="35" t="s">
        <v>192</v>
      </c>
      <c r="E53" s="36">
        <v>44531</v>
      </c>
      <c r="F53" s="34">
        <v>12709</v>
      </c>
    </row>
    <row r="54" spans="2:6" x14ac:dyDescent="0.3">
      <c r="B54" s="34">
        <v>1332</v>
      </c>
      <c r="C54" s="35" t="s">
        <v>199</v>
      </c>
      <c r="D54" s="35" t="s">
        <v>192</v>
      </c>
      <c r="E54" s="36">
        <v>44378</v>
      </c>
      <c r="F54" s="34">
        <v>26819</v>
      </c>
    </row>
    <row r="55" spans="2:6" x14ac:dyDescent="0.3">
      <c r="B55" s="34">
        <v>2580</v>
      </c>
      <c r="C55" s="35" t="s">
        <v>199</v>
      </c>
      <c r="D55" s="35" t="s">
        <v>192</v>
      </c>
      <c r="E55" s="36">
        <v>44287</v>
      </c>
      <c r="F55" s="34">
        <v>42319</v>
      </c>
    </row>
    <row r="56" spans="2:6" x14ac:dyDescent="0.3">
      <c r="B56" s="34">
        <v>1377</v>
      </c>
      <c r="C56" s="35" t="s">
        <v>199</v>
      </c>
      <c r="D56" s="35" t="s">
        <v>192</v>
      </c>
      <c r="E56" s="36">
        <v>44317</v>
      </c>
      <c r="F56" s="34">
        <v>57755</v>
      </c>
    </row>
    <row r="57" spans="2:6" x14ac:dyDescent="0.3">
      <c r="B57" s="34">
        <v>2439</v>
      </c>
      <c r="C57" s="35" t="s">
        <v>199</v>
      </c>
      <c r="D57" s="35" t="s">
        <v>192</v>
      </c>
      <c r="E57" s="36">
        <v>44531</v>
      </c>
      <c r="F57" s="34">
        <v>71529</v>
      </c>
    </row>
    <row r="58" spans="2:6" x14ac:dyDescent="0.3">
      <c r="B58" s="34">
        <v>1210</v>
      </c>
      <c r="C58" s="35" t="s">
        <v>199</v>
      </c>
      <c r="D58" s="35" t="s">
        <v>192</v>
      </c>
      <c r="E58" s="36">
        <v>44409</v>
      </c>
      <c r="F58" s="34">
        <v>109849</v>
      </c>
    </row>
    <row r="59" spans="2:6" x14ac:dyDescent="0.3">
      <c r="B59" s="34">
        <v>2044</v>
      </c>
      <c r="C59" s="35" t="s">
        <v>199</v>
      </c>
      <c r="D59" s="35" t="s">
        <v>192</v>
      </c>
      <c r="E59" s="36">
        <v>44317</v>
      </c>
      <c r="F59" s="34">
        <v>164464</v>
      </c>
    </row>
    <row r="60" spans="2:6" x14ac:dyDescent="0.3">
      <c r="B60" s="34">
        <v>342</v>
      </c>
      <c r="C60" s="35" t="s">
        <v>199</v>
      </c>
      <c r="D60" s="35" t="s">
        <v>192</v>
      </c>
      <c r="E60" s="36">
        <v>44197</v>
      </c>
      <c r="F60" s="35">
        <v>180969</v>
      </c>
    </row>
    <row r="61" spans="2:6" x14ac:dyDescent="0.3">
      <c r="B61" s="34">
        <v>2744</v>
      </c>
      <c r="C61" s="35" t="s">
        <v>199</v>
      </c>
      <c r="D61" s="35" t="s">
        <v>192</v>
      </c>
      <c r="E61" s="36">
        <v>44531</v>
      </c>
      <c r="F61" s="34">
        <v>210352</v>
      </c>
    </row>
    <row r="62" spans="2:6" x14ac:dyDescent="0.3">
      <c r="B62" s="34">
        <v>2739</v>
      </c>
      <c r="C62" s="35" t="s">
        <v>199</v>
      </c>
      <c r="D62" s="35" t="s">
        <v>192</v>
      </c>
      <c r="E62" s="36">
        <v>44470</v>
      </c>
      <c r="F62" s="34">
        <v>236531</v>
      </c>
    </row>
    <row r="63" spans="2:6" x14ac:dyDescent="0.3">
      <c r="B63" s="34">
        <v>3498</v>
      </c>
      <c r="C63" s="35" t="s">
        <v>199</v>
      </c>
      <c r="D63" s="35" t="s">
        <v>193</v>
      </c>
      <c r="E63" s="36">
        <v>44409</v>
      </c>
      <c r="F63" s="34">
        <v>7269</v>
      </c>
    </row>
    <row r="64" spans="2:6" x14ac:dyDescent="0.3">
      <c r="B64" s="34">
        <v>1398</v>
      </c>
      <c r="C64" s="35" t="s">
        <v>199</v>
      </c>
      <c r="D64" s="35" t="s">
        <v>193</v>
      </c>
      <c r="E64" s="36">
        <v>44409</v>
      </c>
      <c r="F64" s="34">
        <v>19002</v>
      </c>
    </row>
    <row r="65" spans="2:6" x14ac:dyDescent="0.3">
      <c r="B65" s="34">
        <v>2423</v>
      </c>
      <c r="C65" s="35" t="s">
        <v>199</v>
      </c>
      <c r="D65" s="35" t="s">
        <v>193</v>
      </c>
      <c r="E65" s="36">
        <v>44409</v>
      </c>
      <c r="F65" s="34">
        <v>23010</v>
      </c>
    </row>
    <row r="66" spans="2:6" x14ac:dyDescent="0.3">
      <c r="B66" s="34">
        <v>1329</v>
      </c>
      <c r="C66" s="35" t="s">
        <v>199</v>
      </c>
      <c r="D66" s="35" t="s">
        <v>193</v>
      </c>
      <c r="E66" s="36">
        <v>44378</v>
      </c>
      <c r="F66" s="34">
        <v>36547</v>
      </c>
    </row>
    <row r="67" spans="2:6" x14ac:dyDescent="0.3">
      <c r="B67" s="34">
        <v>2009</v>
      </c>
      <c r="C67" s="35" t="s">
        <v>199</v>
      </c>
      <c r="D67" s="35" t="s">
        <v>193</v>
      </c>
      <c r="E67" s="36">
        <v>44317</v>
      </c>
      <c r="F67" s="34">
        <v>124153</v>
      </c>
    </row>
    <row r="68" spans="2:6" x14ac:dyDescent="0.3">
      <c r="B68" s="34">
        <v>1107</v>
      </c>
      <c r="C68" s="35" t="s">
        <v>199</v>
      </c>
      <c r="D68" s="35" t="s">
        <v>193</v>
      </c>
      <c r="E68" s="36">
        <v>44256</v>
      </c>
      <c r="F68" s="34">
        <v>126174</v>
      </c>
    </row>
    <row r="69" spans="2:6" x14ac:dyDescent="0.3">
      <c r="B69" s="34">
        <v>1353</v>
      </c>
      <c r="C69" s="35" t="s">
        <v>199</v>
      </c>
      <c r="D69" s="35" t="s">
        <v>193</v>
      </c>
      <c r="E69" s="36">
        <v>44440</v>
      </c>
      <c r="F69" s="34">
        <v>220591</v>
      </c>
    </row>
    <row r="70" spans="2:6" x14ac:dyDescent="0.3">
      <c r="B70" s="34">
        <v>2621</v>
      </c>
      <c r="C70" s="35" t="s">
        <v>199</v>
      </c>
      <c r="D70" s="35" t="s">
        <v>191</v>
      </c>
      <c r="E70" s="36">
        <v>44317</v>
      </c>
      <c r="F70" s="34">
        <v>1696</v>
      </c>
    </row>
    <row r="71" spans="2:6" x14ac:dyDescent="0.3">
      <c r="B71" s="34">
        <v>1307</v>
      </c>
      <c r="C71" s="35" t="s">
        <v>199</v>
      </c>
      <c r="D71" s="35" t="s">
        <v>191</v>
      </c>
      <c r="E71" s="36">
        <v>44228</v>
      </c>
      <c r="F71" s="34">
        <v>13845</v>
      </c>
    </row>
    <row r="72" spans="2:6" x14ac:dyDescent="0.3">
      <c r="B72" s="34">
        <v>2654</v>
      </c>
      <c r="C72" s="35" t="s">
        <v>199</v>
      </c>
      <c r="D72" s="35" t="s">
        <v>191</v>
      </c>
      <c r="E72" s="36">
        <v>44228</v>
      </c>
      <c r="F72" s="34">
        <v>27849</v>
      </c>
    </row>
    <row r="73" spans="2:6" x14ac:dyDescent="0.3">
      <c r="B73" s="34">
        <v>3399</v>
      </c>
      <c r="C73" s="35" t="s">
        <v>199</v>
      </c>
      <c r="D73" s="35" t="s">
        <v>191</v>
      </c>
      <c r="E73" s="36">
        <v>44409</v>
      </c>
      <c r="F73" s="34">
        <v>75634</v>
      </c>
    </row>
    <row r="74" spans="2:6" x14ac:dyDescent="0.3">
      <c r="B74" s="34">
        <v>636</v>
      </c>
      <c r="C74" s="35" t="s">
        <v>199</v>
      </c>
      <c r="D74" s="35" t="s">
        <v>191</v>
      </c>
      <c r="E74" s="36">
        <v>44409</v>
      </c>
      <c r="F74" s="35">
        <v>86220</v>
      </c>
    </row>
    <row r="75" spans="2:6" x14ac:dyDescent="0.3">
      <c r="B75" s="34">
        <v>1256</v>
      </c>
      <c r="C75" s="35" t="s">
        <v>199</v>
      </c>
      <c r="D75" s="35" t="s">
        <v>191</v>
      </c>
      <c r="E75" s="36">
        <v>44348</v>
      </c>
      <c r="F75" s="34">
        <v>91931</v>
      </c>
    </row>
    <row r="76" spans="2:6" x14ac:dyDescent="0.3">
      <c r="B76" s="34">
        <v>2455</v>
      </c>
      <c r="C76" s="35" t="s">
        <v>199</v>
      </c>
      <c r="D76" s="35" t="s">
        <v>191</v>
      </c>
      <c r="E76" s="36">
        <v>44228</v>
      </c>
      <c r="F76" s="34">
        <v>157993</v>
      </c>
    </row>
    <row r="77" spans="2:6" x14ac:dyDescent="0.3">
      <c r="B77" s="34">
        <v>659</v>
      </c>
      <c r="C77" s="35" t="s">
        <v>199</v>
      </c>
      <c r="D77" s="35" t="s">
        <v>191</v>
      </c>
      <c r="E77" s="36">
        <v>44287</v>
      </c>
      <c r="F77" s="35">
        <v>173199</v>
      </c>
    </row>
    <row r="78" spans="2:6" x14ac:dyDescent="0.3">
      <c r="B78" s="34">
        <v>3138</v>
      </c>
      <c r="C78" s="35" t="s">
        <v>199</v>
      </c>
      <c r="D78" s="35" t="s">
        <v>194</v>
      </c>
      <c r="E78" s="36">
        <v>44501</v>
      </c>
      <c r="F78" s="34">
        <v>28110</v>
      </c>
    </row>
    <row r="79" spans="2:6" x14ac:dyDescent="0.3">
      <c r="B79" s="34">
        <v>3443</v>
      </c>
      <c r="C79" s="35" t="s">
        <v>199</v>
      </c>
      <c r="D79" s="35" t="s">
        <v>194</v>
      </c>
      <c r="E79" s="36">
        <v>44256</v>
      </c>
      <c r="F79" s="34">
        <v>75969</v>
      </c>
    </row>
    <row r="80" spans="2:6" x14ac:dyDescent="0.3">
      <c r="B80" s="34">
        <v>1037</v>
      </c>
      <c r="C80" s="35" t="s">
        <v>199</v>
      </c>
      <c r="D80" s="35" t="s">
        <v>194</v>
      </c>
      <c r="E80" s="36">
        <v>44531</v>
      </c>
      <c r="F80" s="34">
        <v>198140</v>
      </c>
    </row>
    <row r="81" spans="2:6" x14ac:dyDescent="0.3">
      <c r="B81" s="34">
        <v>952</v>
      </c>
      <c r="C81" s="35" t="s">
        <v>190</v>
      </c>
      <c r="D81" s="35" t="s">
        <v>195</v>
      </c>
      <c r="E81" s="36">
        <v>44378</v>
      </c>
      <c r="F81" s="34">
        <v>7819</v>
      </c>
    </row>
    <row r="82" spans="2:6" x14ac:dyDescent="0.3">
      <c r="B82" s="34">
        <v>949</v>
      </c>
      <c r="C82" s="35" t="s">
        <v>190</v>
      </c>
      <c r="D82" s="35" t="s">
        <v>195</v>
      </c>
      <c r="E82" s="36">
        <v>44531</v>
      </c>
      <c r="F82" s="34">
        <v>8406</v>
      </c>
    </row>
    <row r="83" spans="2:6" x14ac:dyDescent="0.3">
      <c r="B83" s="34">
        <v>2352</v>
      </c>
      <c r="C83" s="35" t="s">
        <v>190</v>
      </c>
      <c r="D83" s="35" t="s">
        <v>195</v>
      </c>
      <c r="E83" s="36">
        <v>44348</v>
      </c>
      <c r="F83" s="34">
        <v>17150</v>
      </c>
    </row>
    <row r="84" spans="2:6" x14ac:dyDescent="0.3">
      <c r="B84" s="34">
        <v>1505</v>
      </c>
      <c r="C84" s="35" t="s">
        <v>190</v>
      </c>
      <c r="D84" s="35" t="s">
        <v>195</v>
      </c>
      <c r="E84" s="36">
        <v>44470</v>
      </c>
      <c r="F84" s="34">
        <v>24838</v>
      </c>
    </row>
    <row r="85" spans="2:6" x14ac:dyDescent="0.3">
      <c r="B85" s="34">
        <v>950</v>
      </c>
      <c r="C85" s="35" t="s">
        <v>190</v>
      </c>
      <c r="D85" s="35" t="s">
        <v>195</v>
      </c>
      <c r="E85" s="36">
        <v>44348</v>
      </c>
      <c r="F85" s="34">
        <v>27137</v>
      </c>
    </row>
    <row r="86" spans="2:6" x14ac:dyDescent="0.3">
      <c r="B86" s="34">
        <v>825</v>
      </c>
      <c r="C86" s="35" t="s">
        <v>190</v>
      </c>
      <c r="D86" s="35" t="s">
        <v>195</v>
      </c>
      <c r="E86" s="36">
        <v>44348</v>
      </c>
      <c r="F86" s="34">
        <v>32352</v>
      </c>
    </row>
    <row r="87" spans="2:6" x14ac:dyDescent="0.3">
      <c r="B87" s="34">
        <v>88</v>
      </c>
      <c r="C87" s="35" t="s">
        <v>190</v>
      </c>
      <c r="D87" s="35" t="s">
        <v>195</v>
      </c>
      <c r="E87" s="36">
        <v>44197</v>
      </c>
      <c r="F87" s="35">
        <v>36125</v>
      </c>
    </row>
    <row r="88" spans="2:6" x14ac:dyDescent="0.3">
      <c r="B88" s="34">
        <v>3050</v>
      </c>
      <c r="C88" s="35" t="s">
        <v>190</v>
      </c>
      <c r="D88" s="35" t="s">
        <v>195</v>
      </c>
      <c r="E88" s="36">
        <v>44256</v>
      </c>
      <c r="F88" s="34">
        <v>51626</v>
      </c>
    </row>
    <row r="89" spans="2:6" x14ac:dyDescent="0.3">
      <c r="B89" s="34">
        <v>3080</v>
      </c>
      <c r="C89" s="35" t="s">
        <v>190</v>
      </c>
      <c r="D89" s="35" t="s">
        <v>195</v>
      </c>
      <c r="E89" s="36">
        <v>44440</v>
      </c>
      <c r="F89" s="34">
        <v>55991</v>
      </c>
    </row>
    <row r="90" spans="2:6" x14ac:dyDescent="0.3">
      <c r="B90" s="34">
        <v>819</v>
      </c>
      <c r="C90" s="35" t="s">
        <v>190</v>
      </c>
      <c r="D90" s="35" t="s">
        <v>195</v>
      </c>
      <c r="E90" s="36">
        <v>44317</v>
      </c>
      <c r="F90" s="34">
        <v>59423</v>
      </c>
    </row>
    <row r="91" spans="2:6" x14ac:dyDescent="0.3">
      <c r="B91" s="34">
        <v>2839</v>
      </c>
      <c r="C91" s="35" t="s">
        <v>190</v>
      </c>
      <c r="D91" s="35" t="s">
        <v>195</v>
      </c>
      <c r="E91" s="36">
        <v>44501</v>
      </c>
      <c r="F91" s="34">
        <v>63494</v>
      </c>
    </row>
    <row r="92" spans="2:6" x14ac:dyDescent="0.3">
      <c r="B92" s="34">
        <v>1653</v>
      </c>
      <c r="C92" s="35" t="s">
        <v>190</v>
      </c>
      <c r="D92" s="35" t="s">
        <v>195</v>
      </c>
      <c r="E92" s="36">
        <v>44378</v>
      </c>
      <c r="F92" s="34">
        <v>64755</v>
      </c>
    </row>
    <row r="93" spans="2:6" x14ac:dyDescent="0.3">
      <c r="B93" s="34">
        <v>739</v>
      </c>
      <c r="C93" s="35" t="s">
        <v>190</v>
      </c>
      <c r="D93" s="35" t="s">
        <v>195</v>
      </c>
      <c r="E93" s="36">
        <v>44501</v>
      </c>
      <c r="F93" s="34">
        <v>86186</v>
      </c>
    </row>
    <row r="94" spans="2:6" x14ac:dyDescent="0.3">
      <c r="B94" s="34">
        <v>1525</v>
      </c>
      <c r="C94" s="35" t="s">
        <v>190</v>
      </c>
      <c r="D94" s="35" t="s">
        <v>195</v>
      </c>
      <c r="E94" s="36">
        <v>44228</v>
      </c>
      <c r="F94" s="34">
        <v>105602</v>
      </c>
    </row>
    <row r="95" spans="2:6" x14ac:dyDescent="0.3">
      <c r="B95" s="34">
        <v>805</v>
      </c>
      <c r="C95" s="35" t="s">
        <v>190</v>
      </c>
      <c r="D95" s="35" t="s">
        <v>195</v>
      </c>
      <c r="E95" s="36">
        <v>44228</v>
      </c>
      <c r="F95" s="34">
        <v>134977</v>
      </c>
    </row>
    <row r="96" spans="2:6" x14ac:dyDescent="0.3">
      <c r="B96" s="34">
        <v>1415</v>
      </c>
      <c r="C96" s="35" t="s">
        <v>190</v>
      </c>
      <c r="D96" s="35" t="s">
        <v>195</v>
      </c>
      <c r="E96" s="36">
        <v>44531</v>
      </c>
      <c r="F96" s="34">
        <v>135311</v>
      </c>
    </row>
    <row r="97" spans="2:6" x14ac:dyDescent="0.3">
      <c r="B97" s="34">
        <v>1675</v>
      </c>
      <c r="C97" s="35" t="s">
        <v>190</v>
      </c>
      <c r="D97" s="35" t="s">
        <v>195</v>
      </c>
      <c r="E97" s="36">
        <v>44287</v>
      </c>
      <c r="F97" s="34">
        <v>137705</v>
      </c>
    </row>
    <row r="98" spans="2:6" x14ac:dyDescent="0.3">
      <c r="B98" s="34">
        <v>1488</v>
      </c>
      <c r="C98" s="35" t="s">
        <v>190</v>
      </c>
      <c r="D98" s="35" t="s">
        <v>195</v>
      </c>
      <c r="E98" s="36">
        <v>44228</v>
      </c>
      <c r="F98" s="34">
        <v>155266</v>
      </c>
    </row>
    <row r="99" spans="2:6" x14ac:dyDescent="0.3">
      <c r="B99" s="34">
        <v>2925</v>
      </c>
      <c r="C99" s="35" t="s">
        <v>190</v>
      </c>
      <c r="D99" s="35" t="s">
        <v>195</v>
      </c>
      <c r="E99" s="36">
        <v>44378</v>
      </c>
      <c r="F99" s="34">
        <v>159745</v>
      </c>
    </row>
    <row r="100" spans="2:6" x14ac:dyDescent="0.3">
      <c r="B100" s="34">
        <v>1624</v>
      </c>
      <c r="C100" s="35" t="s">
        <v>190</v>
      </c>
      <c r="D100" s="35" t="s">
        <v>195</v>
      </c>
      <c r="E100" s="36">
        <v>44317</v>
      </c>
      <c r="F100" s="34">
        <v>166824</v>
      </c>
    </row>
    <row r="101" spans="2:6" x14ac:dyDescent="0.3">
      <c r="B101" s="34">
        <v>280</v>
      </c>
      <c r="C101" s="35" t="s">
        <v>190</v>
      </c>
      <c r="D101" s="35" t="s">
        <v>195</v>
      </c>
      <c r="E101" s="36">
        <v>44228</v>
      </c>
      <c r="F101" s="35">
        <v>180474</v>
      </c>
    </row>
    <row r="102" spans="2:6" x14ac:dyDescent="0.3">
      <c r="B102" s="34">
        <v>3027</v>
      </c>
      <c r="C102" s="35" t="s">
        <v>190</v>
      </c>
      <c r="D102" s="35" t="s">
        <v>195</v>
      </c>
      <c r="E102" s="36">
        <v>44348</v>
      </c>
      <c r="F102" s="34">
        <v>213069</v>
      </c>
    </row>
    <row r="103" spans="2:6" x14ac:dyDescent="0.3">
      <c r="B103" s="34">
        <v>1615</v>
      </c>
      <c r="C103" s="35" t="s">
        <v>190</v>
      </c>
      <c r="D103" s="35" t="s">
        <v>195</v>
      </c>
      <c r="E103" s="36">
        <v>44409</v>
      </c>
      <c r="F103" s="34">
        <v>217962</v>
      </c>
    </row>
    <row r="104" spans="2:6" x14ac:dyDescent="0.3">
      <c r="B104" s="34">
        <v>870</v>
      </c>
      <c r="C104" s="35" t="s">
        <v>190</v>
      </c>
      <c r="D104" s="35" t="s">
        <v>195</v>
      </c>
      <c r="E104" s="36">
        <v>44501</v>
      </c>
      <c r="F104" s="34">
        <v>222162</v>
      </c>
    </row>
    <row r="105" spans="2:6" x14ac:dyDescent="0.3">
      <c r="B105" s="34">
        <v>2136</v>
      </c>
      <c r="C105" s="35" t="s">
        <v>190</v>
      </c>
      <c r="D105" s="35" t="s">
        <v>195</v>
      </c>
      <c r="E105" s="36">
        <v>44317</v>
      </c>
      <c r="F105" s="34">
        <v>240648</v>
      </c>
    </row>
    <row r="106" spans="2:6" x14ac:dyDescent="0.3">
      <c r="B106" s="34">
        <v>2916</v>
      </c>
      <c r="C106" s="35" t="s">
        <v>190</v>
      </c>
      <c r="D106" s="35" t="s">
        <v>195</v>
      </c>
      <c r="E106" s="36">
        <v>44287</v>
      </c>
      <c r="F106" s="34">
        <v>244904</v>
      </c>
    </row>
    <row r="107" spans="2:6" x14ac:dyDescent="0.3">
      <c r="B107" s="34">
        <v>864</v>
      </c>
      <c r="C107" s="35" t="s">
        <v>190</v>
      </c>
      <c r="D107" s="35" t="s">
        <v>192</v>
      </c>
      <c r="E107" s="36">
        <v>44348</v>
      </c>
      <c r="F107" s="34">
        <v>7110</v>
      </c>
    </row>
    <row r="108" spans="2:6" x14ac:dyDescent="0.3">
      <c r="B108" s="34">
        <v>3036</v>
      </c>
      <c r="C108" s="35" t="s">
        <v>190</v>
      </c>
      <c r="D108" s="35" t="s">
        <v>192</v>
      </c>
      <c r="E108" s="36">
        <v>44348</v>
      </c>
      <c r="F108" s="34">
        <v>7190</v>
      </c>
    </row>
    <row r="109" spans="2:6" x14ac:dyDescent="0.3">
      <c r="B109" s="34">
        <v>2972</v>
      </c>
      <c r="C109" s="35" t="s">
        <v>190</v>
      </c>
      <c r="D109" s="35" t="s">
        <v>192</v>
      </c>
      <c r="E109" s="36">
        <v>44409</v>
      </c>
      <c r="F109" s="34">
        <v>7382</v>
      </c>
    </row>
    <row r="110" spans="2:6" x14ac:dyDescent="0.3">
      <c r="B110" s="34">
        <v>1446</v>
      </c>
      <c r="C110" s="35" t="s">
        <v>190</v>
      </c>
      <c r="D110" s="35" t="s">
        <v>192</v>
      </c>
      <c r="E110" s="36">
        <v>44531</v>
      </c>
      <c r="F110" s="34">
        <v>9682</v>
      </c>
    </row>
    <row r="111" spans="2:6" x14ac:dyDescent="0.3">
      <c r="B111" s="34">
        <v>2897</v>
      </c>
      <c r="C111" s="35" t="s">
        <v>190</v>
      </c>
      <c r="D111" s="35" t="s">
        <v>192</v>
      </c>
      <c r="E111" s="36">
        <v>44409</v>
      </c>
      <c r="F111" s="34">
        <v>23250</v>
      </c>
    </row>
    <row r="112" spans="2:6" x14ac:dyDescent="0.3">
      <c r="B112" s="34">
        <v>33</v>
      </c>
      <c r="C112" s="35" t="s">
        <v>190</v>
      </c>
      <c r="D112" s="35" t="s">
        <v>192</v>
      </c>
      <c r="E112" s="36">
        <v>44256</v>
      </c>
      <c r="F112" s="35">
        <v>25467</v>
      </c>
    </row>
    <row r="113" spans="2:6" x14ac:dyDescent="0.3">
      <c r="B113" s="34">
        <v>3094</v>
      </c>
      <c r="C113" s="35" t="s">
        <v>190</v>
      </c>
      <c r="D113" s="35" t="s">
        <v>192</v>
      </c>
      <c r="E113" s="36">
        <v>44197</v>
      </c>
      <c r="F113" s="34">
        <v>28289</v>
      </c>
    </row>
    <row r="114" spans="2:6" x14ac:dyDescent="0.3">
      <c r="B114" s="34">
        <v>1636</v>
      </c>
      <c r="C114" s="35" t="s">
        <v>190</v>
      </c>
      <c r="D114" s="35" t="s">
        <v>192</v>
      </c>
      <c r="E114" s="36">
        <v>44287</v>
      </c>
      <c r="F114" s="34">
        <v>35096</v>
      </c>
    </row>
    <row r="115" spans="2:6" x14ac:dyDescent="0.3">
      <c r="B115" s="34">
        <v>1572</v>
      </c>
      <c r="C115" s="35" t="s">
        <v>190</v>
      </c>
      <c r="D115" s="35" t="s">
        <v>192</v>
      </c>
      <c r="E115" s="36">
        <v>44378</v>
      </c>
      <c r="F115" s="34">
        <v>44394</v>
      </c>
    </row>
    <row r="116" spans="2:6" x14ac:dyDescent="0.3">
      <c r="B116" s="34">
        <v>706</v>
      </c>
      <c r="C116" s="35" t="s">
        <v>190</v>
      </c>
      <c r="D116" s="35" t="s">
        <v>192</v>
      </c>
      <c r="E116" s="36">
        <v>44197</v>
      </c>
      <c r="F116" s="34">
        <v>48442</v>
      </c>
    </row>
    <row r="117" spans="2:6" x14ac:dyDescent="0.3">
      <c r="B117" s="34">
        <v>2214</v>
      </c>
      <c r="C117" s="35" t="s">
        <v>190</v>
      </c>
      <c r="D117" s="35" t="s">
        <v>192</v>
      </c>
      <c r="E117" s="36">
        <v>44228</v>
      </c>
      <c r="F117" s="34">
        <v>86142</v>
      </c>
    </row>
    <row r="118" spans="2:6" x14ac:dyDescent="0.3">
      <c r="B118" s="34">
        <v>2896</v>
      </c>
      <c r="C118" s="35" t="s">
        <v>190</v>
      </c>
      <c r="D118" s="35" t="s">
        <v>192</v>
      </c>
      <c r="E118" s="36">
        <v>44378</v>
      </c>
      <c r="F118" s="34">
        <v>89802</v>
      </c>
    </row>
    <row r="119" spans="2:6" x14ac:dyDescent="0.3">
      <c r="B119" s="34">
        <v>803</v>
      </c>
      <c r="C119" s="35" t="s">
        <v>190</v>
      </c>
      <c r="D119" s="35" t="s">
        <v>192</v>
      </c>
      <c r="E119" s="36">
        <v>44378</v>
      </c>
      <c r="F119" s="34">
        <v>96209</v>
      </c>
    </row>
    <row r="120" spans="2:6" x14ac:dyDescent="0.3">
      <c r="B120" s="34">
        <v>1429</v>
      </c>
      <c r="C120" s="35" t="s">
        <v>190</v>
      </c>
      <c r="D120" s="35" t="s">
        <v>192</v>
      </c>
      <c r="E120" s="36">
        <v>44348</v>
      </c>
      <c r="F120" s="34">
        <v>115261</v>
      </c>
    </row>
    <row r="121" spans="2:6" x14ac:dyDescent="0.3">
      <c r="B121" s="34">
        <v>3085</v>
      </c>
      <c r="C121" s="35" t="s">
        <v>190</v>
      </c>
      <c r="D121" s="35" t="s">
        <v>192</v>
      </c>
      <c r="E121" s="36">
        <v>44228</v>
      </c>
      <c r="F121" s="34">
        <v>134107</v>
      </c>
    </row>
    <row r="122" spans="2:6" x14ac:dyDescent="0.3">
      <c r="B122" s="34">
        <v>46</v>
      </c>
      <c r="C122" s="35" t="s">
        <v>190</v>
      </c>
      <c r="D122" s="35" t="s">
        <v>192</v>
      </c>
      <c r="E122" s="36">
        <v>44440</v>
      </c>
      <c r="F122" s="35">
        <v>135801</v>
      </c>
    </row>
    <row r="123" spans="2:6" x14ac:dyDescent="0.3">
      <c r="B123" s="34">
        <v>796</v>
      </c>
      <c r="C123" s="35" t="s">
        <v>190</v>
      </c>
      <c r="D123" s="35" t="s">
        <v>192</v>
      </c>
      <c r="E123" s="36">
        <v>44348</v>
      </c>
      <c r="F123" s="34">
        <v>137843</v>
      </c>
    </row>
    <row r="124" spans="2:6" x14ac:dyDescent="0.3">
      <c r="B124" s="34">
        <v>1537</v>
      </c>
      <c r="C124" s="35" t="s">
        <v>190</v>
      </c>
      <c r="D124" s="35" t="s">
        <v>192</v>
      </c>
      <c r="E124" s="36">
        <v>44197</v>
      </c>
      <c r="F124" s="34">
        <v>142596</v>
      </c>
    </row>
    <row r="125" spans="2:6" x14ac:dyDescent="0.3">
      <c r="B125" s="34">
        <v>733</v>
      </c>
      <c r="C125" s="35" t="s">
        <v>190</v>
      </c>
      <c r="D125" s="35" t="s">
        <v>192</v>
      </c>
      <c r="E125" s="36">
        <v>44501</v>
      </c>
      <c r="F125" s="34">
        <v>146394</v>
      </c>
    </row>
    <row r="126" spans="2:6" x14ac:dyDescent="0.3">
      <c r="B126" s="34">
        <v>2811</v>
      </c>
      <c r="C126" s="35" t="s">
        <v>190</v>
      </c>
      <c r="D126" s="35" t="s">
        <v>192</v>
      </c>
      <c r="E126" s="36">
        <v>44197</v>
      </c>
      <c r="F126" s="34">
        <v>151301</v>
      </c>
    </row>
    <row r="127" spans="2:6" x14ac:dyDescent="0.3">
      <c r="B127" s="34">
        <v>27</v>
      </c>
      <c r="C127" s="35" t="s">
        <v>190</v>
      </c>
      <c r="D127" s="35" t="s">
        <v>192</v>
      </c>
      <c r="E127" s="36">
        <v>44470</v>
      </c>
      <c r="F127" s="35">
        <v>165656</v>
      </c>
    </row>
    <row r="128" spans="2:6" x14ac:dyDescent="0.3">
      <c r="B128" s="34">
        <v>1540</v>
      </c>
      <c r="C128" s="35" t="s">
        <v>190</v>
      </c>
      <c r="D128" s="35" t="s">
        <v>192</v>
      </c>
      <c r="E128" s="36">
        <v>44348</v>
      </c>
      <c r="F128" s="34">
        <v>165992</v>
      </c>
    </row>
    <row r="129" spans="2:6" x14ac:dyDescent="0.3">
      <c r="B129" s="34">
        <v>1686</v>
      </c>
      <c r="C129" s="35" t="s">
        <v>190</v>
      </c>
      <c r="D129" s="35" t="s">
        <v>192</v>
      </c>
      <c r="E129" s="36">
        <v>44378</v>
      </c>
      <c r="F129" s="34">
        <v>173616</v>
      </c>
    </row>
    <row r="130" spans="2:6" x14ac:dyDescent="0.3">
      <c r="B130" s="34">
        <v>128</v>
      </c>
      <c r="C130" s="35" t="s">
        <v>190</v>
      </c>
      <c r="D130" s="35" t="s">
        <v>192</v>
      </c>
      <c r="E130" s="36">
        <v>44531</v>
      </c>
      <c r="F130" s="35">
        <v>201069</v>
      </c>
    </row>
    <row r="131" spans="2:6" x14ac:dyDescent="0.3">
      <c r="B131" s="34">
        <v>2207</v>
      </c>
      <c r="C131" s="35" t="s">
        <v>190</v>
      </c>
      <c r="D131" s="35" t="s">
        <v>192</v>
      </c>
      <c r="E131" s="36">
        <v>44228</v>
      </c>
      <c r="F131" s="34">
        <v>210276</v>
      </c>
    </row>
    <row r="132" spans="2:6" x14ac:dyDescent="0.3">
      <c r="B132" s="34">
        <v>979</v>
      </c>
      <c r="C132" s="35" t="s">
        <v>190</v>
      </c>
      <c r="D132" s="35" t="s">
        <v>192</v>
      </c>
      <c r="E132" s="36">
        <v>44348</v>
      </c>
      <c r="F132" s="34">
        <v>234786</v>
      </c>
    </row>
    <row r="133" spans="2:6" x14ac:dyDescent="0.3">
      <c r="B133" s="34">
        <v>2259</v>
      </c>
      <c r="C133" s="35" t="s">
        <v>190</v>
      </c>
      <c r="D133" s="35" t="s">
        <v>193</v>
      </c>
      <c r="E133" s="36">
        <v>44531</v>
      </c>
      <c r="F133" s="34">
        <v>-21877</v>
      </c>
    </row>
    <row r="134" spans="2:6" x14ac:dyDescent="0.3">
      <c r="B134" s="34">
        <v>926</v>
      </c>
      <c r="C134" s="35" t="s">
        <v>190</v>
      </c>
      <c r="D134" s="35" t="s">
        <v>193</v>
      </c>
      <c r="E134" s="36">
        <v>44348</v>
      </c>
      <c r="F134" s="34">
        <v>6105</v>
      </c>
    </row>
    <row r="135" spans="2:6" x14ac:dyDescent="0.3">
      <c r="B135" s="34">
        <v>1667</v>
      </c>
      <c r="C135" s="35" t="s">
        <v>190</v>
      </c>
      <c r="D135" s="35" t="s">
        <v>193</v>
      </c>
      <c r="E135" s="36">
        <v>44317</v>
      </c>
      <c r="F135" s="34">
        <v>8950</v>
      </c>
    </row>
    <row r="136" spans="2:6" x14ac:dyDescent="0.3">
      <c r="B136" s="34">
        <v>38</v>
      </c>
      <c r="C136" s="35" t="s">
        <v>190</v>
      </c>
      <c r="D136" s="35" t="s">
        <v>193</v>
      </c>
      <c r="E136" s="36">
        <v>44256</v>
      </c>
      <c r="F136" s="35">
        <v>16452</v>
      </c>
    </row>
    <row r="137" spans="2:6" x14ac:dyDescent="0.3">
      <c r="B137" s="34">
        <v>1489</v>
      </c>
      <c r="C137" s="35" t="s">
        <v>190</v>
      </c>
      <c r="D137" s="35" t="s">
        <v>193</v>
      </c>
      <c r="E137" s="36">
        <v>44317</v>
      </c>
      <c r="F137" s="34">
        <v>24879</v>
      </c>
    </row>
    <row r="138" spans="2:6" x14ac:dyDescent="0.3">
      <c r="B138" s="34">
        <v>1583</v>
      </c>
      <c r="C138" s="35" t="s">
        <v>190</v>
      </c>
      <c r="D138" s="35" t="s">
        <v>193</v>
      </c>
      <c r="E138" s="36">
        <v>44228</v>
      </c>
      <c r="F138" s="34">
        <v>56810</v>
      </c>
    </row>
    <row r="139" spans="2:6" x14ac:dyDescent="0.3">
      <c r="B139" s="34">
        <v>115</v>
      </c>
      <c r="C139" s="35" t="s">
        <v>190</v>
      </c>
      <c r="D139" s="35" t="s">
        <v>193</v>
      </c>
      <c r="E139" s="36">
        <v>44317</v>
      </c>
      <c r="F139" s="35">
        <v>72086</v>
      </c>
    </row>
    <row r="140" spans="2:6" x14ac:dyDescent="0.3">
      <c r="B140" s="34">
        <v>2816</v>
      </c>
      <c r="C140" s="35" t="s">
        <v>190</v>
      </c>
      <c r="D140" s="35" t="s">
        <v>193</v>
      </c>
      <c r="E140" s="36">
        <v>44501</v>
      </c>
      <c r="F140" s="34">
        <v>74813</v>
      </c>
    </row>
    <row r="141" spans="2:6" x14ac:dyDescent="0.3">
      <c r="B141" s="34">
        <v>1471</v>
      </c>
      <c r="C141" s="35" t="s">
        <v>190</v>
      </c>
      <c r="D141" s="35" t="s">
        <v>193</v>
      </c>
      <c r="E141" s="36">
        <v>44531</v>
      </c>
      <c r="F141" s="34">
        <v>81048</v>
      </c>
    </row>
    <row r="142" spans="2:6" x14ac:dyDescent="0.3">
      <c r="B142" s="34">
        <v>2245</v>
      </c>
      <c r="C142" s="35" t="s">
        <v>190</v>
      </c>
      <c r="D142" s="35" t="s">
        <v>193</v>
      </c>
      <c r="E142" s="36">
        <v>44378</v>
      </c>
      <c r="F142" s="34">
        <v>86843</v>
      </c>
    </row>
    <row r="143" spans="2:6" x14ac:dyDescent="0.3">
      <c r="B143" s="34">
        <v>2301</v>
      </c>
      <c r="C143" s="35" t="s">
        <v>190</v>
      </c>
      <c r="D143" s="35" t="s">
        <v>193</v>
      </c>
      <c r="E143" s="36">
        <v>44197</v>
      </c>
      <c r="F143" s="34">
        <v>95623</v>
      </c>
    </row>
    <row r="144" spans="2:6" x14ac:dyDescent="0.3">
      <c r="B144" s="34">
        <v>3088</v>
      </c>
      <c r="C144" s="35" t="s">
        <v>190</v>
      </c>
      <c r="D144" s="35" t="s">
        <v>193</v>
      </c>
      <c r="E144" s="36">
        <v>44470</v>
      </c>
      <c r="F144" s="34">
        <v>104379</v>
      </c>
    </row>
    <row r="145" spans="2:6" x14ac:dyDescent="0.3">
      <c r="B145" s="34">
        <v>1691</v>
      </c>
      <c r="C145" s="35" t="s">
        <v>190</v>
      </c>
      <c r="D145" s="35" t="s">
        <v>193</v>
      </c>
      <c r="E145" s="36">
        <v>44531</v>
      </c>
      <c r="F145" s="34">
        <v>151084</v>
      </c>
    </row>
    <row r="146" spans="2:6" x14ac:dyDescent="0.3">
      <c r="B146" s="34">
        <v>165</v>
      </c>
      <c r="C146" s="35" t="s">
        <v>190</v>
      </c>
      <c r="D146" s="35" t="s">
        <v>193</v>
      </c>
      <c r="E146" s="36">
        <v>44348</v>
      </c>
      <c r="F146" s="35">
        <v>155904</v>
      </c>
    </row>
    <row r="147" spans="2:6" x14ac:dyDescent="0.3">
      <c r="B147" s="34">
        <v>738</v>
      </c>
      <c r="C147" s="35" t="s">
        <v>190</v>
      </c>
      <c r="D147" s="35" t="s">
        <v>193</v>
      </c>
      <c r="E147" s="36">
        <v>44531</v>
      </c>
      <c r="F147" s="34">
        <v>158679</v>
      </c>
    </row>
    <row r="148" spans="2:6" x14ac:dyDescent="0.3">
      <c r="B148" s="34">
        <v>2821</v>
      </c>
      <c r="C148" s="35" t="s">
        <v>190</v>
      </c>
      <c r="D148" s="35" t="s">
        <v>193</v>
      </c>
      <c r="E148" s="36">
        <v>44197</v>
      </c>
      <c r="F148" s="34">
        <v>161532</v>
      </c>
    </row>
    <row r="149" spans="2:6" x14ac:dyDescent="0.3">
      <c r="B149" s="34">
        <v>1688</v>
      </c>
      <c r="C149" s="35" t="s">
        <v>190</v>
      </c>
      <c r="D149" s="35" t="s">
        <v>193</v>
      </c>
      <c r="E149" s="36">
        <v>44228</v>
      </c>
      <c r="F149" s="34">
        <v>168122</v>
      </c>
    </row>
    <row r="150" spans="2:6" x14ac:dyDescent="0.3">
      <c r="B150" s="34">
        <v>184</v>
      </c>
      <c r="C150" s="35" t="s">
        <v>190</v>
      </c>
      <c r="D150" s="35" t="s">
        <v>193</v>
      </c>
      <c r="E150" s="36">
        <v>44531</v>
      </c>
      <c r="F150" s="35">
        <v>169991</v>
      </c>
    </row>
    <row r="151" spans="2:6" x14ac:dyDescent="0.3">
      <c r="B151" s="34">
        <v>3051</v>
      </c>
      <c r="C151" s="35" t="s">
        <v>190</v>
      </c>
      <c r="D151" s="35" t="s">
        <v>193</v>
      </c>
      <c r="E151" s="36">
        <v>44440</v>
      </c>
      <c r="F151" s="34">
        <v>200584</v>
      </c>
    </row>
    <row r="152" spans="2:6" x14ac:dyDescent="0.3">
      <c r="B152" s="34">
        <v>1668</v>
      </c>
      <c r="C152" s="35" t="s">
        <v>190</v>
      </c>
      <c r="D152" s="35" t="s">
        <v>193</v>
      </c>
      <c r="E152" s="36">
        <v>44197</v>
      </c>
      <c r="F152" s="34">
        <v>210209</v>
      </c>
    </row>
    <row r="153" spans="2:6" x14ac:dyDescent="0.3">
      <c r="B153" s="34">
        <v>72</v>
      </c>
      <c r="C153" s="35" t="s">
        <v>190</v>
      </c>
      <c r="D153" s="35" t="s">
        <v>193</v>
      </c>
      <c r="E153" s="36">
        <v>44348</v>
      </c>
      <c r="F153" s="35">
        <v>247286</v>
      </c>
    </row>
    <row r="154" spans="2:6" x14ac:dyDescent="0.3">
      <c r="B154" s="34">
        <v>174</v>
      </c>
      <c r="C154" s="35" t="s">
        <v>190</v>
      </c>
      <c r="D154" s="35" t="s">
        <v>191</v>
      </c>
      <c r="E154" s="36">
        <v>44470</v>
      </c>
      <c r="F154" s="35">
        <v>-37886</v>
      </c>
    </row>
    <row r="155" spans="2:6" x14ac:dyDescent="0.3">
      <c r="B155" s="34">
        <v>874</v>
      </c>
      <c r="C155" s="35" t="s">
        <v>190</v>
      </c>
      <c r="D155" s="35" t="s">
        <v>191</v>
      </c>
      <c r="E155" s="36">
        <v>44470</v>
      </c>
      <c r="F155" s="34">
        <v>5652</v>
      </c>
    </row>
    <row r="156" spans="2:6" x14ac:dyDescent="0.3">
      <c r="B156" s="34">
        <v>2847</v>
      </c>
      <c r="C156" s="35" t="s">
        <v>190</v>
      </c>
      <c r="D156" s="35" t="s">
        <v>191</v>
      </c>
      <c r="E156" s="36">
        <v>44501</v>
      </c>
      <c r="F156" s="34">
        <v>8463</v>
      </c>
    </row>
    <row r="157" spans="2:6" x14ac:dyDescent="0.3">
      <c r="B157" s="34">
        <v>2852</v>
      </c>
      <c r="C157" s="35" t="s">
        <v>190</v>
      </c>
      <c r="D157" s="35" t="s">
        <v>191</v>
      </c>
      <c r="E157" s="36">
        <v>44531</v>
      </c>
      <c r="F157" s="34">
        <v>9630</v>
      </c>
    </row>
    <row r="158" spans="2:6" x14ac:dyDescent="0.3">
      <c r="B158" s="34">
        <v>842</v>
      </c>
      <c r="C158" s="35" t="s">
        <v>190</v>
      </c>
      <c r="D158" s="35" t="s">
        <v>191</v>
      </c>
      <c r="E158" s="36">
        <v>44409</v>
      </c>
      <c r="F158" s="34">
        <v>19225</v>
      </c>
    </row>
    <row r="159" spans="2:6" x14ac:dyDescent="0.3">
      <c r="B159" s="34">
        <v>1567</v>
      </c>
      <c r="C159" s="35" t="s">
        <v>190</v>
      </c>
      <c r="D159" s="35" t="s">
        <v>191</v>
      </c>
      <c r="E159" s="36">
        <v>44228</v>
      </c>
      <c r="F159" s="34">
        <v>22003</v>
      </c>
    </row>
    <row r="160" spans="2:6" x14ac:dyDescent="0.3">
      <c r="B160" s="34">
        <v>3093</v>
      </c>
      <c r="C160" s="35" t="s">
        <v>190</v>
      </c>
      <c r="D160" s="35" t="s">
        <v>191</v>
      </c>
      <c r="E160" s="36">
        <v>44470</v>
      </c>
      <c r="F160" s="34">
        <v>22810</v>
      </c>
    </row>
    <row r="161" spans="2:6" x14ac:dyDescent="0.3">
      <c r="B161" s="34">
        <v>930</v>
      </c>
      <c r="C161" s="35" t="s">
        <v>190</v>
      </c>
      <c r="D161" s="35" t="s">
        <v>191</v>
      </c>
      <c r="E161" s="36">
        <v>44256</v>
      </c>
      <c r="F161" s="34">
        <v>34334</v>
      </c>
    </row>
    <row r="162" spans="2:6" x14ac:dyDescent="0.3">
      <c r="B162" s="34">
        <v>221</v>
      </c>
      <c r="C162" s="35" t="s">
        <v>190</v>
      </c>
      <c r="D162" s="35" t="s">
        <v>191</v>
      </c>
      <c r="E162" s="36">
        <v>44501</v>
      </c>
      <c r="F162" s="35">
        <v>39668</v>
      </c>
    </row>
    <row r="163" spans="2:6" x14ac:dyDescent="0.3">
      <c r="B163" s="34">
        <v>3099</v>
      </c>
      <c r="C163" s="35" t="s">
        <v>190</v>
      </c>
      <c r="D163" s="35" t="s">
        <v>191</v>
      </c>
      <c r="E163" s="36">
        <v>44348</v>
      </c>
      <c r="F163" s="34">
        <v>65162</v>
      </c>
    </row>
    <row r="164" spans="2:6" x14ac:dyDescent="0.3">
      <c r="B164" s="34">
        <v>2176</v>
      </c>
      <c r="C164" s="35" t="s">
        <v>190</v>
      </c>
      <c r="D164" s="35" t="s">
        <v>191</v>
      </c>
      <c r="E164" s="36">
        <v>44287</v>
      </c>
      <c r="F164" s="34">
        <v>73163</v>
      </c>
    </row>
    <row r="165" spans="2:6" x14ac:dyDescent="0.3">
      <c r="B165" s="34">
        <v>977</v>
      </c>
      <c r="C165" s="35" t="s">
        <v>190</v>
      </c>
      <c r="D165" s="35" t="s">
        <v>191</v>
      </c>
      <c r="E165" s="36">
        <v>44317</v>
      </c>
      <c r="F165" s="34">
        <v>82968</v>
      </c>
    </row>
    <row r="166" spans="2:6" x14ac:dyDescent="0.3">
      <c r="B166" s="34">
        <v>1553</v>
      </c>
      <c r="C166" s="35" t="s">
        <v>190</v>
      </c>
      <c r="D166" s="35" t="s">
        <v>191</v>
      </c>
      <c r="E166" s="36">
        <v>44470</v>
      </c>
      <c r="F166" s="34">
        <v>86460</v>
      </c>
    </row>
    <row r="167" spans="2:6" x14ac:dyDescent="0.3">
      <c r="B167" s="34">
        <v>8</v>
      </c>
      <c r="C167" s="35" t="s">
        <v>190</v>
      </c>
      <c r="D167" s="35" t="s">
        <v>191</v>
      </c>
      <c r="E167" s="36">
        <v>44348</v>
      </c>
      <c r="F167" s="35">
        <v>108879</v>
      </c>
    </row>
    <row r="168" spans="2:6" x14ac:dyDescent="0.3">
      <c r="B168" s="34">
        <v>780</v>
      </c>
      <c r="C168" s="35" t="s">
        <v>190</v>
      </c>
      <c r="D168" s="35" t="s">
        <v>191</v>
      </c>
      <c r="E168" s="36">
        <v>44409</v>
      </c>
      <c r="F168" s="34">
        <v>131983</v>
      </c>
    </row>
    <row r="169" spans="2:6" x14ac:dyDescent="0.3">
      <c r="B169" s="34">
        <v>2369</v>
      </c>
      <c r="C169" s="35" t="s">
        <v>190</v>
      </c>
      <c r="D169" s="35" t="s">
        <v>191</v>
      </c>
      <c r="E169" s="36">
        <v>44378</v>
      </c>
      <c r="F169" s="34">
        <v>138473</v>
      </c>
    </row>
    <row r="170" spans="2:6" x14ac:dyDescent="0.3">
      <c r="B170" s="34">
        <v>858</v>
      </c>
      <c r="C170" s="35" t="s">
        <v>190</v>
      </c>
      <c r="D170" s="35" t="s">
        <v>191</v>
      </c>
      <c r="E170" s="36">
        <v>44256</v>
      </c>
      <c r="F170" s="34">
        <v>150851</v>
      </c>
    </row>
    <row r="171" spans="2:6" x14ac:dyDescent="0.3">
      <c r="B171" s="34">
        <v>1590</v>
      </c>
      <c r="C171" s="35" t="s">
        <v>190</v>
      </c>
      <c r="D171" s="35" t="s">
        <v>191</v>
      </c>
      <c r="E171" s="36">
        <v>44470</v>
      </c>
      <c r="F171" s="34">
        <v>169915</v>
      </c>
    </row>
    <row r="172" spans="2:6" x14ac:dyDescent="0.3">
      <c r="B172" s="34">
        <v>777</v>
      </c>
      <c r="C172" s="35" t="s">
        <v>190</v>
      </c>
      <c r="D172" s="35" t="s">
        <v>191</v>
      </c>
      <c r="E172" s="36">
        <v>44348</v>
      </c>
      <c r="F172" s="34">
        <v>190517</v>
      </c>
    </row>
    <row r="173" spans="2:6" x14ac:dyDescent="0.3">
      <c r="B173" s="34">
        <v>1674</v>
      </c>
      <c r="C173" s="35" t="s">
        <v>190</v>
      </c>
      <c r="D173" s="35" t="s">
        <v>191</v>
      </c>
      <c r="E173" s="36">
        <v>44409</v>
      </c>
      <c r="F173" s="34">
        <v>191733</v>
      </c>
    </row>
    <row r="174" spans="2:6" x14ac:dyDescent="0.3">
      <c r="B174" s="34">
        <v>2958</v>
      </c>
      <c r="C174" s="35" t="s">
        <v>190</v>
      </c>
      <c r="D174" s="35" t="s">
        <v>191</v>
      </c>
      <c r="E174" s="36">
        <v>44228</v>
      </c>
      <c r="F174" s="34">
        <v>194150</v>
      </c>
    </row>
    <row r="175" spans="2:6" x14ac:dyDescent="0.3">
      <c r="B175" s="34">
        <v>2239</v>
      </c>
      <c r="C175" s="35" t="s">
        <v>190</v>
      </c>
      <c r="D175" s="35" t="s">
        <v>191</v>
      </c>
      <c r="E175" s="36">
        <v>44287</v>
      </c>
      <c r="F175" s="34">
        <v>203878</v>
      </c>
    </row>
    <row r="176" spans="2:6" x14ac:dyDescent="0.3">
      <c r="B176" s="34">
        <v>1413</v>
      </c>
      <c r="C176" s="35" t="s">
        <v>190</v>
      </c>
      <c r="D176" s="35" t="s">
        <v>191</v>
      </c>
      <c r="E176" s="36">
        <v>44440</v>
      </c>
      <c r="F176" s="34">
        <v>209590</v>
      </c>
    </row>
    <row r="177" spans="2:6" x14ac:dyDescent="0.3">
      <c r="B177" s="34">
        <v>1574</v>
      </c>
      <c r="C177" s="35" t="s">
        <v>190</v>
      </c>
      <c r="D177" s="35" t="s">
        <v>191</v>
      </c>
      <c r="E177" s="36">
        <v>44440</v>
      </c>
      <c r="F177" s="34">
        <v>217075</v>
      </c>
    </row>
    <row r="178" spans="2:6" x14ac:dyDescent="0.3">
      <c r="B178" s="34">
        <v>1434</v>
      </c>
      <c r="C178" s="35" t="s">
        <v>190</v>
      </c>
      <c r="D178" s="35" t="s">
        <v>191</v>
      </c>
      <c r="E178" s="36">
        <v>44287</v>
      </c>
      <c r="F178" s="34">
        <v>220171</v>
      </c>
    </row>
    <row r="179" spans="2:6" x14ac:dyDescent="0.3">
      <c r="B179" s="34">
        <v>893</v>
      </c>
      <c r="C179" s="35" t="s">
        <v>190</v>
      </c>
      <c r="D179" s="35" t="s">
        <v>191</v>
      </c>
      <c r="E179" s="36">
        <v>44228</v>
      </c>
      <c r="F179" s="34">
        <v>230726</v>
      </c>
    </row>
    <row r="180" spans="2:6" x14ac:dyDescent="0.3">
      <c r="B180" s="34">
        <v>3059</v>
      </c>
      <c r="C180" s="35" t="s">
        <v>190</v>
      </c>
      <c r="D180" s="35" t="s">
        <v>191</v>
      </c>
      <c r="E180" s="36">
        <v>44378</v>
      </c>
      <c r="F180" s="34">
        <v>235104</v>
      </c>
    </row>
    <row r="181" spans="2:6" x14ac:dyDescent="0.3">
      <c r="B181" s="34">
        <v>867</v>
      </c>
      <c r="C181" s="35" t="s">
        <v>190</v>
      </c>
      <c r="D181" s="35" t="s">
        <v>191</v>
      </c>
      <c r="E181" s="36">
        <v>44348</v>
      </c>
      <c r="F181" s="34">
        <v>259896</v>
      </c>
    </row>
    <row r="182" spans="2:6" x14ac:dyDescent="0.3">
      <c r="B182" s="34">
        <v>113</v>
      </c>
      <c r="C182" s="35" t="s">
        <v>190</v>
      </c>
      <c r="D182" s="35" t="s">
        <v>194</v>
      </c>
      <c r="E182" s="36">
        <v>44378</v>
      </c>
      <c r="F182" s="35">
        <v>-34980</v>
      </c>
    </row>
    <row r="183" spans="2:6" x14ac:dyDescent="0.3">
      <c r="B183" s="34">
        <v>762</v>
      </c>
      <c r="C183" s="35" t="s">
        <v>190</v>
      </c>
      <c r="D183" s="35" t="s">
        <v>194</v>
      </c>
      <c r="E183" s="36">
        <v>44348</v>
      </c>
      <c r="F183" s="34">
        <v>-15140</v>
      </c>
    </row>
    <row r="184" spans="2:6" x14ac:dyDescent="0.3">
      <c r="B184" s="34">
        <v>282</v>
      </c>
      <c r="C184" s="35" t="s">
        <v>190</v>
      </c>
      <c r="D184" s="35" t="s">
        <v>194</v>
      </c>
      <c r="E184" s="36">
        <v>44197</v>
      </c>
      <c r="F184" s="35">
        <v>-7921</v>
      </c>
    </row>
    <row r="185" spans="2:6" x14ac:dyDescent="0.3">
      <c r="B185" s="34">
        <v>748</v>
      </c>
      <c r="C185" s="35" t="s">
        <v>190</v>
      </c>
      <c r="D185" s="35" t="s">
        <v>194</v>
      </c>
      <c r="E185" s="36">
        <v>44378</v>
      </c>
      <c r="F185" s="34">
        <v>5850</v>
      </c>
    </row>
    <row r="186" spans="2:6" x14ac:dyDescent="0.3">
      <c r="B186" s="34">
        <v>2933</v>
      </c>
      <c r="C186" s="35" t="s">
        <v>190</v>
      </c>
      <c r="D186" s="35" t="s">
        <v>194</v>
      </c>
      <c r="E186" s="36">
        <v>44197</v>
      </c>
      <c r="F186" s="34">
        <v>6256</v>
      </c>
    </row>
    <row r="187" spans="2:6" x14ac:dyDescent="0.3">
      <c r="B187" s="34">
        <v>2390</v>
      </c>
      <c r="C187" s="35" t="s">
        <v>190</v>
      </c>
      <c r="D187" s="35" t="s">
        <v>194</v>
      </c>
      <c r="E187" s="36">
        <v>44409</v>
      </c>
      <c r="F187" s="34">
        <v>10877</v>
      </c>
    </row>
    <row r="188" spans="2:6" x14ac:dyDescent="0.3">
      <c r="B188" s="34">
        <v>2187</v>
      </c>
      <c r="C188" s="35" t="s">
        <v>190</v>
      </c>
      <c r="D188" s="35" t="s">
        <v>194</v>
      </c>
      <c r="E188" s="36">
        <v>44440</v>
      </c>
      <c r="F188" s="34">
        <v>13179</v>
      </c>
    </row>
    <row r="189" spans="2:6" x14ac:dyDescent="0.3">
      <c r="B189" s="34">
        <v>2913</v>
      </c>
      <c r="C189" s="35" t="s">
        <v>190</v>
      </c>
      <c r="D189" s="35" t="s">
        <v>194</v>
      </c>
      <c r="E189" s="36">
        <v>44197</v>
      </c>
      <c r="F189" s="34">
        <v>25860</v>
      </c>
    </row>
    <row r="190" spans="2:6" x14ac:dyDescent="0.3">
      <c r="B190" s="34">
        <v>3013</v>
      </c>
      <c r="C190" s="35" t="s">
        <v>190</v>
      </c>
      <c r="D190" s="35" t="s">
        <v>194</v>
      </c>
      <c r="E190" s="36">
        <v>44317</v>
      </c>
      <c r="F190" s="34">
        <v>26172</v>
      </c>
    </row>
    <row r="191" spans="2:6" x14ac:dyDescent="0.3">
      <c r="B191" s="34">
        <v>1531</v>
      </c>
      <c r="C191" s="35" t="s">
        <v>190</v>
      </c>
      <c r="D191" s="35" t="s">
        <v>194</v>
      </c>
      <c r="E191" s="36">
        <v>44440</v>
      </c>
      <c r="F191" s="34">
        <v>27327</v>
      </c>
    </row>
    <row r="192" spans="2:6" x14ac:dyDescent="0.3">
      <c r="B192" s="34">
        <v>2910</v>
      </c>
      <c r="C192" s="35" t="s">
        <v>190</v>
      </c>
      <c r="D192" s="35" t="s">
        <v>194</v>
      </c>
      <c r="E192" s="36">
        <v>44378</v>
      </c>
      <c r="F192" s="34">
        <v>52513</v>
      </c>
    </row>
    <row r="193" spans="2:6" x14ac:dyDescent="0.3">
      <c r="B193" s="34">
        <v>2184</v>
      </c>
      <c r="C193" s="35" t="s">
        <v>190</v>
      </c>
      <c r="D193" s="35" t="s">
        <v>194</v>
      </c>
      <c r="E193" s="36">
        <v>44409</v>
      </c>
      <c r="F193" s="34">
        <v>67090</v>
      </c>
    </row>
    <row r="194" spans="2:6" x14ac:dyDescent="0.3">
      <c r="B194" s="34">
        <v>131</v>
      </c>
      <c r="C194" s="35" t="s">
        <v>190</v>
      </c>
      <c r="D194" s="35" t="s">
        <v>194</v>
      </c>
      <c r="E194" s="36">
        <v>44531</v>
      </c>
      <c r="F194" s="35">
        <v>74221</v>
      </c>
    </row>
    <row r="195" spans="2:6" x14ac:dyDescent="0.3">
      <c r="B195" s="34">
        <v>2376</v>
      </c>
      <c r="C195" s="35" t="s">
        <v>190</v>
      </c>
      <c r="D195" s="35" t="s">
        <v>194</v>
      </c>
      <c r="E195" s="36">
        <v>44287</v>
      </c>
      <c r="F195" s="34">
        <v>81846</v>
      </c>
    </row>
    <row r="196" spans="2:6" x14ac:dyDescent="0.3">
      <c r="B196" s="34">
        <v>127</v>
      </c>
      <c r="C196" s="35" t="s">
        <v>190</v>
      </c>
      <c r="D196" s="35" t="s">
        <v>194</v>
      </c>
      <c r="E196" s="36">
        <v>44470</v>
      </c>
      <c r="F196" s="35">
        <v>84660</v>
      </c>
    </row>
    <row r="197" spans="2:6" x14ac:dyDescent="0.3">
      <c r="B197" s="34">
        <v>2333</v>
      </c>
      <c r="C197" s="35" t="s">
        <v>190</v>
      </c>
      <c r="D197" s="35" t="s">
        <v>194</v>
      </c>
      <c r="E197" s="36">
        <v>44378</v>
      </c>
      <c r="F197" s="34">
        <v>103592</v>
      </c>
    </row>
    <row r="198" spans="2:6" x14ac:dyDescent="0.3">
      <c r="B198" s="34">
        <v>111</v>
      </c>
      <c r="C198" s="35" t="s">
        <v>190</v>
      </c>
      <c r="D198" s="35" t="s">
        <v>194</v>
      </c>
      <c r="E198" s="36">
        <v>44197</v>
      </c>
      <c r="F198" s="35">
        <v>123287</v>
      </c>
    </row>
    <row r="199" spans="2:6" x14ac:dyDescent="0.3">
      <c r="B199" s="34">
        <v>1547</v>
      </c>
      <c r="C199" s="35" t="s">
        <v>190</v>
      </c>
      <c r="D199" s="35" t="s">
        <v>194</v>
      </c>
      <c r="E199" s="36">
        <v>44531</v>
      </c>
      <c r="F199" s="34">
        <v>129328</v>
      </c>
    </row>
    <row r="200" spans="2:6" x14ac:dyDescent="0.3">
      <c r="B200" s="34">
        <v>2862</v>
      </c>
      <c r="C200" s="35" t="s">
        <v>190</v>
      </c>
      <c r="D200" s="35" t="s">
        <v>194</v>
      </c>
      <c r="E200" s="36">
        <v>44470</v>
      </c>
      <c r="F200" s="34">
        <v>139432</v>
      </c>
    </row>
    <row r="201" spans="2:6" x14ac:dyDescent="0.3">
      <c r="B201" s="34">
        <v>894</v>
      </c>
      <c r="C201" s="35" t="s">
        <v>190</v>
      </c>
      <c r="D201" s="35" t="s">
        <v>194</v>
      </c>
      <c r="E201" s="36">
        <v>44470</v>
      </c>
      <c r="F201" s="34">
        <v>154630</v>
      </c>
    </row>
    <row r="202" spans="2:6" x14ac:dyDescent="0.3">
      <c r="B202" s="34">
        <v>2899</v>
      </c>
      <c r="C202" s="35" t="s">
        <v>190</v>
      </c>
      <c r="D202" s="35" t="s">
        <v>194</v>
      </c>
      <c r="E202" s="36">
        <v>44501</v>
      </c>
      <c r="F202" s="34">
        <v>156072</v>
      </c>
    </row>
    <row r="203" spans="2:6" x14ac:dyDescent="0.3">
      <c r="B203" s="34">
        <v>911</v>
      </c>
      <c r="C203" s="35" t="s">
        <v>190</v>
      </c>
      <c r="D203" s="35" t="s">
        <v>194</v>
      </c>
      <c r="E203" s="36">
        <v>44348</v>
      </c>
      <c r="F203" s="34">
        <v>161165</v>
      </c>
    </row>
    <row r="204" spans="2:6" x14ac:dyDescent="0.3">
      <c r="B204" s="34">
        <v>891</v>
      </c>
      <c r="C204" s="35" t="s">
        <v>190</v>
      </c>
      <c r="D204" s="35" t="s">
        <v>194</v>
      </c>
      <c r="E204" s="36">
        <v>44228</v>
      </c>
      <c r="F204" s="34">
        <v>173392</v>
      </c>
    </row>
    <row r="205" spans="2:6" x14ac:dyDescent="0.3">
      <c r="B205" s="34">
        <v>728</v>
      </c>
      <c r="C205" s="35" t="s">
        <v>190</v>
      </c>
      <c r="D205" s="35" t="s">
        <v>194</v>
      </c>
      <c r="E205" s="36">
        <v>44287</v>
      </c>
      <c r="F205" s="34">
        <v>175220</v>
      </c>
    </row>
    <row r="206" spans="2:6" x14ac:dyDescent="0.3">
      <c r="B206" s="34">
        <v>84</v>
      </c>
      <c r="C206" s="35" t="s">
        <v>190</v>
      </c>
      <c r="D206" s="35" t="s">
        <v>194</v>
      </c>
      <c r="E206" s="36">
        <v>44287</v>
      </c>
      <c r="F206" s="35">
        <v>191293</v>
      </c>
    </row>
    <row r="207" spans="2:6" x14ac:dyDescent="0.3">
      <c r="B207" s="34">
        <v>963</v>
      </c>
      <c r="C207" s="35" t="s">
        <v>190</v>
      </c>
      <c r="D207" s="35" t="s">
        <v>194</v>
      </c>
      <c r="E207" s="36">
        <v>44440</v>
      </c>
      <c r="F207" s="34">
        <v>193691</v>
      </c>
    </row>
    <row r="208" spans="2:6" x14ac:dyDescent="0.3">
      <c r="B208" s="34">
        <v>211</v>
      </c>
      <c r="C208" s="35" t="s">
        <v>190</v>
      </c>
      <c r="D208" s="35" t="s">
        <v>194</v>
      </c>
      <c r="E208" s="36">
        <v>44501</v>
      </c>
      <c r="F208" s="35">
        <v>207031</v>
      </c>
    </row>
    <row r="209" spans="2:6" x14ac:dyDescent="0.3">
      <c r="B209" s="34">
        <v>1526</v>
      </c>
      <c r="C209" s="35" t="s">
        <v>190</v>
      </c>
      <c r="D209" s="35" t="s">
        <v>194</v>
      </c>
      <c r="E209" s="36">
        <v>44287</v>
      </c>
      <c r="F209" s="34">
        <v>214102</v>
      </c>
    </row>
    <row r="210" spans="2:6" x14ac:dyDescent="0.3">
      <c r="B210" s="34">
        <v>3018</v>
      </c>
      <c r="C210" s="35" t="s">
        <v>190</v>
      </c>
      <c r="D210" s="35" t="s">
        <v>194</v>
      </c>
      <c r="E210" s="36">
        <v>44501</v>
      </c>
      <c r="F210" s="34">
        <v>223295</v>
      </c>
    </row>
    <row r="211" spans="2:6" x14ac:dyDescent="0.3">
      <c r="B211" s="34">
        <v>973</v>
      </c>
      <c r="C211" s="35" t="s">
        <v>190</v>
      </c>
      <c r="D211" s="35" t="s">
        <v>194</v>
      </c>
      <c r="E211" s="36">
        <v>44378</v>
      </c>
      <c r="F211" s="34">
        <v>229218</v>
      </c>
    </row>
    <row r="212" spans="2:6" x14ac:dyDescent="0.3">
      <c r="B212" s="34">
        <v>1683</v>
      </c>
      <c r="C212" s="35" t="s">
        <v>190</v>
      </c>
      <c r="D212" s="35" t="s">
        <v>194</v>
      </c>
      <c r="E212" s="36">
        <v>44440</v>
      </c>
      <c r="F212" s="34">
        <v>242971</v>
      </c>
    </row>
    <row r="213" spans="2:6" x14ac:dyDescent="0.3">
      <c r="B213" s="34">
        <v>2318</v>
      </c>
      <c r="C213" s="35" t="s">
        <v>190</v>
      </c>
      <c r="D213" s="35" t="s">
        <v>194</v>
      </c>
      <c r="E213" s="36">
        <v>44531</v>
      </c>
      <c r="F213" s="34">
        <v>244284</v>
      </c>
    </row>
    <row r="214" spans="2:6" x14ac:dyDescent="0.3">
      <c r="B214" s="34">
        <v>983</v>
      </c>
      <c r="C214" s="35" t="s">
        <v>190</v>
      </c>
      <c r="D214" s="35" t="s">
        <v>194</v>
      </c>
      <c r="E214" s="36">
        <v>44470</v>
      </c>
      <c r="F214" s="34">
        <v>249705</v>
      </c>
    </row>
    <row r="215" spans="2:6" x14ac:dyDescent="0.3">
      <c r="B215" s="34">
        <v>2881</v>
      </c>
      <c r="C215" s="35" t="s">
        <v>190</v>
      </c>
      <c r="D215" s="35" t="s">
        <v>194</v>
      </c>
      <c r="E215" s="36">
        <v>44440</v>
      </c>
      <c r="F215" s="34">
        <v>261354</v>
      </c>
    </row>
    <row r="216" spans="2:6" x14ac:dyDescent="0.3">
      <c r="B216" s="34">
        <v>2478</v>
      </c>
      <c r="C216" s="35" t="s">
        <v>196</v>
      </c>
      <c r="D216" s="35" t="s">
        <v>195</v>
      </c>
      <c r="E216" s="36">
        <v>44228</v>
      </c>
      <c r="F216" s="34">
        <v>8721</v>
      </c>
    </row>
    <row r="217" spans="2:6" x14ac:dyDescent="0.3">
      <c r="B217" s="34">
        <v>403</v>
      </c>
      <c r="C217" s="35" t="s">
        <v>196</v>
      </c>
      <c r="D217" s="35" t="s">
        <v>195</v>
      </c>
      <c r="E217" s="36">
        <v>44378</v>
      </c>
      <c r="F217" s="35">
        <v>12909</v>
      </c>
    </row>
    <row r="218" spans="2:6" x14ac:dyDescent="0.3">
      <c r="B218" s="34">
        <v>1903</v>
      </c>
      <c r="C218" s="35" t="s">
        <v>196</v>
      </c>
      <c r="D218" s="35" t="s">
        <v>195</v>
      </c>
      <c r="E218" s="36">
        <v>44531</v>
      </c>
      <c r="F218" s="34">
        <v>22305</v>
      </c>
    </row>
    <row r="219" spans="2:6" x14ac:dyDescent="0.3">
      <c r="B219" s="34">
        <v>413</v>
      </c>
      <c r="C219" s="35" t="s">
        <v>196</v>
      </c>
      <c r="D219" s="35" t="s">
        <v>195</v>
      </c>
      <c r="E219" s="36">
        <v>44378</v>
      </c>
      <c r="F219" s="35">
        <v>36046</v>
      </c>
    </row>
    <row r="220" spans="2:6" x14ac:dyDescent="0.3">
      <c r="B220" s="34">
        <v>3394</v>
      </c>
      <c r="C220" s="35" t="s">
        <v>196</v>
      </c>
      <c r="D220" s="35" t="s">
        <v>195</v>
      </c>
      <c r="E220" s="36">
        <v>44501</v>
      </c>
      <c r="F220" s="34">
        <v>40179</v>
      </c>
    </row>
    <row r="221" spans="2:6" x14ac:dyDescent="0.3">
      <c r="B221" s="34">
        <v>594</v>
      </c>
      <c r="C221" s="35" t="s">
        <v>196</v>
      </c>
      <c r="D221" s="35" t="s">
        <v>195</v>
      </c>
      <c r="E221" s="36">
        <v>44531</v>
      </c>
      <c r="F221" s="35">
        <v>47888</v>
      </c>
    </row>
    <row r="222" spans="2:6" x14ac:dyDescent="0.3">
      <c r="B222" s="34">
        <v>2655</v>
      </c>
      <c r="C222" s="35" t="s">
        <v>196</v>
      </c>
      <c r="D222" s="35" t="s">
        <v>195</v>
      </c>
      <c r="E222" s="36">
        <v>44287</v>
      </c>
      <c r="F222" s="34">
        <v>173334</v>
      </c>
    </row>
    <row r="223" spans="2:6" x14ac:dyDescent="0.3">
      <c r="B223" s="34">
        <v>1253</v>
      </c>
      <c r="C223" s="35" t="s">
        <v>196</v>
      </c>
      <c r="D223" s="35" t="s">
        <v>195</v>
      </c>
      <c r="E223" s="36">
        <v>44228</v>
      </c>
      <c r="F223" s="34">
        <v>187979</v>
      </c>
    </row>
    <row r="224" spans="2:6" x14ac:dyDescent="0.3">
      <c r="B224" s="34">
        <v>2033</v>
      </c>
      <c r="C224" s="35" t="s">
        <v>196</v>
      </c>
      <c r="D224" s="35" t="s">
        <v>195</v>
      </c>
      <c r="E224" s="36">
        <v>44470</v>
      </c>
      <c r="F224" s="34">
        <v>225220</v>
      </c>
    </row>
    <row r="225" spans="2:6" x14ac:dyDescent="0.3">
      <c r="B225" s="34">
        <v>1396</v>
      </c>
      <c r="C225" s="35" t="s">
        <v>196</v>
      </c>
      <c r="D225" s="35" t="s">
        <v>195</v>
      </c>
      <c r="E225" s="36">
        <v>44409</v>
      </c>
      <c r="F225" s="34">
        <v>229197</v>
      </c>
    </row>
    <row r="226" spans="2:6" x14ac:dyDescent="0.3">
      <c r="B226" s="34">
        <v>2642</v>
      </c>
      <c r="C226" s="35" t="s">
        <v>196</v>
      </c>
      <c r="D226" s="35" t="s">
        <v>195</v>
      </c>
      <c r="E226" s="36">
        <v>44228</v>
      </c>
      <c r="F226" s="34">
        <v>252387</v>
      </c>
    </row>
    <row r="227" spans="2:6" x14ac:dyDescent="0.3">
      <c r="B227" s="34">
        <v>1975</v>
      </c>
      <c r="C227" s="35" t="s">
        <v>196</v>
      </c>
      <c r="D227" s="35" t="s">
        <v>192</v>
      </c>
      <c r="E227" s="36">
        <v>44287</v>
      </c>
      <c r="F227" s="34">
        <v>259</v>
      </c>
    </row>
    <row r="228" spans="2:6" x14ac:dyDescent="0.3">
      <c r="B228" s="34">
        <v>3294</v>
      </c>
      <c r="C228" s="35" t="s">
        <v>196</v>
      </c>
      <c r="D228" s="35" t="s">
        <v>192</v>
      </c>
      <c r="E228" s="36">
        <v>44228</v>
      </c>
      <c r="F228" s="34">
        <v>11682</v>
      </c>
    </row>
    <row r="229" spans="2:6" x14ac:dyDescent="0.3">
      <c r="B229" s="34">
        <v>1019</v>
      </c>
      <c r="C229" s="35" t="s">
        <v>196</v>
      </c>
      <c r="D229" s="35" t="s">
        <v>192</v>
      </c>
      <c r="E229" s="36">
        <v>44501</v>
      </c>
      <c r="F229" s="34">
        <v>25301</v>
      </c>
    </row>
    <row r="230" spans="2:6" x14ac:dyDescent="0.3">
      <c r="B230" s="34">
        <v>3454</v>
      </c>
      <c r="C230" s="35" t="s">
        <v>196</v>
      </c>
      <c r="D230" s="35" t="s">
        <v>192</v>
      </c>
      <c r="E230" s="36">
        <v>44287</v>
      </c>
      <c r="F230" s="34">
        <v>51383</v>
      </c>
    </row>
    <row r="231" spans="2:6" x14ac:dyDescent="0.3">
      <c r="B231" s="34">
        <v>482</v>
      </c>
      <c r="C231" s="35" t="s">
        <v>196</v>
      </c>
      <c r="D231" s="35" t="s">
        <v>192</v>
      </c>
      <c r="E231" s="36">
        <v>44378</v>
      </c>
      <c r="F231" s="35">
        <v>57399</v>
      </c>
    </row>
    <row r="232" spans="2:6" x14ac:dyDescent="0.3">
      <c r="B232" s="34">
        <v>3442</v>
      </c>
      <c r="C232" s="35" t="s">
        <v>196</v>
      </c>
      <c r="D232" s="35" t="s">
        <v>192</v>
      </c>
      <c r="E232" s="36">
        <v>44470</v>
      </c>
      <c r="F232" s="34">
        <v>86076</v>
      </c>
    </row>
    <row r="233" spans="2:6" x14ac:dyDescent="0.3">
      <c r="B233" s="34">
        <v>1719</v>
      </c>
      <c r="C233" s="35" t="s">
        <v>196</v>
      </c>
      <c r="D233" s="35" t="s">
        <v>192</v>
      </c>
      <c r="E233" s="36">
        <v>44348</v>
      </c>
      <c r="F233" s="34">
        <v>95791</v>
      </c>
    </row>
    <row r="234" spans="2:6" x14ac:dyDescent="0.3">
      <c r="B234" s="34">
        <v>3119</v>
      </c>
      <c r="C234" s="35" t="s">
        <v>196</v>
      </c>
      <c r="D234" s="35" t="s">
        <v>192</v>
      </c>
      <c r="E234" s="36">
        <v>44531</v>
      </c>
      <c r="F234" s="34">
        <v>100956</v>
      </c>
    </row>
    <row r="235" spans="2:6" x14ac:dyDescent="0.3">
      <c r="B235" s="34">
        <v>2754</v>
      </c>
      <c r="C235" s="35" t="s">
        <v>196</v>
      </c>
      <c r="D235" s="35" t="s">
        <v>192</v>
      </c>
      <c r="E235" s="36">
        <v>44256</v>
      </c>
      <c r="F235" s="34">
        <v>117440</v>
      </c>
    </row>
    <row r="236" spans="2:6" x14ac:dyDescent="0.3">
      <c r="B236" s="34">
        <v>2742</v>
      </c>
      <c r="C236" s="35" t="s">
        <v>196</v>
      </c>
      <c r="D236" s="35" t="s">
        <v>192</v>
      </c>
      <c r="E236" s="36">
        <v>44470</v>
      </c>
      <c r="F236" s="34">
        <v>128249</v>
      </c>
    </row>
    <row r="237" spans="2:6" x14ac:dyDescent="0.3">
      <c r="B237" s="34">
        <v>1342</v>
      </c>
      <c r="C237" s="35" t="s">
        <v>196</v>
      </c>
      <c r="D237" s="35" t="s">
        <v>192</v>
      </c>
      <c r="E237" s="36">
        <v>44348</v>
      </c>
      <c r="F237" s="34">
        <v>139728</v>
      </c>
    </row>
    <row r="238" spans="2:6" x14ac:dyDescent="0.3">
      <c r="B238" s="34">
        <v>1200</v>
      </c>
      <c r="C238" s="35" t="s">
        <v>196</v>
      </c>
      <c r="D238" s="35" t="s">
        <v>192</v>
      </c>
      <c r="E238" s="36">
        <v>44440</v>
      </c>
      <c r="F238" s="34">
        <v>147727</v>
      </c>
    </row>
    <row r="239" spans="2:6" x14ac:dyDescent="0.3">
      <c r="B239" s="34">
        <v>2539</v>
      </c>
      <c r="C239" s="35" t="s">
        <v>196</v>
      </c>
      <c r="D239" s="35" t="s">
        <v>192</v>
      </c>
      <c r="E239" s="36">
        <v>44348</v>
      </c>
      <c r="F239" s="34">
        <v>159478</v>
      </c>
    </row>
    <row r="240" spans="2:6" x14ac:dyDescent="0.3">
      <c r="B240" s="34">
        <v>3471</v>
      </c>
      <c r="C240" s="35" t="s">
        <v>196</v>
      </c>
      <c r="D240" s="35" t="s">
        <v>192</v>
      </c>
      <c r="E240" s="36">
        <v>44378</v>
      </c>
      <c r="F240" s="34">
        <v>176652</v>
      </c>
    </row>
    <row r="241" spans="2:6" x14ac:dyDescent="0.3">
      <c r="B241" s="34">
        <v>1227</v>
      </c>
      <c r="C241" s="35" t="s">
        <v>196</v>
      </c>
      <c r="D241" s="35" t="s">
        <v>192</v>
      </c>
      <c r="E241" s="36">
        <v>44470</v>
      </c>
      <c r="F241" s="34">
        <v>231047</v>
      </c>
    </row>
    <row r="242" spans="2:6" x14ac:dyDescent="0.3">
      <c r="B242" s="34">
        <v>1839</v>
      </c>
      <c r="C242" s="35" t="s">
        <v>196</v>
      </c>
      <c r="D242" s="35" t="s">
        <v>192</v>
      </c>
      <c r="E242" s="36">
        <v>44348</v>
      </c>
      <c r="F242" s="34">
        <v>254580</v>
      </c>
    </row>
    <row r="243" spans="2:6" x14ac:dyDescent="0.3">
      <c r="B243" s="34">
        <v>2474</v>
      </c>
      <c r="C243" s="35" t="s">
        <v>196</v>
      </c>
      <c r="D243" s="35" t="s">
        <v>193</v>
      </c>
      <c r="E243" s="36">
        <v>44197</v>
      </c>
      <c r="F243" s="34">
        <v>6460</v>
      </c>
    </row>
    <row r="244" spans="2:6" x14ac:dyDescent="0.3">
      <c r="B244" s="34">
        <v>3250</v>
      </c>
      <c r="C244" s="35" t="s">
        <v>196</v>
      </c>
      <c r="D244" s="35" t="s">
        <v>193</v>
      </c>
      <c r="E244" s="36">
        <v>44501</v>
      </c>
      <c r="F244" s="34">
        <v>20238</v>
      </c>
    </row>
    <row r="245" spans="2:6" x14ac:dyDescent="0.3">
      <c r="B245" s="34">
        <v>1004</v>
      </c>
      <c r="C245" s="35" t="s">
        <v>196</v>
      </c>
      <c r="D245" s="35" t="s">
        <v>193</v>
      </c>
      <c r="E245" s="36">
        <v>44409</v>
      </c>
      <c r="F245" s="34">
        <v>22746</v>
      </c>
    </row>
    <row r="246" spans="2:6" x14ac:dyDescent="0.3">
      <c r="B246" s="34">
        <v>2000</v>
      </c>
      <c r="C246" s="35" t="s">
        <v>196</v>
      </c>
      <c r="D246" s="35" t="s">
        <v>193</v>
      </c>
      <c r="E246" s="36">
        <v>44256</v>
      </c>
      <c r="F246" s="34">
        <v>29435</v>
      </c>
    </row>
    <row r="247" spans="2:6" x14ac:dyDescent="0.3">
      <c r="B247" s="34">
        <v>2511</v>
      </c>
      <c r="C247" s="35" t="s">
        <v>196</v>
      </c>
      <c r="D247" s="35" t="s">
        <v>193</v>
      </c>
      <c r="E247" s="36">
        <v>44317</v>
      </c>
      <c r="F247" s="34">
        <v>53266</v>
      </c>
    </row>
    <row r="248" spans="2:6" x14ac:dyDescent="0.3">
      <c r="B248" s="34">
        <v>2749</v>
      </c>
      <c r="C248" s="35" t="s">
        <v>196</v>
      </c>
      <c r="D248" s="35" t="s">
        <v>193</v>
      </c>
      <c r="E248" s="36">
        <v>44256</v>
      </c>
      <c r="F248" s="34">
        <v>133951</v>
      </c>
    </row>
    <row r="249" spans="2:6" x14ac:dyDescent="0.3">
      <c r="B249" s="34">
        <v>3120</v>
      </c>
      <c r="C249" s="35" t="s">
        <v>196</v>
      </c>
      <c r="D249" s="35" t="s">
        <v>193</v>
      </c>
      <c r="E249" s="36">
        <v>44287</v>
      </c>
      <c r="F249" s="34">
        <v>135272</v>
      </c>
    </row>
    <row r="250" spans="2:6" x14ac:dyDescent="0.3">
      <c r="B250" s="34">
        <v>2099</v>
      </c>
      <c r="C250" s="35" t="s">
        <v>196</v>
      </c>
      <c r="D250" s="35" t="s">
        <v>193</v>
      </c>
      <c r="E250" s="36">
        <v>44287</v>
      </c>
      <c r="F250" s="34">
        <v>145328</v>
      </c>
    </row>
    <row r="251" spans="2:6" x14ac:dyDescent="0.3">
      <c r="B251" s="34">
        <v>1324</v>
      </c>
      <c r="C251" s="35" t="s">
        <v>196</v>
      </c>
      <c r="D251" s="35" t="s">
        <v>193</v>
      </c>
      <c r="E251" s="36">
        <v>44501</v>
      </c>
      <c r="F251" s="34">
        <v>188860</v>
      </c>
    </row>
    <row r="252" spans="2:6" x14ac:dyDescent="0.3">
      <c r="B252" s="34">
        <v>302</v>
      </c>
      <c r="C252" s="35" t="s">
        <v>196</v>
      </c>
      <c r="D252" s="35" t="s">
        <v>193</v>
      </c>
      <c r="E252" s="36">
        <v>44197</v>
      </c>
      <c r="F252" s="35">
        <v>193122</v>
      </c>
    </row>
    <row r="253" spans="2:6" x14ac:dyDescent="0.3">
      <c r="B253" s="34">
        <v>1774</v>
      </c>
      <c r="C253" s="35" t="s">
        <v>196</v>
      </c>
      <c r="D253" s="35" t="s">
        <v>193</v>
      </c>
      <c r="E253" s="36">
        <v>44197</v>
      </c>
      <c r="F253" s="34">
        <v>208053</v>
      </c>
    </row>
    <row r="254" spans="2:6" x14ac:dyDescent="0.3">
      <c r="B254" s="34">
        <v>1912</v>
      </c>
      <c r="C254" s="35" t="s">
        <v>196</v>
      </c>
      <c r="D254" s="35" t="s">
        <v>191</v>
      </c>
      <c r="E254" s="36">
        <v>44228</v>
      </c>
      <c r="F254" s="34">
        <v>5187</v>
      </c>
    </row>
    <row r="255" spans="2:6" x14ac:dyDescent="0.3">
      <c r="B255" s="34">
        <v>2735</v>
      </c>
      <c r="C255" s="35" t="s">
        <v>196</v>
      </c>
      <c r="D255" s="35" t="s">
        <v>191</v>
      </c>
      <c r="E255" s="36">
        <v>44378</v>
      </c>
      <c r="F255" s="34">
        <v>12894</v>
      </c>
    </row>
    <row r="256" spans="2:6" x14ac:dyDescent="0.3">
      <c r="B256" s="34">
        <v>2561</v>
      </c>
      <c r="C256" s="35" t="s">
        <v>196</v>
      </c>
      <c r="D256" s="35" t="s">
        <v>191</v>
      </c>
      <c r="E256" s="36">
        <v>44228</v>
      </c>
      <c r="F256" s="34">
        <v>15238</v>
      </c>
    </row>
    <row r="257" spans="2:6" x14ac:dyDescent="0.3">
      <c r="B257" s="34">
        <v>3312</v>
      </c>
      <c r="C257" s="35" t="s">
        <v>196</v>
      </c>
      <c r="D257" s="35" t="s">
        <v>191</v>
      </c>
      <c r="E257" s="36">
        <v>44287</v>
      </c>
      <c r="F257" s="34">
        <v>22839</v>
      </c>
    </row>
    <row r="258" spans="2:6" x14ac:dyDescent="0.3">
      <c r="B258" s="34">
        <v>1191</v>
      </c>
      <c r="C258" s="35" t="s">
        <v>196</v>
      </c>
      <c r="D258" s="35" t="s">
        <v>191</v>
      </c>
      <c r="E258" s="36">
        <v>44228</v>
      </c>
      <c r="F258" s="34">
        <v>33850</v>
      </c>
    </row>
    <row r="259" spans="2:6" x14ac:dyDescent="0.3">
      <c r="B259" s="34">
        <v>2619</v>
      </c>
      <c r="C259" s="35" t="s">
        <v>196</v>
      </c>
      <c r="D259" s="35" t="s">
        <v>191</v>
      </c>
      <c r="E259" s="36">
        <v>44409</v>
      </c>
      <c r="F259" s="34">
        <v>78549</v>
      </c>
    </row>
    <row r="260" spans="2:6" x14ac:dyDescent="0.3">
      <c r="B260" s="34">
        <v>1084</v>
      </c>
      <c r="C260" s="35" t="s">
        <v>196</v>
      </c>
      <c r="D260" s="35" t="s">
        <v>191</v>
      </c>
      <c r="E260" s="36">
        <v>44531</v>
      </c>
      <c r="F260" s="34">
        <v>130275</v>
      </c>
    </row>
    <row r="261" spans="2:6" x14ac:dyDescent="0.3">
      <c r="B261" s="34">
        <v>2407</v>
      </c>
      <c r="C261" s="35" t="s">
        <v>196</v>
      </c>
      <c r="D261" s="35" t="s">
        <v>191</v>
      </c>
      <c r="E261" s="36">
        <v>44409</v>
      </c>
      <c r="F261" s="34">
        <v>155980</v>
      </c>
    </row>
    <row r="262" spans="2:6" x14ac:dyDescent="0.3">
      <c r="B262" s="34">
        <v>3103</v>
      </c>
      <c r="C262" s="35" t="s">
        <v>196</v>
      </c>
      <c r="D262" s="35" t="s">
        <v>191</v>
      </c>
      <c r="E262" s="36">
        <v>44256</v>
      </c>
      <c r="F262" s="34">
        <v>201340</v>
      </c>
    </row>
    <row r="263" spans="2:6" x14ac:dyDescent="0.3">
      <c r="B263" s="34">
        <v>1269</v>
      </c>
      <c r="C263" s="35" t="s">
        <v>196</v>
      </c>
      <c r="D263" s="35" t="s">
        <v>191</v>
      </c>
      <c r="E263" s="36">
        <v>44440</v>
      </c>
      <c r="F263" s="34">
        <v>213879</v>
      </c>
    </row>
    <row r="264" spans="2:6" x14ac:dyDescent="0.3">
      <c r="B264" s="34">
        <v>1776</v>
      </c>
      <c r="C264" s="35" t="s">
        <v>196</v>
      </c>
      <c r="D264" s="35" t="s">
        <v>191</v>
      </c>
      <c r="E264" s="36">
        <v>44287</v>
      </c>
      <c r="F264" s="34">
        <v>216555</v>
      </c>
    </row>
    <row r="265" spans="2:6" x14ac:dyDescent="0.3">
      <c r="B265" s="34">
        <v>3450</v>
      </c>
      <c r="C265" s="35" t="s">
        <v>196</v>
      </c>
      <c r="D265" s="35" t="s">
        <v>194</v>
      </c>
      <c r="E265" s="36">
        <v>44378</v>
      </c>
      <c r="F265" s="34">
        <v>-39689</v>
      </c>
    </row>
    <row r="266" spans="2:6" x14ac:dyDescent="0.3">
      <c r="B266" s="34">
        <v>1296</v>
      </c>
      <c r="C266" s="35" t="s">
        <v>196</v>
      </c>
      <c r="D266" s="35" t="s">
        <v>194</v>
      </c>
      <c r="E266" s="36">
        <v>44197</v>
      </c>
      <c r="F266" s="34">
        <v>1661</v>
      </c>
    </row>
    <row r="267" spans="2:6" x14ac:dyDescent="0.3">
      <c r="B267" s="34">
        <v>2486</v>
      </c>
      <c r="C267" s="35" t="s">
        <v>196</v>
      </c>
      <c r="D267" s="35" t="s">
        <v>194</v>
      </c>
      <c r="E267" s="36">
        <v>44531</v>
      </c>
      <c r="F267" s="34">
        <v>54633</v>
      </c>
    </row>
    <row r="268" spans="2:6" x14ac:dyDescent="0.3">
      <c r="B268" s="34">
        <v>1011</v>
      </c>
      <c r="C268" s="35" t="s">
        <v>196</v>
      </c>
      <c r="D268" s="35" t="s">
        <v>194</v>
      </c>
      <c r="E268" s="36">
        <v>44409</v>
      </c>
      <c r="F268" s="34">
        <v>85536</v>
      </c>
    </row>
    <row r="269" spans="2:6" x14ac:dyDescent="0.3">
      <c r="B269" s="34">
        <v>325</v>
      </c>
      <c r="C269" s="35" t="s">
        <v>196</v>
      </c>
      <c r="D269" s="35" t="s">
        <v>194</v>
      </c>
      <c r="E269" s="36">
        <v>44470</v>
      </c>
      <c r="F269" s="35">
        <v>93656</v>
      </c>
    </row>
    <row r="270" spans="2:6" x14ac:dyDescent="0.3">
      <c r="B270" s="34">
        <v>3333</v>
      </c>
      <c r="C270" s="35" t="s">
        <v>196</v>
      </c>
      <c r="D270" s="35" t="s">
        <v>194</v>
      </c>
      <c r="E270" s="36">
        <v>44440</v>
      </c>
      <c r="F270" s="34">
        <v>98246</v>
      </c>
    </row>
    <row r="271" spans="2:6" x14ac:dyDescent="0.3">
      <c r="B271" s="34">
        <v>3125</v>
      </c>
      <c r="C271" s="35" t="s">
        <v>196</v>
      </c>
      <c r="D271" s="35" t="s">
        <v>194</v>
      </c>
      <c r="E271" s="36">
        <v>44470</v>
      </c>
      <c r="F271" s="34">
        <v>163127</v>
      </c>
    </row>
    <row r="272" spans="2:6" x14ac:dyDescent="0.3">
      <c r="B272" s="34">
        <v>1355</v>
      </c>
      <c r="C272" s="35" t="s">
        <v>196</v>
      </c>
      <c r="D272" s="35" t="s">
        <v>194</v>
      </c>
      <c r="E272" s="36">
        <v>44348</v>
      </c>
      <c r="F272" s="34">
        <v>216695</v>
      </c>
    </row>
    <row r="273" spans="2:6" x14ac:dyDescent="0.3">
      <c r="B273" s="34">
        <v>3412</v>
      </c>
      <c r="C273" s="35" t="s">
        <v>197</v>
      </c>
      <c r="D273" s="35" t="s">
        <v>195</v>
      </c>
      <c r="E273" s="36">
        <v>44228</v>
      </c>
      <c r="F273" s="34">
        <v>-11610</v>
      </c>
    </row>
    <row r="274" spans="2:6" x14ac:dyDescent="0.3">
      <c r="B274" s="34">
        <v>1115</v>
      </c>
      <c r="C274" s="35" t="s">
        <v>197</v>
      </c>
      <c r="D274" s="35" t="s">
        <v>195</v>
      </c>
      <c r="E274" s="36">
        <v>44256</v>
      </c>
      <c r="F274" s="34">
        <v>48808</v>
      </c>
    </row>
    <row r="275" spans="2:6" x14ac:dyDescent="0.3">
      <c r="B275" s="34">
        <v>1964</v>
      </c>
      <c r="C275" s="35" t="s">
        <v>197</v>
      </c>
      <c r="D275" s="35" t="s">
        <v>195</v>
      </c>
      <c r="E275" s="36">
        <v>44197</v>
      </c>
      <c r="F275" s="34">
        <v>100486</v>
      </c>
    </row>
    <row r="276" spans="2:6" x14ac:dyDescent="0.3">
      <c r="B276" s="34">
        <v>3361</v>
      </c>
      <c r="C276" s="35" t="s">
        <v>197</v>
      </c>
      <c r="D276" s="35" t="s">
        <v>195</v>
      </c>
      <c r="E276" s="36">
        <v>44317</v>
      </c>
      <c r="F276" s="34">
        <v>111998</v>
      </c>
    </row>
    <row r="277" spans="2:6" x14ac:dyDescent="0.3">
      <c r="B277" s="34">
        <v>3173</v>
      </c>
      <c r="C277" s="35" t="s">
        <v>197</v>
      </c>
      <c r="D277" s="35" t="s">
        <v>195</v>
      </c>
      <c r="E277" s="36">
        <v>44409</v>
      </c>
      <c r="F277" s="34">
        <v>216458</v>
      </c>
    </row>
    <row r="278" spans="2:6" x14ac:dyDescent="0.3">
      <c r="B278" s="34">
        <v>2778</v>
      </c>
      <c r="C278" s="35" t="s">
        <v>197</v>
      </c>
      <c r="D278" s="35" t="s">
        <v>195</v>
      </c>
      <c r="E278" s="36">
        <v>44440</v>
      </c>
      <c r="F278" s="34">
        <v>256402</v>
      </c>
    </row>
    <row r="279" spans="2:6" x14ac:dyDescent="0.3">
      <c r="B279" s="34">
        <v>2601</v>
      </c>
      <c r="C279" s="35" t="s">
        <v>197</v>
      </c>
      <c r="D279" s="35" t="s">
        <v>192</v>
      </c>
      <c r="E279" s="36">
        <v>44317</v>
      </c>
      <c r="F279" s="34">
        <v>1519</v>
      </c>
    </row>
    <row r="280" spans="2:6" x14ac:dyDescent="0.3">
      <c r="B280" s="34">
        <v>1112</v>
      </c>
      <c r="C280" s="35" t="s">
        <v>197</v>
      </c>
      <c r="D280" s="35" t="s">
        <v>192</v>
      </c>
      <c r="E280" s="36">
        <v>44470</v>
      </c>
      <c r="F280" s="34">
        <v>13328</v>
      </c>
    </row>
    <row r="281" spans="2:6" x14ac:dyDescent="0.3">
      <c r="B281" s="34">
        <v>1833</v>
      </c>
      <c r="C281" s="35" t="s">
        <v>197</v>
      </c>
      <c r="D281" s="35" t="s">
        <v>192</v>
      </c>
      <c r="E281" s="36">
        <v>44287</v>
      </c>
      <c r="F281" s="34">
        <v>73394</v>
      </c>
    </row>
    <row r="282" spans="2:6" x14ac:dyDescent="0.3">
      <c r="B282" s="34">
        <v>441</v>
      </c>
      <c r="C282" s="35" t="s">
        <v>197</v>
      </c>
      <c r="D282" s="35" t="s">
        <v>192</v>
      </c>
      <c r="E282" s="36">
        <v>44531</v>
      </c>
      <c r="F282" s="35">
        <v>82089</v>
      </c>
    </row>
    <row r="283" spans="2:6" x14ac:dyDescent="0.3">
      <c r="B283" s="34">
        <v>1829</v>
      </c>
      <c r="C283" s="35" t="s">
        <v>197</v>
      </c>
      <c r="D283" s="35" t="s">
        <v>192</v>
      </c>
      <c r="E283" s="36">
        <v>44378</v>
      </c>
      <c r="F283" s="34">
        <v>185869</v>
      </c>
    </row>
    <row r="284" spans="2:6" x14ac:dyDescent="0.3">
      <c r="B284" s="34">
        <v>2480</v>
      </c>
      <c r="C284" s="35" t="s">
        <v>197</v>
      </c>
      <c r="D284" s="35" t="s">
        <v>193</v>
      </c>
      <c r="E284" s="36">
        <v>44531</v>
      </c>
      <c r="F284" s="34">
        <v>1365</v>
      </c>
    </row>
    <row r="285" spans="2:6" x14ac:dyDescent="0.3">
      <c r="B285" s="34">
        <v>2705</v>
      </c>
      <c r="C285" s="35" t="s">
        <v>197</v>
      </c>
      <c r="D285" s="35" t="s">
        <v>193</v>
      </c>
      <c r="E285" s="36">
        <v>44256</v>
      </c>
      <c r="F285" s="34">
        <v>6845</v>
      </c>
    </row>
    <row r="286" spans="2:6" x14ac:dyDescent="0.3">
      <c r="B286" s="34">
        <v>681</v>
      </c>
      <c r="C286" s="35" t="s">
        <v>197</v>
      </c>
      <c r="D286" s="35" t="s">
        <v>193</v>
      </c>
      <c r="E286" s="36">
        <v>44409</v>
      </c>
      <c r="F286" s="35">
        <v>17711</v>
      </c>
    </row>
    <row r="287" spans="2:6" x14ac:dyDescent="0.3">
      <c r="B287" s="34">
        <v>3179</v>
      </c>
      <c r="C287" s="35" t="s">
        <v>197</v>
      </c>
      <c r="D287" s="35" t="s">
        <v>193</v>
      </c>
      <c r="E287" s="36">
        <v>44256</v>
      </c>
      <c r="F287" s="34">
        <v>39973</v>
      </c>
    </row>
    <row r="288" spans="2:6" x14ac:dyDescent="0.3">
      <c r="B288" s="34">
        <v>1381</v>
      </c>
      <c r="C288" s="35" t="s">
        <v>197</v>
      </c>
      <c r="D288" s="35" t="s">
        <v>193</v>
      </c>
      <c r="E288" s="36">
        <v>44409</v>
      </c>
      <c r="F288" s="34">
        <v>102572</v>
      </c>
    </row>
    <row r="289" spans="2:6" x14ac:dyDescent="0.3">
      <c r="B289" s="34">
        <v>2458</v>
      </c>
      <c r="C289" s="35" t="s">
        <v>197</v>
      </c>
      <c r="D289" s="35" t="s">
        <v>193</v>
      </c>
      <c r="E289" s="36">
        <v>44378</v>
      </c>
      <c r="F289" s="34">
        <v>121986</v>
      </c>
    </row>
    <row r="290" spans="2:6" x14ac:dyDescent="0.3">
      <c r="B290" s="34">
        <v>1079</v>
      </c>
      <c r="C290" s="35" t="s">
        <v>197</v>
      </c>
      <c r="D290" s="35" t="s">
        <v>193</v>
      </c>
      <c r="E290" s="36">
        <v>44256</v>
      </c>
      <c r="F290" s="34">
        <v>132363</v>
      </c>
    </row>
    <row r="291" spans="2:6" x14ac:dyDescent="0.3">
      <c r="B291" s="34">
        <v>2479</v>
      </c>
      <c r="C291" s="35" t="s">
        <v>197</v>
      </c>
      <c r="D291" s="35" t="s">
        <v>193</v>
      </c>
      <c r="E291" s="36">
        <v>44440</v>
      </c>
      <c r="F291" s="34">
        <v>160752</v>
      </c>
    </row>
    <row r="292" spans="2:6" x14ac:dyDescent="0.3">
      <c r="B292" s="34">
        <v>1285</v>
      </c>
      <c r="C292" s="35" t="s">
        <v>197</v>
      </c>
      <c r="D292" s="35" t="s">
        <v>191</v>
      </c>
      <c r="E292" s="36">
        <v>44228</v>
      </c>
      <c r="F292" s="34">
        <v>7298</v>
      </c>
    </row>
    <row r="293" spans="2:6" x14ac:dyDescent="0.3">
      <c r="B293" s="34">
        <v>3249</v>
      </c>
      <c r="C293" s="35" t="s">
        <v>197</v>
      </c>
      <c r="D293" s="35" t="s">
        <v>191</v>
      </c>
      <c r="E293" s="36">
        <v>44348</v>
      </c>
      <c r="F293" s="34">
        <v>11238</v>
      </c>
    </row>
    <row r="294" spans="2:6" x14ac:dyDescent="0.3">
      <c r="B294" s="34">
        <v>640</v>
      </c>
      <c r="C294" s="35" t="s">
        <v>197</v>
      </c>
      <c r="D294" s="35" t="s">
        <v>191</v>
      </c>
      <c r="E294" s="36">
        <v>44287</v>
      </c>
      <c r="F294" s="35">
        <v>27542</v>
      </c>
    </row>
    <row r="295" spans="2:6" x14ac:dyDescent="0.3">
      <c r="B295" s="34">
        <v>1709</v>
      </c>
      <c r="C295" s="35" t="s">
        <v>197</v>
      </c>
      <c r="D295" s="35" t="s">
        <v>191</v>
      </c>
      <c r="E295" s="36">
        <v>44228</v>
      </c>
      <c r="F295" s="34">
        <v>33876</v>
      </c>
    </row>
    <row r="296" spans="2:6" x14ac:dyDescent="0.3">
      <c r="B296" s="34">
        <v>2441</v>
      </c>
      <c r="C296" s="35" t="s">
        <v>197</v>
      </c>
      <c r="D296" s="35" t="s">
        <v>191</v>
      </c>
      <c r="E296" s="36">
        <v>44470</v>
      </c>
      <c r="F296" s="34">
        <v>39494</v>
      </c>
    </row>
    <row r="297" spans="2:6" x14ac:dyDescent="0.3">
      <c r="B297" s="34">
        <v>2549</v>
      </c>
      <c r="C297" s="35" t="s">
        <v>197</v>
      </c>
      <c r="D297" s="35" t="s">
        <v>191</v>
      </c>
      <c r="E297" s="36">
        <v>44348</v>
      </c>
      <c r="F297" s="34">
        <v>96983</v>
      </c>
    </row>
    <row r="298" spans="2:6" x14ac:dyDescent="0.3">
      <c r="B298" s="34">
        <v>2495</v>
      </c>
      <c r="C298" s="35" t="s">
        <v>197</v>
      </c>
      <c r="D298" s="35" t="s">
        <v>191</v>
      </c>
      <c r="E298" s="36">
        <v>44348</v>
      </c>
      <c r="F298" s="34">
        <v>130437</v>
      </c>
    </row>
    <row r="299" spans="2:6" x14ac:dyDescent="0.3">
      <c r="B299" s="34">
        <v>309</v>
      </c>
      <c r="C299" s="35" t="s">
        <v>197</v>
      </c>
      <c r="D299" s="35" t="s">
        <v>191</v>
      </c>
      <c r="E299" s="36">
        <v>44409</v>
      </c>
      <c r="F299" s="35">
        <v>149617</v>
      </c>
    </row>
    <row r="300" spans="2:6" x14ac:dyDescent="0.3">
      <c r="B300" s="34">
        <v>591</v>
      </c>
      <c r="C300" s="35" t="s">
        <v>197</v>
      </c>
      <c r="D300" s="35" t="s">
        <v>191</v>
      </c>
      <c r="E300" s="36">
        <v>44531</v>
      </c>
      <c r="F300" s="35">
        <v>166353</v>
      </c>
    </row>
    <row r="301" spans="2:6" x14ac:dyDescent="0.3">
      <c r="B301" s="34">
        <v>3159</v>
      </c>
      <c r="C301" s="35" t="s">
        <v>197</v>
      </c>
      <c r="D301" s="35" t="s">
        <v>191</v>
      </c>
      <c r="E301" s="36">
        <v>44197</v>
      </c>
      <c r="F301" s="34">
        <v>219774</v>
      </c>
    </row>
    <row r="302" spans="2:6" x14ac:dyDescent="0.3">
      <c r="B302" s="34">
        <v>3252</v>
      </c>
      <c r="C302" s="35" t="s">
        <v>197</v>
      </c>
      <c r="D302" s="35" t="s">
        <v>191</v>
      </c>
      <c r="E302" s="36">
        <v>44378</v>
      </c>
      <c r="F302" s="34">
        <v>226327</v>
      </c>
    </row>
    <row r="303" spans="2:6" x14ac:dyDescent="0.3">
      <c r="B303" s="34">
        <v>3440</v>
      </c>
      <c r="C303" s="35" t="s">
        <v>197</v>
      </c>
      <c r="D303" s="35" t="s">
        <v>191</v>
      </c>
      <c r="E303" s="36">
        <v>44317</v>
      </c>
      <c r="F303" s="34">
        <v>239368</v>
      </c>
    </row>
    <row r="304" spans="2:6" x14ac:dyDescent="0.3">
      <c r="B304" s="34">
        <v>492</v>
      </c>
      <c r="C304" s="35" t="s">
        <v>197</v>
      </c>
      <c r="D304" s="35" t="s">
        <v>191</v>
      </c>
      <c r="E304" s="36">
        <v>44197</v>
      </c>
      <c r="F304" s="35">
        <v>244677</v>
      </c>
    </row>
    <row r="305" spans="2:6" x14ac:dyDescent="0.3">
      <c r="B305" s="34">
        <v>1070</v>
      </c>
      <c r="C305" s="35" t="s">
        <v>197</v>
      </c>
      <c r="D305" s="35" t="s">
        <v>194</v>
      </c>
      <c r="E305" s="36">
        <v>44197</v>
      </c>
      <c r="F305" s="34">
        <v>8675</v>
      </c>
    </row>
    <row r="306" spans="2:6" x14ac:dyDescent="0.3">
      <c r="B306" s="34">
        <v>3287</v>
      </c>
      <c r="C306" s="35" t="s">
        <v>197</v>
      </c>
      <c r="D306" s="35" t="s">
        <v>194</v>
      </c>
      <c r="E306" s="36">
        <v>44440</v>
      </c>
      <c r="F306" s="34">
        <v>12156</v>
      </c>
    </row>
    <row r="307" spans="2:6" x14ac:dyDescent="0.3">
      <c r="B307" s="34">
        <v>1331</v>
      </c>
      <c r="C307" s="35" t="s">
        <v>197</v>
      </c>
      <c r="D307" s="35" t="s">
        <v>194</v>
      </c>
      <c r="E307" s="36">
        <v>44531</v>
      </c>
      <c r="F307" s="34">
        <v>60882</v>
      </c>
    </row>
    <row r="308" spans="2:6" x14ac:dyDescent="0.3">
      <c r="B308" s="34">
        <v>2537</v>
      </c>
      <c r="C308" s="35" t="s">
        <v>197</v>
      </c>
      <c r="D308" s="35" t="s">
        <v>194</v>
      </c>
      <c r="E308" s="36">
        <v>44409</v>
      </c>
      <c r="F308" s="34">
        <v>110965</v>
      </c>
    </row>
    <row r="309" spans="2:6" x14ac:dyDescent="0.3">
      <c r="B309" s="34">
        <v>3479</v>
      </c>
      <c r="C309" s="35" t="s">
        <v>197</v>
      </c>
      <c r="D309" s="35" t="s">
        <v>194</v>
      </c>
      <c r="E309" s="36">
        <v>44317</v>
      </c>
      <c r="F309" s="34">
        <v>125616</v>
      </c>
    </row>
    <row r="310" spans="2:6" x14ac:dyDescent="0.3">
      <c r="B310" s="34">
        <v>1260</v>
      </c>
      <c r="C310" s="35" t="s">
        <v>197</v>
      </c>
      <c r="D310" s="35" t="s">
        <v>194</v>
      </c>
      <c r="E310" s="36">
        <v>44531</v>
      </c>
      <c r="F310" s="34">
        <v>152076</v>
      </c>
    </row>
    <row r="311" spans="2:6" x14ac:dyDescent="0.3">
      <c r="B311" s="34">
        <v>1091</v>
      </c>
      <c r="C311" s="35" t="s">
        <v>197</v>
      </c>
      <c r="D311" s="35" t="s">
        <v>194</v>
      </c>
      <c r="E311" s="36">
        <v>44470</v>
      </c>
      <c r="F311" s="34">
        <v>174302</v>
      </c>
    </row>
    <row r="312" spans="2:6" x14ac:dyDescent="0.3">
      <c r="B312" s="34">
        <v>1848</v>
      </c>
      <c r="C312" s="35" t="s">
        <v>197</v>
      </c>
      <c r="D312" s="35" t="s">
        <v>194</v>
      </c>
      <c r="E312" s="36">
        <v>44470</v>
      </c>
      <c r="F312" s="34">
        <v>175018</v>
      </c>
    </row>
    <row r="313" spans="2:6" x14ac:dyDescent="0.3">
      <c r="B313" s="34">
        <v>2657</v>
      </c>
      <c r="C313" s="35" t="s">
        <v>197</v>
      </c>
      <c r="D313" s="35" t="s">
        <v>194</v>
      </c>
      <c r="E313" s="36">
        <v>44287</v>
      </c>
      <c r="F313" s="34">
        <v>221658</v>
      </c>
    </row>
    <row r="314" spans="2:6" x14ac:dyDescent="0.3">
      <c r="B314" s="34">
        <v>3268</v>
      </c>
      <c r="C314" s="35" t="s">
        <v>197</v>
      </c>
      <c r="D314" s="35" t="s">
        <v>194</v>
      </c>
      <c r="E314" s="36">
        <v>44470</v>
      </c>
      <c r="F314" s="34">
        <v>245470</v>
      </c>
    </row>
    <row r="315" spans="2:6" x14ac:dyDescent="0.3">
      <c r="B315" s="34">
        <v>1868</v>
      </c>
      <c r="C315" s="35" t="s">
        <v>197</v>
      </c>
      <c r="D315" s="35" t="s">
        <v>194</v>
      </c>
      <c r="E315" s="36">
        <v>44197</v>
      </c>
      <c r="F315" s="34">
        <v>248756</v>
      </c>
    </row>
  </sheetData>
  <mergeCells count="1">
    <mergeCell ref="O2:R3"/>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3AA60-284D-48DF-AD25-A3A27C39CB48}">
  <dimension ref="C2:M44"/>
  <sheetViews>
    <sheetView workbookViewId="0">
      <selection activeCell="P12" sqref="P12"/>
    </sheetView>
  </sheetViews>
  <sheetFormatPr defaultRowHeight="14.4" x14ac:dyDescent="0.3"/>
  <cols>
    <col min="4" max="4" width="22.6640625" customWidth="1"/>
    <col min="5" max="5" width="11.44140625" customWidth="1"/>
    <col min="6" max="6" width="12.21875" customWidth="1"/>
    <col min="7" max="7" width="14.44140625" customWidth="1"/>
    <col min="8" max="8" width="13.88671875" customWidth="1"/>
    <col min="9" max="9" width="17.33203125" customWidth="1"/>
    <col min="10" max="10" width="23.77734375" customWidth="1"/>
    <col min="12" max="12" width="10.77734375" bestFit="1" customWidth="1"/>
    <col min="13" max="13" width="12.21875" customWidth="1"/>
  </cols>
  <sheetData>
    <row r="2" spans="3:13" x14ac:dyDescent="0.3">
      <c r="C2" s="2">
        <v>1</v>
      </c>
      <c r="D2" s="198" t="s">
        <v>238</v>
      </c>
      <c r="E2" s="198"/>
      <c r="F2" s="198"/>
      <c r="G2" s="198"/>
      <c r="H2" s="198"/>
      <c r="I2" s="198"/>
    </row>
    <row r="3" spans="3:13" x14ac:dyDescent="0.3">
      <c r="C3" s="2">
        <v>2</v>
      </c>
      <c r="D3" s="198" t="s">
        <v>239</v>
      </c>
      <c r="E3" s="198"/>
      <c r="F3" s="198"/>
      <c r="G3" s="198"/>
      <c r="H3" s="198"/>
      <c r="I3" s="198"/>
      <c r="J3" s="198"/>
      <c r="K3" s="198"/>
      <c r="L3" s="198"/>
    </row>
    <row r="4" spans="3:13" x14ac:dyDescent="0.3">
      <c r="C4" s="2"/>
      <c r="D4" s="2"/>
      <c r="E4" s="2"/>
      <c r="F4" s="2"/>
    </row>
    <row r="6" spans="3:13" x14ac:dyDescent="0.3">
      <c r="C6" s="3" t="s">
        <v>240</v>
      </c>
      <c r="D6" s="3" t="s">
        <v>241</v>
      </c>
      <c r="E6" s="3" t="s">
        <v>242</v>
      </c>
      <c r="F6" s="3" t="s">
        <v>243</v>
      </c>
      <c r="G6" s="3" t="s">
        <v>244</v>
      </c>
      <c r="H6" s="3" t="s">
        <v>9</v>
      </c>
      <c r="I6" s="3" t="s">
        <v>10</v>
      </c>
      <c r="J6" s="3" t="s">
        <v>11</v>
      </c>
      <c r="K6" s="3" t="s">
        <v>12</v>
      </c>
      <c r="L6" s="3" t="s">
        <v>13</v>
      </c>
      <c r="M6" s="3" t="s">
        <v>245</v>
      </c>
    </row>
    <row r="7" spans="3:13" x14ac:dyDescent="0.3">
      <c r="C7" s="4">
        <v>1</v>
      </c>
      <c r="D7" s="5" t="s">
        <v>246</v>
      </c>
      <c r="E7" s="69" t="str" cm="1">
        <f t="array" ref="E7:E44">LEFT(D7:D44,FIND(" ",D7)-1)</f>
        <v>Melwyn</v>
      </c>
      <c r="F7" s="69" t="str">
        <f>RIGHT(D7,LEN(D7)-FIND(" ",D7))</f>
        <v>Crasto</v>
      </c>
      <c r="G7" s="6">
        <v>26123</v>
      </c>
      <c r="H7" s="4" t="s">
        <v>28</v>
      </c>
      <c r="I7" s="5" t="s">
        <v>17</v>
      </c>
      <c r="J7" s="5" t="s">
        <v>33</v>
      </c>
      <c r="K7" s="5" t="s">
        <v>19</v>
      </c>
      <c r="L7" s="1">
        <v>22000</v>
      </c>
      <c r="M7" s="69" t="str">
        <f>UPPER(LEFT(D7,1) &amp; LEFT(J7,2) &amp; LEFT(K7,1) &amp; TEXT(C7,"00"))</f>
        <v>MMAN01</v>
      </c>
    </row>
    <row r="8" spans="3:13" x14ac:dyDescent="0.3">
      <c r="C8" s="4">
        <v>2</v>
      </c>
      <c r="D8" s="5" t="s">
        <v>247</v>
      </c>
      <c r="E8" s="69" t="str">
        <v>Piyush</v>
      </c>
      <c r="F8" s="69" t="str">
        <f t="shared" ref="F8:F44" si="0">RIGHT(D8,LEN(D8)-FIND(" ",D8))</f>
        <v>Shah</v>
      </c>
      <c r="G8" s="6">
        <v>28136</v>
      </c>
      <c r="H8" s="4" t="s">
        <v>16</v>
      </c>
      <c r="I8" s="5" t="s">
        <v>17</v>
      </c>
      <c r="J8" s="5" t="s">
        <v>29</v>
      </c>
      <c r="K8" s="5" t="s">
        <v>43</v>
      </c>
      <c r="L8" s="1">
        <v>20000</v>
      </c>
      <c r="M8" s="69" t="str">
        <f t="shared" ref="M8:M44" si="1">UPPER(LEFT(D8,1) &amp; LEFT(J8,2) &amp; LEFT(K8,1) &amp; TEXT(C8,"00"))</f>
        <v>PINE02</v>
      </c>
    </row>
    <row r="9" spans="3:13" x14ac:dyDescent="0.3">
      <c r="C9" s="4">
        <v>3</v>
      </c>
      <c r="D9" s="5" t="s">
        <v>248</v>
      </c>
      <c r="E9" s="69" t="str">
        <v>Rajesh</v>
      </c>
      <c r="F9" s="69" t="str">
        <f t="shared" si="0"/>
        <v>Bohra</v>
      </c>
      <c r="G9" s="6">
        <v>28346</v>
      </c>
      <c r="H9" s="4" t="s">
        <v>16</v>
      </c>
      <c r="I9" s="5" t="s">
        <v>17</v>
      </c>
      <c r="J9" s="5" t="s">
        <v>23</v>
      </c>
      <c r="K9" s="5" t="s">
        <v>19</v>
      </c>
      <c r="L9" s="1">
        <v>67000</v>
      </c>
      <c r="M9" s="69" t="str">
        <f t="shared" si="1"/>
        <v>RDIN03</v>
      </c>
    </row>
    <row r="10" spans="3:13" x14ac:dyDescent="0.3">
      <c r="C10" s="4">
        <v>4</v>
      </c>
      <c r="D10" s="5" t="s">
        <v>249</v>
      </c>
      <c r="E10" s="69" t="str">
        <v>Dhiren</v>
      </c>
      <c r="F10" s="69" t="str">
        <f t="shared" si="0"/>
        <v>Haria</v>
      </c>
      <c r="G10" s="6">
        <v>29700</v>
      </c>
      <c r="H10" s="4" t="s">
        <v>28</v>
      </c>
      <c r="I10" s="5" t="s">
        <v>17</v>
      </c>
      <c r="J10" s="5" t="s">
        <v>38</v>
      </c>
      <c r="K10" s="5" t="s">
        <v>30</v>
      </c>
      <c r="L10" s="1">
        <v>37000</v>
      </c>
      <c r="M10" s="69" t="str">
        <f t="shared" si="1"/>
        <v>DLES04</v>
      </c>
    </row>
    <row r="11" spans="3:13" x14ac:dyDescent="0.3">
      <c r="C11" s="4">
        <v>5</v>
      </c>
      <c r="D11" s="5" t="s">
        <v>250</v>
      </c>
      <c r="E11" s="69" t="str">
        <v>Rajesh</v>
      </c>
      <c r="F11" s="69" t="str">
        <f t="shared" si="0"/>
        <v>Dedhia</v>
      </c>
      <c r="G11" s="6">
        <v>31172</v>
      </c>
      <c r="H11" s="4" t="s">
        <v>28</v>
      </c>
      <c r="I11" s="5" t="s">
        <v>17</v>
      </c>
      <c r="J11" s="5" t="s">
        <v>35</v>
      </c>
      <c r="K11" s="5" t="s">
        <v>19</v>
      </c>
      <c r="L11" s="1">
        <v>91000</v>
      </c>
      <c r="M11" s="69" t="str">
        <f t="shared" si="1"/>
        <v>RDIN05</v>
      </c>
    </row>
    <row r="12" spans="3:13" x14ac:dyDescent="0.3">
      <c r="C12" s="4">
        <v>6</v>
      </c>
      <c r="D12" s="5" t="s">
        <v>251</v>
      </c>
      <c r="E12" s="69" t="str">
        <v xml:space="preserve">Heena </v>
      </c>
      <c r="F12" s="69" t="str">
        <f t="shared" si="0"/>
        <v>Dongre</v>
      </c>
      <c r="G12" s="6">
        <v>31246</v>
      </c>
      <c r="H12" s="4" t="s">
        <v>28</v>
      </c>
      <c r="I12" s="5" t="s">
        <v>17</v>
      </c>
      <c r="J12" s="5" t="s">
        <v>29</v>
      </c>
      <c r="K12" s="5" t="s">
        <v>19</v>
      </c>
      <c r="L12" s="1">
        <v>50000</v>
      </c>
      <c r="M12" s="69" t="str">
        <f t="shared" si="1"/>
        <v>HINN06</v>
      </c>
    </row>
    <row r="13" spans="3:13" x14ac:dyDescent="0.3">
      <c r="C13" s="4">
        <v>7</v>
      </c>
      <c r="D13" s="5" t="s">
        <v>252</v>
      </c>
      <c r="E13" s="69" t="str">
        <v xml:space="preserve">Bobby </v>
      </c>
      <c r="F13" s="69" t="str">
        <f t="shared" si="0"/>
        <v>Tanna</v>
      </c>
      <c r="G13" s="6">
        <v>31739</v>
      </c>
      <c r="H13" s="4" t="s">
        <v>28</v>
      </c>
      <c r="I13" s="5" t="s">
        <v>17</v>
      </c>
      <c r="J13" s="5" t="s">
        <v>33</v>
      </c>
      <c r="K13" s="5" t="s">
        <v>30</v>
      </c>
      <c r="L13" s="1">
        <v>58000</v>
      </c>
      <c r="M13" s="69" t="str">
        <f t="shared" si="1"/>
        <v>BMAS07</v>
      </c>
    </row>
    <row r="14" spans="3:13" x14ac:dyDescent="0.3">
      <c r="C14" s="4">
        <v>8</v>
      </c>
      <c r="D14" s="5" t="s">
        <v>253</v>
      </c>
      <c r="E14" s="69" t="str">
        <v>Stan S</v>
      </c>
      <c r="F14" s="69" t="str">
        <f t="shared" si="0"/>
        <v>Serrao</v>
      </c>
      <c r="G14" s="6">
        <v>31860</v>
      </c>
      <c r="H14" s="4" t="s">
        <v>28</v>
      </c>
      <c r="I14" s="5" t="s">
        <v>17</v>
      </c>
      <c r="J14" s="5" t="s">
        <v>70</v>
      </c>
      <c r="K14" s="5" t="s">
        <v>19</v>
      </c>
      <c r="L14" s="1">
        <v>85000</v>
      </c>
      <c r="M14" s="69" t="str">
        <f t="shared" si="1"/>
        <v>SFIN08</v>
      </c>
    </row>
    <row r="15" spans="3:13" x14ac:dyDescent="0.3">
      <c r="C15" s="4">
        <v>9</v>
      </c>
      <c r="D15" s="5" t="s">
        <v>254</v>
      </c>
      <c r="E15" s="69" t="str">
        <v>Rajees</v>
      </c>
      <c r="F15" s="69" t="str">
        <f t="shared" si="0"/>
        <v>C</v>
      </c>
      <c r="G15" s="6">
        <v>31906</v>
      </c>
      <c r="H15" s="4" t="s">
        <v>28</v>
      </c>
      <c r="I15" s="5" t="s">
        <v>22</v>
      </c>
      <c r="J15" s="5" t="s">
        <v>29</v>
      </c>
      <c r="K15" s="5" t="s">
        <v>30</v>
      </c>
      <c r="L15" s="1">
        <v>87000</v>
      </c>
      <c r="M15" s="69" t="str">
        <f t="shared" si="1"/>
        <v>RINS09</v>
      </c>
    </row>
    <row r="16" spans="3:13" x14ac:dyDescent="0.3">
      <c r="C16" s="4">
        <v>10</v>
      </c>
      <c r="D16" s="5" t="s">
        <v>255</v>
      </c>
      <c r="E16" s="69" t="str">
        <v>Tulsid</v>
      </c>
      <c r="F16" s="69" t="str">
        <f t="shared" si="0"/>
        <v>Shetty</v>
      </c>
      <c r="G16" s="6">
        <v>33276</v>
      </c>
      <c r="H16" s="4" t="s">
        <v>16</v>
      </c>
      <c r="I16" s="5" t="s">
        <v>17</v>
      </c>
      <c r="J16" s="5" t="s">
        <v>23</v>
      </c>
      <c r="K16" s="5" t="s">
        <v>19</v>
      </c>
      <c r="L16" s="1">
        <v>81000</v>
      </c>
      <c r="M16" s="69" t="str">
        <f t="shared" si="1"/>
        <v>TDIN10</v>
      </c>
    </row>
    <row r="17" spans="3:13" x14ac:dyDescent="0.3">
      <c r="C17" s="4">
        <v>11</v>
      </c>
      <c r="D17" s="5" t="s">
        <v>256</v>
      </c>
      <c r="E17" s="69" t="str">
        <v>Sachin</v>
      </c>
      <c r="F17" s="69" t="str">
        <f t="shared" si="0"/>
        <v>Bangera</v>
      </c>
      <c r="G17" s="6">
        <v>33365</v>
      </c>
      <c r="H17" s="4" t="s">
        <v>16</v>
      </c>
      <c r="I17" s="5" t="s">
        <v>22</v>
      </c>
      <c r="J17" s="5" t="s">
        <v>23</v>
      </c>
      <c r="K17" s="5" t="s">
        <v>19</v>
      </c>
      <c r="L17" s="1">
        <v>35000</v>
      </c>
      <c r="M17" s="69" t="str">
        <f t="shared" si="1"/>
        <v>SDIN11</v>
      </c>
    </row>
    <row r="18" spans="3:13" x14ac:dyDescent="0.3">
      <c r="C18" s="4">
        <v>12</v>
      </c>
      <c r="D18" s="5" t="s">
        <v>257</v>
      </c>
      <c r="E18" s="69" t="str">
        <v>Boneca</v>
      </c>
      <c r="F18" s="69" t="str">
        <f t="shared" si="0"/>
        <v>Rego</v>
      </c>
      <c r="G18" s="6">
        <v>34028</v>
      </c>
      <c r="H18" s="4" t="s">
        <v>16</v>
      </c>
      <c r="I18" s="5" t="s">
        <v>22</v>
      </c>
      <c r="J18" s="5" t="s">
        <v>70</v>
      </c>
      <c r="K18" s="5" t="s">
        <v>43</v>
      </c>
      <c r="L18" s="1">
        <v>49000</v>
      </c>
      <c r="M18" s="69" t="str">
        <f t="shared" si="1"/>
        <v>BFIE12</v>
      </c>
    </row>
    <row r="19" spans="3:13" x14ac:dyDescent="0.3">
      <c r="C19" s="4">
        <v>13</v>
      </c>
      <c r="D19" s="5" t="s">
        <v>258</v>
      </c>
      <c r="E19" s="69" t="str">
        <v>Rajeev</v>
      </c>
      <c r="F19" s="69" t="str">
        <f t="shared" si="0"/>
        <v>Singh</v>
      </c>
      <c r="G19" s="6">
        <v>34037</v>
      </c>
      <c r="H19" s="4" t="s">
        <v>16</v>
      </c>
      <c r="I19" s="5" t="s">
        <v>17</v>
      </c>
      <c r="J19" s="5" t="s">
        <v>81</v>
      </c>
      <c r="K19" s="5" t="s">
        <v>19</v>
      </c>
      <c r="L19" s="1">
        <v>52000</v>
      </c>
      <c r="M19" s="69" t="str">
        <f t="shared" si="1"/>
        <v>RSAN13</v>
      </c>
    </row>
    <row r="20" spans="3:13" x14ac:dyDescent="0.3">
      <c r="C20" s="4">
        <v>14</v>
      </c>
      <c r="D20" s="5" t="s">
        <v>259</v>
      </c>
      <c r="E20" s="69" t="str">
        <v>Gurura</v>
      </c>
      <c r="F20" s="69" t="str">
        <f t="shared" si="0"/>
        <v>Joshi</v>
      </c>
      <c r="G20" s="6">
        <v>34221</v>
      </c>
      <c r="H20" s="4" t="s">
        <v>28</v>
      </c>
      <c r="I20" s="5" t="s">
        <v>17</v>
      </c>
      <c r="J20" s="5" t="s">
        <v>38</v>
      </c>
      <c r="K20" s="5" t="s">
        <v>43</v>
      </c>
      <c r="L20" s="1">
        <v>43000</v>
      </c>
      <c r="M20" s="69" t="str">
        <f t="shared" si="1"/>
        <v>GLEE14</v>
      </c>
    </row>
    <row r="21" spans="3:13" x14ac:dyDescent="0.3">
      <c r="C21" s="4">
        <v>15</v>
      </c>
      <c r="D21" s="5" t="s">
        <v>260</v>
      </c>
      <c r="E21" s="69" t="str">
        <v>Sudesh</v>
      </c>
      <c r="F21" s="69" t="str">
        <f t="shared" si="0"/>
        <v>Pillai</v>
      </c>
      <c r="G21" s="6">
        <v>34368</v>
      </c>
      <c r="H21" s="4" t="s">
        <v>28</v>
      </c>
      <c r="I21" s="5" t="s">
        <v>22</v>
      </c>
      <c r="J21" s="5" t="s">
        <v>29</v>
      </c>
      <c r="K21" s="5" t="s">
        <v>43</v>
      </c>
      <c r="L21" s="1">
        <v>75000</v>
      </c>
      <c r="M21" s="69" t="str">
        <f t="shared" si="1"/>
        <v>SINE15</v>
      </c>
    </row>
    <row r="22" spans="3:13" x14ac:dyDescent="0.3">
      <c r="C22" s="4">
        <v>16</v>
      </c>
      <c r="D22" s="5" t="s">
        <v>261</v>
      </c>
      <c r="E22" s="69" t="str">
        <v>Yashra</v>
      </c>
      <c r="F22" s="69" t="str">
        <f t="shared" si="0"/>
        <v>Vaidya</v>
      </c>
      <c r="G22" s="6">
        <v>34966</v>
      </c>
      <c r="H22" s="4" t="s">
        <v>28</v>
      </c>
      <c r="I22" s="5" t="s">
        <v>22</v>
      </c>
      <c r="J22" s="5" t="s">
        <v>54</v>
      </c>
      <c r="K22" s="5" t="s">
        <v>19</v>
      </c>
      <c r="L22" s="1">
        <v>26000</v>
      </c>
      <c r="M22" s="69" t="str">
        <f t="shared" si="1"/>
        <v>YCCN16</v>
      </c>
    </row>
    <row r="23" spans="3:13" x14ac:dyDescent="0.3">
      <c r="C23" s="4">
        <v>17</v>
      </c>
      <c r="D23" s="5" t="s">
        <v>262</v>
      </c>
      <c r="E23" s="69" t="str">
        <v>Dinesh</v>
      </c>
      <c r="F23" s="69" t="str">
        <f t="shared" si="0"/>
        <v>Dhanuka</v>
      </c>
      <c r="G23" s="6">
        <v>35337</v>
      </c>
      <c r="H23" s="4" t="s">
        <v>28</v>
      </c>
      <c r="I23" s="5" t="s">
        <v>22</v>
      </c>
      <c r="J23" s="5" t="s">
        <v>23</v>
      </c>
      <c r="K23" s="5" t="s">
        <v>43</v>
      </c>
      <c r="L23" s="1">
        <v>92000</v>
      </c>
      <c r="M23" s="69" t="str">
        <f t="shared" si="1"/>
        <v>DDIE17</v>
      </c>
    </row>
    <row r="24" spans="3:13" x14ac:dyDescent="0.3">
      <c r="C24" s="4">
        <v>18</v>
      </c>
      <c r="D24" s="5" t="s">
        <v>263</v>
      </c>
      <c r="E24" s="69" t="str">
        <v>Yogesh</v>
      </c>
      <c r="F24" s="69" t="str">
        <f t="shared" si="0"/>
        <v>Mansharamani</v>
      </c>
      <c r="G24" s="6">
        <v>35819</v>
      </c>
      <c r="H24" s="4" t="s">
        <v>16</v>
      </c>
      <c r="I24" s="5" t="s">
        <v>22</v>
      </c>
      <c r="J24" s="5" t="s">
        <v>18</v>
      </c>
      <c r="K24" s="5" t="s">
        <v>30</v>
      </c>
      <c r="L24" s="1">
        <v>62000</v>
      </c>
      <c r="M24" s="69" t="str">
        <f t="shared" si="1"/>
        <v>YFLS18</v>
      </c>
    </row>
    <row r="25" spans="3:13" x14ac:dyDescent="0.3">
      <c r="C25" s="4">
        <v>19</v>
      </c>
      <c r="D25" s="5" t="s">
        <v>264</v>
      </c>
      <c r="E25" s="69" t="str">
        <v>Ram Am</v>
      </c>
      <c r="F25" s="69" t="str">
        <f t="shared" si="0"/>
        <v>Ambradkar</v>
      </c>
      <c r="G25" s="6">
        <v>36199</v>
      </c>
      <c r="H25" s="4" t="s">
        <v>16</v>
      </c>
      <c r="I25" s="5" t="s">
        <v>17</v>
      </c>
      <c r="J25" s="5" t="s">
        <v>18</v>
      </c>
      <c r="K25" s="5" t="s">
        <v>19</v>
      </c>
      <c r="L25" s="1">
        <v>48000</v>
      </c>
      <c r="M25" s="69" t="str">
        <f t="shared" si="1"/>
        <v>RFLN19</v>
      </c>
    </row>
    <row r="26" spans="3:13" x14ac:dyDescent="0.3">
      <c r="C26" s="4">
        <v>20</v>
      </c>
      <c r="D26" s="5" t="s">
        <v>265</v>
      </c>
      <c r="E26" s="69" t="str">
        <v>Ruffin</v>
      </c>
      <c r="F26" s="69" t="str">
        <f t="shared" si="0"/>
        <v>Joshi</v>
      </c>
      <c r="G26" s="6">
        <v>36279</v>
      </c>
      <c r="H26" s="4" t="s">
        <v>16</v>
      </c>
      <c r="I26" s="5" t="s">
        <v>17</v>
      </c>
      <c r="J26" s="5" t="s">
        <v>51</v>
      </c>
      <c r="K26" s="5" t="s">
        <v>43</v>
      </c>
      <c r="L26" s="1">
        <v>90000</v>
      </c>
      <c r="M26" s="69" t="str">
        <f t="shared" si="1"/>
        <v>RCEE20</v>
      </c>
    </row>
    <row r="27" spans="3:13" x14ac:dyDescent="0.3">
      <c r="C27" s="4">
        <v>21</v>
      </c>
      <c r="D27" s="5" t="s">
        <v>266</v>
      </c>
      <c r="E27" s="69" t="str">
        <v xml:space="preserve">Simon </v>
      </c>
      <c r="F27" s="69" t="str">
        <f t="shared" si="0"/>
        <v>Rodrigues</v>
      </c>
      <c r="G27" s="6">
        <v>36478</v>
      </c>
      <c r="H27" s="4" t="s">
        <v>28</v>
      </c>
      <c r="I27" s="5" t="s">
        <v>17</v>
      </c>
      <c r="J27" s="5" t="s">
        <v>70</v>
      </c>
      <c r="K27" s="5" t="s">
        <v>39</v>
      </c>
      <c r="L27" s="1">
        <v>83000</v>
      </c>
      <c r="M27" s="69" t="str">
        <f t="shared" si="1"/>
        <v>SFIM21</v>
      </c>
    </row>
    <row r="28" spans="3:13" x14ac:dyDescent="0.3">
      <c r="C28" s="4">
        <v>22</v>
      </c>
      <c r="D28" s="5" t="s">
        <v>267</v>
      </c>
      <c r="E28" s="69" t="str">
        <v>Dhiren</v>
      </c>
      <c r="F28" s="69" t="str">
        <f t="shared" si="0"/>
        <v>Sheth</v>
      </c>
      <c r="G28" s="6">
        <v>37027</v>
      </c>
      <c r="H28" s="4" t="s">
        <v>28</v>
      </c>
      <c r="I28" s="5" t="s">
        <v>17</v>
      </c>
      <c r="J28" s="5" t="s">
        <v>54</v>
      </c>
      <c r="K28" s="5" t="s">
        <v>43</v>
      </c>
      <c r="L28" s="1">
        <v>47000</v>
      </c>
      <c r="M28" s="69" t="str">
        <f t="shared" si="1"/>
        <v>DCCE22</v>
      </c>
    </row>
    <row r="29" spans="3:13" x14ac:dyDescent="0.3">
      <c r="C29" s="4">
        <v>23</v>
      </c>
      <c r="D29" s="5" t="s">
        <v>268</v>
      </c>
      <c r="E29" s="69" t="str">
        <v xml:space="preserve">Ashok </v>
      </c>
      <c r="F29" s="69" t="str">
        <f t="shared" si="0"/>
        <v>Samtaney</v>
      </c>
      <c r="G29" s="6">
        <v>37946</v>
      </c>
      <c r="H29" s="4" t="s">
        <v>16</v>
      </c>
      <c r="I29" s="5" t="s">
        <v>17</v>
      </c>
      <c r="J29" s="5" t="s">
        <v>81</v>
      </c>
      <c r="K29" s="5" t="s">
        <v>30</v>
      </c>
      <c r="L29" s="1">
        <v>53000</v>
      </c>
      <c r="M29" s="69" t="str">
        <f t="shared" si="1"/>
        <v>ASAS23</v>
      </c>
    </row>
    <row r="30" spans="3:13" x14ac:dyDescent="0.3">
      <c r="C30" s="4">
        <v>24</v>
      </c>
      <c r="D30" s="5" t="s">
        <v>269</v>
      </c>
      <c r="E30" s="69" t="str">
        <v>Vishnu</v>
      </c>
      <c r="F30" s="69" t="str">
        <f t="shared" si="0"/>
        <v>Desai</v>
      </c>
      <c r="G30" s="6">
        <v>38113</v>
      </c>
      <c r="H30" s="4" t="s">
        <v>28</v>
      </c>
      <c r="I30" s="5" t="s">
        <v>17</v>
      </c>
      <c r="J30" s="5" t="s">
        <v>23</v>
      </c>
      <c r="K30" s="5" t="s">
        <v>39</v>
      </c>
      <c r="L30" s="1">
        <v>45000</v>
      </c>
      <c r="M30" s="69" t="str">
        <f t="shared" si="1"/>
        <v>VDIM24</v>
      </c>
    </row>
    <row r="31" spans="3:13" x14ac:dyDescent="0.3">
      <c r="C31" s="4">
        <v>25</v>
      </c>
      <c r="D31" s="5" t="s">
        <v>270</v>
      </c>
      <c r="E31" s="69" t="str">
        <v>Raju M</v>
      </c>
      <c r="F31" s="69" t="str">
        <f t="shared" si="0"/>
        <v>Manek</v>
      </c>
      <c r="G31" s="6">
        <v>38449</v>
      </c>
      <c r="H31" s="4" t="s">
        <v>16</v>
      </c>
      <c r="I31" s="5" t="s">
        <v>17</v>
      </c>
      <c r="J31" s="5" t="s">
        <v>54</v>
      </c>
      <c r="K31" s="5" t="s">
        <v>30</v>
      </c>
      <c r="L31" s="1">
        <v>85000</v>
      </c>
      <c r="M31" s="69" t="str">
        <f t="shared" si="1"/>
        <v>RCCS25</v>
      </c>
    </row>
    <row r="32" spans="3:13" x14ac:dyDescent="0.3">
      <c r="C32" s="4">
        <v>26</v>
      </c>
      <c r="D32" s="5" t="s">
        <v>271</v>
      </c>
      <c r="E32" s="69" t="str">
        <v>Jagjit</v>
      </c>
      <c r="F32" s="69" t="str">
        <f t="shared" si="0"/>
        <v>Kahlon</v>
      </c>
      <c r="G32" s="6">
        <v>39846</v>
      </c>
      <c r="H32" s="4" t="s">
        <v>28</v>
      </c>
      <c r="I32" s="5" t="s">
        <v>17</v>
      </c>
      <c r="J32" s="5" t="s">
        <v>54</v>
      </c>
      <c r="K32" s="5" t="s">
        <v>43</v>
      </c>
      <c r="L32" s="1">
        <v>34000</v>
      </c>
      <c r="M32" s="69" t="str">
        <f t="shared" si="1"/>
        <v>JCCE26</v>
      </c>
    </row>
    <row r="33" spans="3:13" x14ac:dyDescent="0.3">
      <c r="C33" s="4">
        <v>27</v>
      </c>
      <c r="D33" s="5" t="s">
        <v>272</v>
      </c>
      <c r="E33" s="69" t="str">
        <v>Satish</v>
      </c>
      <c r="F33" s="69" t="str">
        <f t="shared" si="0"/>
        <v>Pasari</v>
      </c>
      <c r="G33" s="6">
        <v>40330</v>
      </c>
      <c r="H33" s="4" t="s">
        <v>28</v>
      </c>
      <c r="I33" s="5" t="s">
        <v>17</v>
      </c>
      <c r="J33" s="5" t="s">
        <v>29</v>
      </c>
      <c r="K33" s="5" t="s">
        <v>39</v>
      </c>
      <c r="L33" s="1">
        <v>15000</v>
      </c>
      <c r="M33" s="69" t="str">
        <f t="shared" si="1"/>
        <v>SINM27</v>
      </c>
    </row>
    <row r="34" spans="3:13" x14ac:dyDescent="0.3">
      <c r="C34" s="4">
        <v>28</v>
      </c>
      <c r="D34" s="5" t="s">
        <v>273</v>
      </c>
      <c r="E34" s="69" t="str">
        <v>Kawdoo</v>
      </c>
      <c r="F34" s="69" t="str">
        <f t="shared" si="0"/>
        <v>Shetty</v>
      </c>
      <c r="G34" s="6">
        <v>40495</v>
      </c>
      <c r="H34" s="4" t="s">
        <v>16</v>
      </c>
      <c r="I34" s="5" t="s">
        <v>17</v>
      </c>
      <c r="J34" s="5" t="s">
        <v>81</v>
      </c>
      <c r="K34" s="5" t="s">
        <v>30</v>
      </c>
      <c r="L34" s="1">
        <v>57000</v>
      </c>
      <c r="M34" s="69" t="str">
        <f t="shared" si="1"/>
        <v>KSAS28</v>
      </c>
    </row>
    <row r="35" spans="3:13" x14ac:dyDescent="0.3">
      <c r="C35" s="4">
        <v>29</v>
      </c>
      <c r="D35" s="5" t="s">
        <v>274</v>
      </c>
      <c r="E35" s="69" t="str">
        <v>Jitend</v>
      </c>
      <c r="F35" s="69" t="str">
        <f t="shared" si="0"/>
        <v>Thacker</v>
      </c>
      <c r="G35" s="6">
        <v>40574</v>
      </c>
      <c r="H35" s="4" t="s">
        <v>28</v>
      </c>
      <c r="I35" s="5" t="s">
        <v>17</v>
      </c>
      <c r="J35" s="5" t="s">
        <v>33</v>
      </c>
      <c r="K35" s="5" t="s">
        <v>39</v>
      </c>
      <c r="L35" s="1">
        <v>47000</v>
      </c>
      <c r="M35" s="69" t="str">
        <f t="shared" si="1"/>
        <v>JMAM29</v>
      </c>
    </row>
    <row r="36" spans="3:13" x14ac:dyDescent="0.3">
      <c r="C36" s="4">
        <v>30</v>
      </c>
      <c r="D36" s="5" t="s">
        <v>275</v>
      </c>
      <c r="E36" s="69" t="str">
        <v>Dattat</v>
      </c>
      <c r="F36" s="69" t="str">
        <f t="shared" si="0"/>
        <v>Desai</v>
      </c>
      <c r="G36" s="6">
        <v>41400</v>
      </c>
      <c r="H36" s="4" t="s">
        <v>28</v>
      </c>
      <c r="I36" s="5" t="s">
        <v>17</v>
      </c>
      <c r="J36" s="5" t="s">
        <v>38</v>
      </c>
      <c r="K36" s="5" t="s">
        <v>39</v>
      </c>
      <c r="L36" s="1">
        <v>77000</v>
      </c>
      <c r="M36" s="69" t="str">
        <f t="shared" si="1"/>
        <v>DLEM30</v>
      </c>
    </row>
    <row r="37" spans="3:13" x14ac:dyDescent="0.3">
      <c r="C37" s="4">
        <v>31</v>
      </c>
      <c r="D37" s="5" t="s">
        <v>276</v>
      </c>
      <c r="E37" s="69" t="str">
        <v>Piyush</v>
      </c>
      <c r="F37" s="69" t="str">
        <f t="shared" si="0"/>
        <v>Kamdar</v>
      </c>
      <c r="G37" s="6">
        <v>42027</v>
      </c>
      <c r="H37" s="4" t="s">
        <v>28</v>
      </c>
      <c r="I37" s="5" t="s">
        <v>17</v>
      </c>
      <c r="J37" s="5" t="s">
        <v>23</v>
      </c>
      <c r="K37" s="5" t="s">
        <v>30</v>
      </c>
      <c r="L37" s="1">
        <v>82000</v>
      </c>
      <c r="M37" s="69" t="str">
        <f t="shared" si="1"/>
        <v>PDIS31</v>
      </c>
    </row>
    <row r="38" spans="3:13" x14ac:dyDescent="0.3">
      <c r="C38" s="4">
        <v>32</v>
      </c>
      <c r="D38" s="5" t="s">
        <v>277</v>
      </c>
      <c r="E38" s="69" t="str">
        <v>D Kulk</v>
      </c>
      <c r="F38" s="69" t="str">
        <f t="shared" si="0"/>
        <v>Kulkarni</v>
      </c>
      <c r="G38" s="6">
        <v>42124</v>
      </c>
      <c r="H38" s="4" t="s">
        <v>28</v>
      </c>
      <c r="I38" s="5" t="s">
        <v>17</v>
      </c>
      <c r="J38" s="5" t="s">
        <v>29</v>
      </c>
      <c r="K38" s="5" t="s">
        <v>30</v>
      </c>
      <c r="L38" s="1">
        <v>67000</v>
      </c>
      <c r="M38" s="69" t="str">
        <f t="shared" si="1"/>
        <v>DINS32</v>
      </c>
    </row>
    <row r="39" spans="3:13" x14ac:dyDescent="0.3">
      <c r="C39" s="4">
        <v>33</v>
      </c>
      <c r="D39" s="5" t="s">
        <v>278</v>
      </c>
      <c r="E39" s="69" t="str">
        <v>Praful</v>
      </c>
      <c r="F39" s="69" t="str">
        <f t="shared" si="0"/>
        <v>Savla</v>
      </c>
      <c r="G39" s="6">
        <v>42208</v>
      </c>
      <c r="H39" s="4" t="s">
        <v>28</v>
      </c>
      <c r="I39" s="5" t="s">
        <v>17</v>
      </c>
      <c r="J39" s="5" t="s">
        <v>67</v>
      </c>
      <c r="K39" s="5" t="s">
        <v>30</v>
      </c>
      <c r="L39" s="1">
        <v>65000</v>
      </c>
      <c r="M39" s="69" t="str">
        <f t="shared" si="1"/>
        <v>POPS33</v>
      </c>
    </row>
    <row r="40" spans="3:13" x14ac:dyDescent="0.3">
      <c r="C40" s="4">
        <v>34</v>
      </c>
      <c r="D40" s="5" t="s">
        <v>279</v>
      </c>
      <c r="E40" s="69" t="str">
        <v>Sharad</v>
      </c>
      <c r="F40" s="69" t="str">
        <f t="shared" si="0"/>
        <v>Riswadkar</v>
      </c>
      <c r="G40" s="6">
        <v>42400</v>
      </c>
      <c r="H40" s="4" t="s">
        <v>28</v>
      </c>
      <c r="I40" s="5" t="s">
        <v>17</v>
      </c>
      <c r="J40" s="5" t="s">
        <v>54</v>
      </c>
      <c r="K40" s="5" t="s">
        <v>30</v>
      </c>
      <c r="L40" s="1">
        <v>50000</v>
      </c>
      <c r="M40" s="69" t="str">
        <f t="shared" si="1"/>
        <v>SCCS34</v>
      </c>
    </row>
    <row r="41" spans="3:13" x14ac:dyDescent="0.3">
      <c r="C41" s="4">
        <v>35</v>
      </c>
      <c r="D41" s="5" t="s">
        <v>280</v>
      </c>
      <c r="E41" s="69" t="str">
        <v xml:space="preserve">Nitin </v>
      </c>
      <c r="F41" s="69" t="str">
        <f t="shared" si="0"/>
        <v>Patki</v>
      </c>
      <c r="G41" s="6">
        <v>42629</v>
      </c>
      <c r="H41" s="4" t="s">
        <v>16</v>
      </c>
      <c r="I41" s="5" t="s">
        <v>17</v>
      </c>
      <c r="J41" s="5" t="s">
        <v>67</v>
      </c>
      <c r="K41" s="5" t="s">
        <v>30</v>
      </c>
      <c r="L41" s="1">
        <v>81000</v>
      </c>
      <c r="M41" s="69" t="str">
        <f t="shared" si="1"/>
        <v>NOPS35</v>
      </c>
    </row>
    <row r="42" spans="3:13" x14ac:dyDescent="0.3">
      <c r="C42" s="4">
        <v>36</v>
      </c>
      <c r="D42" s="5" t="s">
        <v>281</v>
      </c>
      <c r="E42" s="69" t="str">
        <v>Shanka</v>
      </c>
      <c r="F42" s="69" t="str">
        <f t="shared" si="0"/>
        <v>Shetty</v>
      </c>
      <c r="G42" s="6">
        <v>42773</v>
      </c>
      <c r="H42" s="4" t="s">
        <v>16</v>
      </c>
      <c r="I42" s="5" t="s">
        <v>17</v>
      </c>
      <c r="J42" s="5" t="s">
        <v>35</v>
      </c>
      <c r="K42" s="5" t="s">
        <v>30</v>
      </c>
      <c r="L42" s="1">
        <v>87000</v>
      </c>
      <c r="M42" s="69" t="str">
        <f t="shared" si="1"/>
        <v>SDIS36</v>
      </c>
    </row>
    <row r="43" spans="3:13" x14ac:dyDescent="0.3">
      <c r="C43" s="4">
        <v>37</v>
      </c>
      <c r="D43" s="5" t="s">
        <v>282</v>
      </c>
      <c r="E43" s="69" t="str">
        <v>Venith</v>
      </c>
      <c r="F43" s="69" t="str">
        <f t="shared" si="0"/>
        <v>Shetty</v>
      </c>
      <c r="G43" s="6">
        <v>42890</v>
      </c>
      <c r="H43" s="4" t="s">
        <v>16</v>
      </c>
      <c r="I43" s="5" t="s">
        <v>17</v>
      </c>
      <c r="J43" s="5" t="s">
        <v>33</v>
      </c>
      <c r="K43" s="5" t="s">
        <v>43</v>
      </c>
      <c r="L43" s="1">
        <v>27000</v>
      </c>
      <c r="M43" s="69" t="str">
        <f t="shared" si="1"/>
        <v>VMAE37</v>
      </c>
    </row>
    <row r="44" spans="3:13" x14ac:dyDescent="0.3">
      <c r="C44" s="4">
        <v>38</v>
      </c>
      <c r="D44" s="5" t="s">
        <v>283</v>
      </c>
      <c r="E44" s="69" t="str">
        <v>Prem P</v>
      </c>
      <c r="F44" s="69" t="str">
        <f t="shared" si="0"/>
        <v>Pherwani</v>
      </c>
      <c r="G44" s="6">
        <v>43092</v>
      </c>
      <c r="H44" s="4" t="s">
        <v>28</v>
      </c>
      <c r="I44" s="5" t="s">
        <v>17</v>
      </c>
      <c r="J44" s="5" t="s">
        <v>70</v>
      </c>
      <c r="K44" s="5" t="s">
        <v>30</v>
      </c>
      <c r="L44" s="1">
        <v>19000</v>
      </c>
      <c r="M44" s="69" t="str">
        <f t="shared" si="1"/>
        <v>PFIS38</v>
      </c>
    </row>
  </sheetData>
  <mergeCells count="2">
    <mergeCell ref="D2:I2"/>
    <mergeCell ref="D3:L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30C70F-E4F6-4351-A1C1-E20718BBE24C}">
  <dimension ref="B1:O39"/>
  <sheetViews>
    <sheetView workbookViewId="0">
      <selection activeCell="O9" sqref="O9"/>
    </sheetView>
  </sheetViews>
  <sheetFormatPr defaultRowHeight="14.4" x14ac:dyDescent="0.3"/>
  <cols>
    <col min="2" max="2" width="13.21875" customWidth="1"/>
    <col min="3" max="3" width="12.5546875" customWidth="1"/>
    <col min="4" max="4" width="10.44140625" customWidth="1"/>
    <col min="5" max="5" width="13.21875" customWidth="1"/>
    <col min="8" max="8" width="22.6640625" customWidth="1"/>
    <col min="12" max="12" width="30.5546875" customWidth="1"/>
    <col min="13" max="13" width="23" customWidth="1"/>
    <col min="14" max="14" width="14.21875" customWidth="1"/>
  </cols>
  <sheetData>
    <row r="1" spans="2:15" x14ac:dyDescent="0.3">
      <c r="B1" s="70" t="s">
        <v>5</v>
      </c>
      <c r="C1" s="70" t="s">
        <v>6</v>
      </c>
      <c r="D1" s="70" t="s">
        <v>7</v>
      </c>
      <c r="E1" s="70" t="s">
        <v>8</v>
      </c>
      <c r="F1" s="70" t="s">
        <v>9</v>
      </c>
      <c r="G1" s="70" t="s">
        <v>10</v>
      </c>
      <c r="H1" s="70" t="s">
        <v>11</v>
      </c>
      <c r="I1" s="70" t="s">
        <v>12</v>
      </c>
      <c r="J1" s="70" t="s">
        <v>13</v>
      </c>
    </row>
    <row r="2" spans="2:15" x14ac:dyDescent="0.3">
      <c r="B2" s="20">
        <v>150834</v>
      </c>
      <c r="C2" s="39" t="s">
        <v>14</v>
      </c>
      <c r="D2" s="39" t="s">
        <v>15</v>
      </c>
      <c r="E2" s="40">
        <v>31199</v>
      </c>
      <c r="F2" s="41" t="s">
        <v>16</v>
      </c>
      <c r="G2" s="39" t="s">
        <v>17</v>
      </c>
      <c r="H2" s="39" t="s">
        <v>18</v>
      </c>
      <c r="I2" s="39" t="s">
        <v>19</v>
      </c>
      <c r="J2" s="42">
        <v>48000</v>
      </c>
    </row>
    <row r="3" spans="2:15" x14ac:dyDescent="0.3">
      <c r="B3" s="20">
        <v>150784</v>
      </c>
      <c r="C3" s="39" t="s">
        <v>20</v>
      </c>
      <c r="D3" s="39" t="s">
        <v>21</v>
      </c>
      <c r="E3" s="40">
        <v>28365</v>
      </c>
      <c r="F3" s="41" t="s">
        <v>16</v>
      </c>
      <c r="G3" s="39" t="s">
        <v>22</v>
      </c>
      <c r="H3" s="39" t="s">
        <v>23</v>
      </c>
      <c r="I3" s="39" t="s">
        <v>19</v>
      </c>
      <c r="J3" s="42">
        <v>35000</v>
      </c>
    </row>
    <row r="4" spans="2:15" x14ac:dyDescent="0.3">
      <c r="B4" s="20">
        <v>150791</v>
      </c>
      <c r="C4" s="39" t="s">
        <v>24</v>
      </c>
      <c r="D4" s="39" t="s">
        <v>25</v>
      </c>
      <c r="E4" s="40">
        <v>23346</v>
      </c>
      <c r="F4" s="41" t="s">
        <v>16</v>
      </c>
      <c r="G4" s="39" t="s">
        <v>17</v>
      </c>
      <c r="H4" s="39" t="s">
        <v>23</v>
      </c>
      <c r="I4" s="39" t="s">
        <v>19</v>
      </c>
      <c r="J4" s="42">
        <v>67000</v>
      </c>
      <c r="L4" s="199" t="s">
        <v>284</v>
      </c>
      <c r="M4" s="199"/>
    </row>
    <row r="5" spans="2:15" x14ac:dyDescent="0.3">
      <c r="B5" s="20">
        <v>150940</v>
      </c>
      <c r="C5" s="39" t="s">
        <v>26</v>
      </c>
      <c r="D5" s="39" t="s">
        <v>27</v>
      </c>
      <c r="E5" s="40">
        <v>26906</v>
      </c>
      <c r="F5" s="41" t="s">
        <v>28</v>
      </c>
      <c r="G5" s="39" t="s">
        <v>22</v>
      </c>
      <c r="H5" s="39" t="s">
        <v>29</v>
      </c>
      <c r="I5" s="39" t="s">
        <v>30</v>
      </c>
      <c r="J5" s="42">
        <v>87000</v>
      </c>
    </row>
    <row r="6" spans="2:15" x14ac:dyDescent="0.3">
      <c r="B6" s="20">
        <v>150777</v>
      </c>
      <c r="C6" s="39" t="s">
        <v>31</v>
      </c>
      <c r="D6" s="39" t="s">
        <v>32</v>
      </c>
      <c r="E6" s="40">
        <v>21123</v>
      </c>
      <c r="F6" s="41" t="s">
        <v>28</v>
      </c>
      <c r="G6" s="39" t="s">
        <v>17</v>
      </c>
      <c r="H6" s="39" t="s">
        <v>33</v>
      </c>
      <c r="I6" s="39" t="s">
        <v>19</v>
      </c>
      <c r="J6" s="42">
        <v>22000</v>
      </c>
      <c r="L6" s="71" t="s">
        <v>285</v>
      </c>
      <c r="M6" s="72" t="s">
        <v>363</v>
      </c>
      <c r="N6" s="72" t="s">
        <v>242</v>
      </c>
    </row>
    <row r="7" spans="2:15" x14ac:dyDescent="0.3">
      <c r="B7" s="20">
        <v>150805</v>
      </c>
      <c r="C7" s="39" t="s">
        <v>24</v>
      </c>
      <c r="D7" s="39" t="s">
        <v>34</v>
      </c>
      <c r="E7" s="40">
        <v>26172</v>
      </c>
      <c r="F7" s="41" t="s">
        <v>28</v>
      </c>
      <c r="G7" s="39" t="s">
        <v>17</v>
      </c>
      <c r="H7" s="39" t="s">
        <v>35</v>
      </c>
      <c r="I7" s="39" t="s">
        <v>19</v>
      </c>
      <c r="J7" s="42">
        <v>91000</v>
      </c>
      <c r="L7" s="73" t="s">
        <v>286</v>
      </c>
      <c r="M7" s="1">
        <f>MAX(J2:J39)</f>
        <v>92000</v>
      </c>
      <c r="N7" s="1" t="str">
        <f>INDEX(C2:C39, MATCH(M7,J2:J39, 0))</f>
        <v>Dinesh</v>
      </c>
    </row>
    <row r="8" spans="2:15" x14ac:dyDescent="0.3">
      <c r="B8" s="20">
        <v>150990</v>
      </c>
      <c r="C8" s="39" t="s">
        <v>36</v>
      </c>
      <c r="D8" s="39" t="s">
        <v>37</v>
      </c>
      <c r="E8" s="40">
        <v>36400</v>
      </c>
      <c r="F8" s="41" t="s">
        <v>28</v>
      </c>
      <c r="G8" s="39" t="s">
        <v>17</v>
      </c>
      <c r="H8" s="39" t="s">
        <v>38</v>
      </c>
      <c r="I8" s="39" t="s">
        <v>39</v>
      </c>
      <c r="J8" s="42">
        <v>77000</v>
      </c>
      <c r="L8" s="73" t="s">
        <v>287</v>
      </c>
      <c r="M8" s="1">
        <f>MIN(J2:J39)</f>
        <v>15000</v>
      </c>
      <c r="N8" s="119" t="str">
        <f>INDEX(C2:C39, MATCH(M8,J2:J39, 0))</f>
        <v>Satish</v>
      </c>
      <c r="O8" s="98"/>
    </row>
    <row r="9" spans="2:15" x14ac:dyDescent="0.3">
      <c r="B9" s="20">
        <v>150989</v>
      </c>
      <c r="C9" s="39" t="s">
        <v>40</v>
      </c>
      <c r="D9" s="39" t="s">
        <v>37</v>
      </c>
      <c r="E9" s="40">
        <v>33113</v>
      </c>
      <c r="F9" s="41" t="s">
        <v>28</v>
      </c>
      <c r="G9" s="39" t="s">
        <v>17</v>
      </c>
      <c r="H9" s="39" t="s">
        <v>23</v>
      </c>
      <c r="I9" s="39" t="s">
        <v>39</v>
      </c>
      <c r="J9" s="42">
        <v>45000</v>
      </c>
    </row>
    <row r="10" spans="2:15" x14ac:dyDescent="0.3">
      <c r="B10" s="20">
        <v>150881</v>
      </c>
      <c r="C10" s="39" t="s">
        <v>41</v>
      </c>
      <c r="D10" s="39" t="s">
        <v>42</v>
      </c>
      <c r="E10" s="40">
        <v>30337</v>
      </c>
      <c r="F10" s="41" t="s">
        <v>28</v>
      </c>
      <c r="G10" s="39" t="s">
        <v>22</v>
      </c>
      <c r="H10" s="39" t="s">
        <v>23</v>
      </c>
      <c r="I10" s="39" t="s">
        <v>43</v>
      </c>
      <c r="J10" s="42">
        <v>92000</v>
      </c>
    </row>
    <row r="11" spans="2:15" x14ac:dyDescent="0.3">
      <c r="B11" s="20">
        <v>150814</v>
      </c>
      <c r="C11" s="39" t="s">
        <v>44</v>
      </c>
      <c r="D11" s="39" t="s">
        <v>45</v>
      </c>
      <c r="E11" s="40">
        <v>26246</v>
      </c>
      <c r="F11" s="41" t="s">
        <v>28</v>
      </c>
      <c r="G11" s="39" t="s">
        <v>17</v>
      </c>
      <c r="H11" s="39" t="s">
        <v>29</v>
      </c>
      <c r="I11" s="39" t="s">
        <v>19</v>
      </c>
      <c r="J11" s="42">
        <v>50000</v>
      </c>
    </row>
    <row r="12" spans="2:15" x14ac:dyDescent="0.3">
      <c r="B12" s="20">
        <v>150937</v>
      </c>
      <c r="C12" s="39" t="s">
        <v>46</v>
      </c>
      <c r="D12" s="39" t="s">
        <v>47</v>
      </c>
      <c r="E12" s="40">
        <v>24700</v>
      </c>
      <c r="F12" s="41" t="s">
        <v>28</v>
      </c>
      <c r="G12" s="39" t="s">
        <v>17</v>
      </c>
      <c r="H12" s="39" t="s">
        <v>38</v>
      </c>
      <c r="I12" s="39" t="s">
        <v>30</v>
      </c>
      <c r="J12" s="42">
        <v>37000</v>
      </c>
    </row>
    <row r="13" spans="2:15" x14ac:dyDescent="0.3">
      <c r="B13" s="20">
        <v>150888</v>
      </c>
      <c r="C13" s="39" t="s">
        <v>48</v>
      </c>
      <c r="D13" s="39" t="s">
        <v>49</v>
      </c>
      <c r="E13" s="40">
        <v>29221</v>
      </c>
      <c r="F13" s="41" t="s">
        <v>28</v>
      </c>
      <c r="G13" s="39" t="s">
        <v>17</v>
      </c>
      <c r="H13" s="39" t="s">
        <v>38</v>
      </c>
      <c r="I13" s="39" t="s">
        <v>43</v>
      </c>
      <c r="J13" s="42">
        <v>43000</v>
      </c>
    </row>
    <row r="14" spans="2:15" x14ac:dyDescent="0.3">
      <c r="B14" s="20">
        <v>150865</v>
      </c>
      <c r="C14" s="39" t="s">
        <v>50</v>
      </c>
      <c r="D14" s="39" t="s">
        <v>49</v>
      </c>
      <c r="E14" s="40">
        <v>31279</v>
      </c>
      <c r="F14" s="41" t="s">
        <v>16</v>
      </c>
      <c r="G14" s="39" t="s">
        <v>17</v>
      </c>
      <c r="H14" s="39" t="s">
        <v>51</v>
      </c>
      <c r="I14" s="39" t="s">
        <v>43</v>
      </c>
      <c r="J14" s="42">
        <v>90000</v>
      </c>
    </row>
    <row r="15" spans="2:15" x14ac:dyDescent="0.3">
      <c r="B15" s="20">
        <v>150858</v>
      </c>
      <c r="C15" s="39" t="s">
        <v>52</v>
      </c>
      <c r="D15" s="39" t="s">
        <v>53</v>
      </c>
      <c r="E15" s="40">
        <v>34846</v>
      </c>
      <c r="F15" s="41" t="s">
        <v>28</v>
      </c>
      <c r="G15" s="39" t="s">
        <v>17</v>
      </c>
      <c r="H15" s="39" t="s">
        <v>54</v>
      </c>
      <c r="I15" s="39" t="s">
        <v>43</v>
      </c>
      <c r="J15" s="42">
        <v>34000</v>
      </c>
    </row>
    <row r="16" spans="2:15" x14ac:dyDescent="0.3">
      <c r="B16" s="20">
        <v>150930</v>
      </c>
      <c r="C16" s="39" t="s">
        <v>55</v>
      </c>
      <c r="D16" s="39" t="s">
        <v>56</v>
      </c>
      <c r="E16" s="40">
        <v>37027</v>
      </c>
      <c r="F16" s="41" t="s">
        <v>28</v>
      </c>
      <c r="G16" s="39" t="s">
        <v>17</v>
      </c>
      <c r="H16" s="39" t="s">
        <v>23</v>
      </c>
      <c r="I16" s="39" t="s">
        <v>30</v>
      </c>
      <c r="J16" s="42">
        <v>82000</v>
      </c>
    </row>
    <row r="17" spans="2:10" x14ac:dyDescent="0.3">
      <c r="B17" s="20">
        <v>150894</v>
      </c>
      <c r="C17" s="39" t="s">
        <v>57</v>
      </c>
      <c r="D17" s="39" t="s">
        <v>58</v>
      </c>
      <c r="E17" s="40">
        <v>37124</v>
      </c>
      <c r="F17" s="41" t="s">
        <v>28</v>
      </c>
      <c r="G17" s="39" t="s">
        <v>17</v>
      </c>
      <c r="H17" s="39" t="s">
        <v>29</v>
      </c>
      <c r="I17" s="39" t="s">
        <v>30</v>
      </c>
      <c r="J17" s="42">
        <v>67000</v>
      </c>
    </row>
    <row r="18" spans="2:10" x14ac:dyDescent="0.3">
      <c r="B18" s="20">
        <v>150947</v>
      </c>
      <c r="C18" s="39" t="s">
        <v>59</v>
      </c>
      <c r="D18" s="39" t="s">
        <v>60</v>
      </c>
      <c r="E18" s="40">
        <v>33449</v>
      </c>
      <c r="F18" s="41" t="s">
        <v>16</v>
      </c>
      <c r="G18" s="39" t="s">
        <v>17</v>
      </c>
      <c r="H18" s="39" t="s">
        <v>54</v>
      </c>
      <c r="I18" s="39" t="s">
        <v>30</v>
      </c>
      <c r="J18" s="42">
        <v>85000</v>
      </c>
    </row>
    <row r="19" spans="2:10" x14ac:dyDescent="0.3">
      <c r="B19" s="20">
        <v>150905</v>
      </c>
      <c r="C19" s="39" t="s">
        <v>61</v>
      </c>
      <c r="D19" s="39" t="s">
        <v>62</v>
      </c>
      <c r="E19" s="40">
        <v>30819</v>
      </c>
      <c r="F19" s="41" t="s">
        <v>16</v>
      </c>
      <c r="G19" s="39" t="s">
        <v>22</v>
      </c>
      <c r="H19" s="39" t="s">
        <v>18</v>
      </c>
      <c r="I19" s="39" t="s">
        <v>30</v>
      </c>
      <c r="J19" s="42">
        <v>62000</v>
      </c>
    </row>
    <row r="20" spans="2:10" x14ac:dyDescent="0.3">
      <c r="B20" s="20">
        <v>150995</v>
      </c>
      <c r="C20" s="39" t="s">
        <v>63</v>
      </c>
      <c r="D20" s="39" t="s">
        <v>64</v>
      </c>
      <c r="E20" s="40">
        <v>35330</v>
      </c>
      <c r="F20" s="41" t="s">
        <v>28</v>
      </c>
      <c r="G20" s="39" t="s">
        <v>17</v>
      </c>
      <c r="H20" s="39" t="s">
        <v>29</v>
      </c>
      <c r="I20" s="39" t="s">
        <v>39</v>
      </c>
      <c r="J20" s="42">
        <v>15000</v>
      </c>
    </row>
    <row r="21" spans="2:10" x14ac:dyDescent="0.3">
      <c r="B21" s="20">
        <v>150912</v>
      </c>
      <c r="C21" s="39" t="s">
        <v>65</v>
      </c>
      <c r="D21" s="39" t="s">
        <v>66</v>
      </c>
      <c r="E21" s="40">
        <v>37629</v>
      </c>
      <c r="F21" s="41" t="s">
        <v>16</v>
      </c>
      <c r="G21" s="39" t="s">
        <v>17</v>
      </c>
      <c r="H21" s="39" t="s">
        <v>67</v>
      </c>
      <c r="I21" s="39" t="s">
        <v>30</v>
      </c>
      <c r="J21" s="42">
        <v>81000</v>
      </c>
    </row>
    <row r="22" spans="2:10" x14ac:dyDescent="0.3">
      <c r="B22" s="20">
        <v>150921</v>
      </c>
      <c r="C22" s="39" t="s">
        <v>68</v>
      </c>
      <c r="D22" s="39" t="s">
        <v>69</v>
      </c>
      <c r="E22" s="40">
        <v>38092</v>
      </c>
      <c r="F22" s="41" t="s">
        <v>28</v>
      </c>
      <c r="G22" s="39" t="s">
        <v>17</v>
      </c>
      <c r="H22" s="39" t="s">
        <v>70</v>
      </c>
      <c r="I22" s="39" t="s">
        <v>30</v>
      </c>
      <c r="J22" s="42">
        <v>19000</v>
      </c>
    </row>
    <row r="23" spans="2:10" x14ac:dyDescent="0.3">
      <c r="B23" s="20">
        <v>150851</v>
      </c>
      <c r="C23" s="39" t="s">
        <v>71</v>
      </c>
      <c r="D23" s="39" t="s">
        <v>72</v>
      </c>
      <c r="E23" s="40">
        <v>29368</v>
      </c>
      <c r="F23" s="41" t="s">
        <v>28</v>
      </c>
      <c r="G23" s="39" t="s">
        <v>22</v>
      </c>
      <c r="H23" s="39" t="s">
        <v>29</v>
      </c>
      <c r="I23" s="39" t="s">
        <v>43</v>
      </c>
      <c r="J23" s="42">
        <v>75000</v>
      </c>
    </row>
    <row r="24" spans="2:10" x14ac:dyDescent="0.3">
      <c r="B24" s="20">
        <v>150867</v>
      </c>
      <c r="C24" s="39" t="s">
        <v>73</v>
      </c>
      <c r="D24" s="39" t="s">
        <v>74</v>
      </c>
      <c r="E24" s="40">
        <v>29028</v>
      </c>
      <c r="F24" s="41" t="s">
        <v>16</v>
      </c>
      <c r="G24" s="39" t="s">
        <v>22</v>
      </c>
      <c r="H24" s="39" t="s">
        <v>70</v>
      </c>
      <c r="I24" s="39" t="s">
        <v>43</v>
      </c>
      <c r="J24" s="42">
        <v>49000</v>
      </c>
    </row>
    <row r="25" spans="2:10" x14ac:dyDescent="0.3">
      <c r="B25" s="20">
        <v>150899</v>
      </c>
      <c r="C25" s="39" t="s">
        <v>75</v>
      </c>
      <c r="D25" s="39" t="s">
        <v>76</v>
      </c>
      <c r="E25" s="40">
        <v>37400</v>
      </c>
      <c r="F25" s="41" t="s">
        <v>28</v>
      </c>
      <c r="G25" s="39" t="s">
        <v>17</v>
      </c>
      <c r="H25" s="39" t="s">
        <v>54</v>
      </c>
      <c r="I25" s="39" t="s">
        <v>30</v>
      </c>
      <c r="J25" s="42">
        <v>50000</v>
      </c>
    </row>
    <row r="26" spans="2:10" x14ac:dyDescent="0.3">
      <c r="B26" s="20">
        <v>150975</v>
      </c>
      <c r="C26" s="39" t="s">
        <v>77</v>
      </c>
      <c r="D26" s="39" t="s">
        <v>78</v>
      </c>
      <c r="E26" s="40">
        <v>31478</v>
      </c>
      <c r="F26" s="41" t="s">
        <v>28</v>
      </c>
      <c r="G26" s="39" t="s">
        <v>17</v>
      </c>
      <c r="H26" s="39" t="s">
        <v>70</v>
      </c>
      <c r="I26" s="39" t="s">
        <v>39</v>
      </c>
      <c r="J26" s="42">
        <v>83000</v>
      </c>
    </row>
    <row r="27" spans="2:10" x14ac:dyDescent="0.3">
      <c r="B27" s="20">
        <v>150901</v>
      </c>
      <c r="C27" s="39" t="s">
        <v>79</v>
      </c>
      <c r="D27" s="39" t="s">
        <v>80</v>
      </c>
      <c r="E27" s="40">
        <v>32946</v>
      </c>
      <c r="F27" s="41" t="s">
        <v>16</v>
      </c>
      <c r="G27" s="39" t="s">
        <v>17</v>
      </c>
      <c r="H27" s="39" t="s">
        <v>81</v>
      </c>
      <c r="I27" s="39" t="s">
        <v>30</v>
      </c>
      <c r="J27" s="42">
        <v>53000</v>
      </c>
    </row>
    <row r="28" spans="2:10" x14ac:dyDescent="0.3">
      <c r="B28" s="20">
        <v>150968</v>
      </c>
      <c r="C28" s="39" t="s">
        <v>82</v>
      </c>
      <c r="D28" s="39" t="s">
        <v>83</v>
      </c>
      <c r="E28" s="40">
        <v>37208</v>
      </c>
      <c r="F28" s="41" t="s">
        <v>28</v>
      </c>
      <c r="G28" s="39" t="s">
        <v>17</v>
      </c>
      <c r="H28" s="39" t="s">
        <v>67</v>
      </c>
      <c r="I28" s="39" t="s">
        <v>30</v>
      </c>
      <c r="J28" s="42">
        <v>65000</v>
      </c>
    </row>
    <row r="29" spans="2:10" x14ac:dyDescent="0.3">
      <c r="B29" s="20">
        <v>150773</v>
      </c>
      <c r="C29" s="39" t="s">
        <v>84</v>
      </c>
      <c r="D29" s="39" t="s">
        <v>85</v>
      </c>
      <c r="E29" s="40">
        <v>26860</v>
      </c>
      <c r="F29" s="41" t="s">
        <v>28</v>
      </c>
      <c r="G29" s="39" t="s">
        <v>17</v>
      </c>
      <c r="H29" s="39" t="s">
        <v>70</v>
      </c>
      <c r="I29" s="39" t="s">
        <v>19</v>
      </c>
      <c r="J29" s="42">
        <v>85000</v>
      </c>
    </row>
    <row r="30" spans="2:10" x14ac:dyDescent="0.3">
      <c r="B30" s="20">
        <v>150840</v>
      </c>
      <c r="C30" s="39" t="s">
        <v>55</v>
      </c>
      <c r="D30" s="39" t="s">
        <v>86</v>
      </c>
      <c r="E30" s="40">
        <v>23136</v>
      </c>
      <c r="F30" s="41" t="s">
        <v>16</v>
      </c>
      <c r="G30" s="39" t="s">
        <v>17</v>
      </c>
      <c r="H30" s="39" t="s">
        <v>29</v>
      </c>
      <c r="I30" s="39" t="s">
        <v>43</v>
      </c>
      <c r="J30" s="42">
        <v>20000</v>
      </c>
    </row>
    <row r="31" spans="2:10" x14ac:dyDescent="0.3">
      <c r="B31" s="20">
        <v>150850</v>
      </c>
      <c r="C31" s="39" t="s">
        <v>46</v>
      </c>
      <c r="D31" s="39" t="s">
        <v>87</v>
      </c>
      <c r="E31" s="40">
        <v>32027</v>
      </c>
      <c r="F31" s="41" t="s">
        <v>28</v>
      </c>
      <c r="G31" s="39" t="s">
        <v>17</v>
      </c>
      <c r="H31" s="39" t="s">
        <v>54</v>
      </c>
      <c r="I31" s="39" t="s">
        <v>43</v>
      </c>
      <c r="J31" s="42">
        <v>47000</v>
      </c>
    </row>
    <row r="32" spans="2:10" x14ac:dyDescent="0.3">
      <c r="B32" s="20">
        <v>150962</v>
      </c>
      <c r="C32" s="39" t="s">
        <v>88</v>
      </c>
      <c r="D32" s="39" t="s">
        <v>89</v>
      </c>
      <c r="E32" s="40">
        <v>37773</v>
      </c>
      <c r="F32" s="41" t="s">
        <v>16</v>
      </c>
      <c r="G32" s="39" t="s">
        <v>17</v>
      </c>
      <c r="H32" s="39" t="s">
        <v>35</v>
      </c>
      <c r="I32" s="39" t="s">
        <v>30</v>
      </c>
      <c r="J32" s="42">
        <v>87000</v>
      </c>
    </row>
    <row r="33" spans="2:10" x14ac:dyDescent="0.3">
      <c r="B33" s="20">
        <v>150954</v>
      </c>
      <c r="C33" s="39" t="s">
        <v>90</v>
      </c>
      <c r="D33" s="39" t="s">
        <v>89</v>
      </c>
      <c r="E33" s="40">
        <v>35495</v>
      </c>
      <c r="F33" s="41" t="s">
        <v>16</v>
      </c>
      <c r="G33" s="39" t="s">
        <v>17</v>
      </c>
      <c r="H33" s="39" t="s">
        <v>81</v>
      </c>
      <c r="I33" s="39" t="s">
        <v>30</v>
      </c>
      <c r="J33" s="42">
        <v>57000</v>
      </c>
    </row>
    <row r="34" spans="2:10" x14ac:dyDescent="0.3">
      <c r="B34" s="20">
        <v>150874</v>
      </c>
      <c r="C34" s="39" t="s">
        <v>91</v>
      </c>
      <c r="D34" s="39" t="s">
        <v>89</v>
      </c>
      <c r="E34" s="40">
        <v>37890</v>
      </c>
      <c r="F34" s="41" t="s">
        <v>16</v>
      </c>
      <c r="G34" s="39" t="s">
        <v>17</v>
      </c>
      <c r="H34" s="39" t="s">
        <v>33</v>
      </c>
      <c r="I34" s="39" t="s">
        <v>43</v>
      </c>
      <c r="J34" s="42">
        <v>27000</v>
      </c>
    </row>
    <row r="35" spans="2:10" x14ac:dyDescent="0.3">
      <c r="B35" s="20">
        <v>150798</v>
      </c>
      <c r="C35" s="39" t="s">
        <v>92</v>
      </c>
      <c r="D35" s="39" t="s">
        <v>89</v>
      </c>
      <c r="E35" s="40">
        <v>28276</v>
      </c>
      <c r="F35" s="41" t="s">
        <v>16</v>
      </c>
      <c r="G35" s="39" t="s">
        <v>17</v>
      </c>
      <c r="H35" s="39" t="s">
        <v>23</v>
      </c>
      <c r="I35" s="39" t="s">
        <v>19</v>
      </c>
      <c r="J35" s="42">
        <v>81000</v>
      </c>
    </row>
    <row r="36" spans="2:10" x14ac:dyDescent="0.3">
      <c r="B36" s="20">
        <v>150830</v>
      </c>
      <c r="C36" s="39" t="s">
        <v>93</v>
      </c>
      <c r="D36" s="39" t="s">
        <v>94</v>
      </c>
      <c r="E36" s="40">
        <v>29037</v>
      </c>
      <c r="F36" s="41" t="s">
        <v>16</v>
      </c>
      <c r="G36" s="39" t="s">
        <v>17</v>
      </c>
      <c r="H36" s="39" t="s">
        <v>81</v>
      </c>
      <c r="I36" s="39" t="s">
        <v>19</v>
      </c>
      <c r="J36" s="42">
        <v>52000</v>
      </c>
    </row>
    <row r="37" spans="2:10" x14ac:dyDescent="0.3">
      <c r="B37" s="20">
        <v>150929</v>
      </c>
      <c r="C37" s="39" t="s">
        <v>95</v>
      </c>
      <c r="D37" s="39" t="s">
        <v>96</v>
      </c>
      <c r="E37" s="40">
        <v>26739</v>
      </c>
      <c r="F37" s="41" t="s">
        <v>28</v>
      </c>
      <c r="G37" s="39" t="s">
        <v>17</v>
      </c>
      <c r="H37" s="39" t="s">
        <v>33</v>
      </c>
      <c r="I37" s="39" t="s">
        <v>30</v>
      </c>
      <c r="J37" s="42">
        <v>58000</v>
      </c>
    </row>
    <row r="38" spans="2:10" x14ac:dyDescent="0.3">
      <c r="B38" s="20">
        <v>150982</v>
      </c>
      <c r="C38" s="39" t="s">
        <v>97</v>
      </c>
      <c r="D38" s="39" t="s">
        <v>98</v>
      </c>
      <c r="E38" s="40">
        <v>35574</v>
      </c>
      <c r="F38" s="41" t="s">
        <v>28</v>
      </c>
      <c r="G38" s="39" t="s">
        <v>17</v>
      </c>
      <c r="H38" s="39" t="s">
        <v>33</v>
      </c>
      <c r="I38" s="39" t="s">
        <v>39</v>
      </c>
      <c r="J38" s="42">
        <v>47000</v>
      </c>
    </row>
    <row r="39" spans="2:10" x14ac:dyDescent="0.3">
      <c r="B39" s="20">
        <v>150821</v>
      </c>
      <c r="C39" s="39" t="s">
        <v>99</v>
      </c>
      <c r="D39" s="39" t="s">
        <v>100</v>
      </c>
      <c r="E39" s="40">
        <v>29966</v>
      </c>
      <c r="F39" s="41" t="s">
        <v>28</v>
      </c>
      <c r="G39" s="39" t="s">
        <v>22</v>
      </c>
      <c r="H39" s="39" t="s">
        <v>54</v>
      </c>
      <c r="I39" s="39" t="s">
        <v>19</v>
      </c>
      <c r="J39" s="42">
        <v>26000</v>
      </c>
    </row>
  </sheetData>
  <mergeCells count="1">
    <mergeCell ref="L4:M4"/>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3E91A-2B21-45D7-818F-E69AE274A170}">
  <dimension ref="B2:L23"/>
  <sheetViews>
    <sheetView workbookViewId="0">
      <selection activeCell="P24" sqref="P24"/>
    </sheetView>
  </sheetViews>
  <sheetFormatPr defaultRowHeight="14.4" x14ac:dyDescent="0.3"/>
  <cols>
    <col min="3" max="3" width="13.6640625" customWidth="1"/>
    <col min="17" max="17" width="12.109375" customWidth="1"/>
  </cols>
  <sheetData>
    <row r="2" spans="2:5" x14ac:dyDescent="0.3">
      <c r="B2" s="186" t="s">
        <v>288</v>
      </c>
      <c r="C2" s="186"/>
      <c r="D2" s="186"/>
      <c r="E2" s="186"/>
    </row>
    <row r="3" spans="2:5" x14ac:dyDescent="0.3">
      <c r="B3" s="186" t="s">
        <v>289</v>
      </c>
      <c r="C3" s="186"/>
      <c r="D3" s="186"/>
      <c r="E3" s="186"/>
    </row>
    <row r="5" spans="2:5" x14ac:dyDescent="0.3">
      <c r="B5" s="23" t="s">
        <v>188</v>
      </c>
      <c r="C5" s="23" t="s">
        <v>290</v>
      </c>
    </row>
    <row r="6" spans="2:5" x14ac:dyDescent="0.3">
      <c r="B6" s="74">
        <v>1990</v>
      </c>
      <c r="C6" s="75">
        <v>2156</v>
      </c>
    </row>
    <row r="7" spans="2:5" x14ac:dyDescent="0.3">
      <c r="B7" s="74">
        <v>1991</v>
      </c>
      <c r="C7" s="75">
        <v>3562</v>
      </c>
    </row>
    <row r="8" spans="2:5" x14ac:dyDescent="0.3">
      <c r="B8" s="74">
        <v>1992</v>
      </c>
      <c r="C8" s="75">
        <v>7506</v>
      </c>
    </row>
    <row r="9" spans="2:5" x14ac:dyDescent="0.3">
      <c r="B9" s="74">
        <v>1993</v>
      </c>
      <c r="C9" s="75">
        <v>6258</v>
      </c>
    </row>
    <row r="10" spans="2:5" x14ac:dyDescent="0.3">
      <c r="B10" s="74">
        <v>1994</v>
      </c>
      <c r="C10" s="75">
        <v>6279</v>
      </c>
    </row>
    <row r="11" spans="2:5" x14ac:dyDescent="0.3">
      <c r="B11" s="74">
        <v>1995</v>
      </c>
      <c r="C11" s="75">
        <v>1963</v>
      </c>
    </row>
    <row r="12" spans="2:5" x14ac:dyDescent="0.3">
      <c r="B12" s="74">
        <v>1996</v>
      </c>
      <c r="C12" s="75">
        <v>6736</v>
      </c>
    </row>
    <row r="13" spans="2:5" x14ac:dyDescent="0.3">
      <c r="B13" s="74">
        <v>1997</v>
      </c>
      <c r="C13" s="75">
        <v>3280</v>
      </c>
    </row>
    <row r="14" spans="2:5" x14ac:dyDescent="0.3">
      <c r="B14" s="74">
        <v>1998</v>
      </c>
      <c r="C14" s="75">
        <v>8398</v>
      </c>
    </row>
    <row r="15" spans="2:5" x14ac:dyDescent="0.3">
      <c r="B15" s="74">
        <v>1999</v>
      </c>
      <c r="C15" s="75">
        <v>2882</v>
      </c>
    </row>
    <row r="16" spans="2:5" x14ac:dyDescent="0.3">
      <c r="B16" s="74">
        <v>2000</v>
      </c>
      <c r="C16" s="75">
        <v>4686</v>
      </c>
    </row>
    <row r="17" spans="2:12" x14ac:dyDescent="0.3">
      <c r="B17" s="74">
        <v>2001</v>
      </c>
      <c r="C17" s="75">
        <v>6976</v>
      </c>
    </row>
    <row r="18" spans="2:12" x14ac:dyDescent="0.3">
      <c r="B18" s="74">
        <v>2002</v>
      </c>
      <c r="C18" s="75">
        <v>2173</v>
      </c>
    </row>
    <row r="19" spans="2:12" x14ac:dyDescent="0.3">
      <c r="B19" s="74">
        <v>2003</v>
      </c>
      <c r="C19" s="75">
        <v>2166</v>
      </c>
    </row>
    <row r="20" spans="2:12" x14ac:dyDescent="0.3">
      <c r="B20" s="76">
        <v>2004</v>
      </c>
      <c r="C20" s="77">
        <v>8418</v>
      </c>
    </row>
    <row r="23" spans="2:12" x14ac:dyDescent="0.3">
      <c r="J23" s="184" t="s">
        <v>491</v>
      </c>
      <c r="K23" s="170"/>
      <c r="L23" s="170"/>
    </row>
  </sheetData>
  <mergeCells count="3">
    <mergeCell ref="B2:E2"/>
    <mergeCell ref="B3:E3"/>
    <mergeCell ref="J23:L23"/>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43D304-C05F-45CA-82D7-AC35AB54DA42}">
  <dimension ref="D4:U27"/>
  <sheetViews>
    <sheetView zoomScale="88" workbookViewId="0">
      <selection activeCell="N26" sqref="N26"/>
    </sheetView>
  </sheetViews>
  <sheetFormatPr defaultRowHeight="14.4" x14ac:dyDescent="0.3"/>
  <cols>
    <col min="4" max="4" width="10.33203125" bestFit="1" customWidth="1"/>
    <col min="5" max="5" width="11.77734375" bestFit="1" customWidth="1"/>
    <col min="6" max="6" width="12.6640625" bestFit="1" customWidth="1"/>
  </cols>
  <sheetData>
    <row r="4" spans="4:21" x14ac:dyDescent="0.3">
      <c r="D4" s="186" t="s">
        <v>440</v>
      </c>
      <c r="E4" s="186"/>
      <c r="F4" s="186"/>
      <c r="G4" s="186"/>
    </row>
    <row r="5" spans="4:21" x14ac:dyDescent="0.3">
      <c r="D5" s="186" t="s">
        <v>289</v>
      </c>
      <c r="E5" s="186"/>
      <c r="F5" s="186"/>
      <c r="G5" s="186"/>
    </row>
    <row r="7" spans="4:21" x14ac:dyDescent="0.3">
      <c r="D7" s="141" t="s">
        <v>188</v>
      </c>
      <c r="E7" s="141" t="s">
        <v>290</v>
      </c>
      <c r="F7" s="141" t="s">
        <v>441</v>
      </c>
      <c r="G7" s="142" t="s">
        <v>442</v>
      </c>
    </row>
    <row r="8" spans="4:21" x14ac:dyDescent="0.3">
      <c r="D8" s="36">
        <v>38353</v>
      </c>
      <c r="E8" s="143">
        <v>528</v>
      </c>
      <c r="F8" s="144"/>
      <c r="G8" s="127"/>
    </row>
    <row r="9" spans="4:21" x14ac:dyDescent="0.3">
      <c r="D9" s="36">
        <v>38718</v>
      </c>
      <c r="E9" s="143">
        <v>4550</v>
      </c>
      <c r="F9" s="145">
        <f>SUM($C$6:E9)</f>
        <v>82149</v>
      </c>
      <c r="G9" s="144">
        <f t="shared" ref="G9:G25" si="0">F9/$D$23</f>
        <v>1.8742214414455522</v>
      </c>
    </row>
    <row r="10" spans="4:21" x14ac:dyDescent="0.3">
      <c r="D10" s="36">
        <v>39083</v>
      </c>
      <c r="E10" s="143">
        <v>8189</v>
      </c>
      <c r="F10" s="145">
        <f>SUM($C$6:E10)</f>
        <v>129421</v>
      </c>
      <c r="G10" s="144">
        <f t="shared" si="0"/>
        <v>2.9527275216171205</v>
      </c>
      <c r="U10" t="s">
        <v>375</v>
      </c>
    </row>
    <row r="11" spans="4:21" x14ac:dyDescent="0.3">
      <c r="D11" s="36">
        <v>39448</v>
      </c>
      <c r="E11" s="143">
        <v>1730</v>
      </c>
      <c r="F11" s="145">
        <f>SUM($C$6:E11)</f>
        <v>170599</v>
      </c>
      <c r="G11" s="144">
        <f t="shared" si="0"/>
        <v>3.8921995847687709</v>
      </c>
    </row>
    <row r="12" spans="4:21" x14ac:dyDescent="0.3">
      <c r="D12" s="36">
        <v>39814</v>
      </c>
      <c r="E12" s="143">
        <v>5262</v>
      </c>
      <c r="F12" s="145">
        <f>SUM($C$6:E12)</f>
        <v>215675</v>
      </c>
      <c r="G12" s="144">
        <f t="shared" si="0"/>
        <v>4.9206041386233483</v>
      </c>
    </row>
    <row r="13" spans="4:21" x14ac:dyDescent="0.3">
      <c r="D13" s="36">
        <v>40179</v>
      </c>
      <c r="E13" s="143">
        <v>2172</v>
      </c>
      <c r="F13" s="145">
        <f>SUM($C$6:E13)</f>
        <v>258026</v>
      </c>
      <c r="G13" s="144">
        <f t="shared" si="0"/>
        <v>5.8868380826355775</v>
      </c>
    </row>
    <row r="14" spans="4:21" x14ac:dyDescent="0.3">
      <c r="D14" s="36">
        <v>40544</v>
      </c>
      <c r="E14" s="143">
        <v>4384</v>
      </c>
      <c r="F14" s="145">
        <f>SUM($C$6:E14)</f>
        <v>302954</v>
      </c>
      <c r="G14" s="144">
        <f t="shared" si="0"/>
        <v>6.9118660308913782</v>
      </c>
    </row>
    <row r="15" spans="4:21" x14ac:dyDescent="0.3">
      <c r="D15" s="36">
        <v>40909</v>
      </c>
      <c r="E15" s="143">
        <v>8709</v>
      </c>
      <c r="F15" s="145">
        <f>SUM($C$6:E15)</f>
        <v>352572</v>
      </c>
      <c r="G15" s="144">
        <f t="shared" si="0"/>
        <v>8.0438958727841019</v>
      </c>
    </row>
    <row r="16" spans="4:21" x14ac:dyDescent="0.3">
      <c r="D16" s="36">
        <v>41275</v>
      </c>
      <c r="E16" s="143">
        <v>3618</v>
      </c>
      <c r="F16" s="145">
        <f>SUM($C$6:E16)</f>
        <v>397465</v>
      </c>
      <c r="G16" s="144">
        <f t="shared" si="0"/>
        <v>9.0681252994455974</v>
      </c>
    </row>
    <row r="17" spans="4:16" x14ac:dyDescent="0.3">
      <c r="D17" s="36">
        <v>41640</v>
      </c>
      <c r="E17" s="143">
        <v>6372</v>
      </c>
      <c r="F17" s="145">
        <f>SUM($C$6:E17)</f>
        <v>445477</v>
      </c>
      <c r="G17" s="144">
        <f t="shared" si="0"/>
        <v>10.163514407611052</v>
      </c>
    </row>
    <row r="18" spans="4:16" x14ac:dyDescent="0.3">
      <c r="D18" s="36">
        <v>42005</v>
      </c>
      <c r="E18" s="143">
        <v>3456</v>
      </c>
      <c r="F18" s="145">
        <f>SUM($C$6:E18)</f>
        <v>490938</v>
      </c>
      <c r="G18" s="144">
        <f t="shared" si="0"/>
        <v>11.200702699002989</v>
      </c>
    </row>
    <row r="19" spans="4:16" x14ac:dyDescent="0.3">
      <c r="D19" s="36">
        <v>42370</v>
      </c>
      <c r="E19" s="143">
        <v>7478</v>
      </c>
      <c r="F19" s="145">
        <f>SUM($C$6:E19)</f>
        <v>540786</v>
      </c>
      <c r="G19" s="144">
        <f t="shared" si="0"/>
        <v>12.337979968515434</v>
      </c>
    </row>
    <row r="20" spans="4:16" x14ac:dyDescent="0.3">
      <c r="D20" s="36">
        <v>42736</v>
      </c>
      <c r="E20" s="143">
        <v>4649</v>
      </c>
      <c r="F20" s="145">
        <f>SUM($C$6:E20)</f>
        <v>588171</v>
      </c>
      <c r="G20" s="144">
        <f t="shared" si="0"/>
        <v>13.419064132691474</v>
      </c>
    </row>
    <row r="21" spans="4:16" x14ac:dyDescent="0.3">
      <c r="D21" s="36">
        <v>43101</v>
      </c>
      <c r="E21" s="143">
        <v>5831</v>
      </c>
      <c r="F21" s="145">
        <f>SUM($C$6:E21)</f>
        <v>637103</v>
      </c>
      <c r="G21" s="144">
        <f t="shared" si="0"/>
        <v>14.535442951335813</v>
      </c>
    </row>
    <row r="22" spans="4:16" x14ac:dyDescent="0.3">
      <c r="D22" s="36">
        <v>43466</v>
      </c>
      <c r="E22" s="143">
        <v>1599</v>
      </c>
      <c r="F22" s="145">
        <f>SUM($C$6:E22)</f>
        <v>682168</v>
      </c>
      <c r="G22" s="144">
        <f t="shared" si="0"/>
        <v>15.563596541260752</v>
      </c>
    </row>
    <row r="23" spans="4:16" x14ac:dyDescent="0.3">
      <c r="D23" s="36">
        <v>43831</v>
      </c>
      <c r="E23" s="143">
        <v>3695</v>
      </c>
      <c r="F23" s="145">
        <f>SUM($C$6:E23)</f>
        <v>729694</v>
      </c>
      <c r="G23" s="144">
        <f t="shared" si="0"/>
        <v>16.647897606716707</v>
      </c>
    </row>
    <row r="24" spans="4:16" x14ac:dyDescent="0.3">
      <c r="D24" s="36">
        <v>44197</v>
      </c>
      <c r="E24" s="143">
        <v>1678</v>
      </c>
      <c r="F24" s="145">
        <f>SUM($C$6:E24)</f>
        <v>775569</v>
      </c>
      <c r="G24" s="144">
        <f t="shared" si="0"/>
        <v>17.694531267824143</v>
      </c>
    </row>
    <row r="25" spans="4:16" x14ac:dyDescent="0.3">
      <c r="D25" s="36">
        <v>44562</v>
      </c>
      <c r="E25" s="143">
        <v>3490</v>
      </c>
      <c r="F25" s="145">
        <f>SUM($C$6:E25)</f>
        <v>823621</v>
      </c>
      <c r="G25" s="144">
        <f t="shared" si="0"/>
        <v>18.790832972097373</v>
      </c>
    </row>
    <row r="27" spans="4:16" x14ac:dyDescent="0.3">
      <c r="D27" s="34" t="s">
        <v>443</v>
      </c>
      <c r="E27" s="143">
        <f>SUM(E8:E25)</f>
        <v>77390</v>
      </c>
      <c r="N27" s="184" t="s">
        <v>490</v>
      </c>
      <c r="O27" s="170"/>
      <c r="P27" s="170"/>
    </row>
  </sheetData>
  <mergeCells count="3">
    <mergeCell ref="D4:G4"/>
    <mergeCell ref="D5:G5"/>
    <mergeCell ref="N27:P27"/>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50F312-4C2A-4918-BC5A-BAAB9C1F6827}">
  <dimension ref="B2:U37"/>
  <sheetViews>
    <sheetView workbookViewId="0">
      <selection activeCell="M24" sqref="M24"/>
    </sheetView>
  </sheetViews>
  <sheetFormatPr defaultRowHeight="14.4" x14ac:dyDescent="0.3"/>
  <cols>
    <col min="2" max="2" width="11" bestFit="1" customWidth="1"/>
    <col min="3" max="3" width="6.6640625" bestFit="1" customWidth="1"/>
    <col min="5" max="5" width="14.33203125" customWidth="1"/>
  </cols>
  <sheetData>
    <row r="2" spans="2:15" x14ac:dyDescent="0.3">
      <c r="B2" s="186" t="s">
        <v>444</v>
      </c>
      <c r="C2" s="186"/>
      <c r="D2" s="186"/>
      <c r="E2" s="186"/>
      <c r="F2" s="128"/>
    </row>
    <row r="3" spans="2:15" x14ac:dyDescent="0.3">
      <c r="B3" s="186" t="s">
        <v>289</v>
      </c>
      <c r="C3" s="186"/>
      <c r="D3" s="186"/>
      <c r="E3" s="186"/>
      <c r="F3" s="128"/>
    </row>
    <row r="4" spans="2:15" x14ac:dyDescent="0.3">
      <c r="B4" s="146" t="s">
        <v>445</v>
      </c>
      <c r="C4" s="33" t="s">
        <v>446</v>
      </c>
      <c r="O4" s="13" t="s">
        <v>291</v>
      </c>
    </row>
    <row r="5" spans="2:15" x14ac:dyDescent="0.3">
      <c r="B5" s="147" t="s">
        <v>447</v>
      </c>
      <c r="C5" s="147" t="s">
        <v>448</v>
      </c>
      <c r="D5" s="33" t="s">
        <v>449</v>
      </c>
      <c r="E5" s="33" t="s">
        <v>450</v>
      </c>
      <c r="F5" s="33"/>
    </row>
    <row r="6" spans="2:15" x14ac:dyDescent="0.3">
      <c r="B6" s="148">
        <v>130</v>
      </c>
      <c r="C6" s="148">
        <v>3504</v>
      </c>
    </row>
    <row r="7" spans="2:15" x14ac:dyDescent="0.3">
      <c r="B7" s="149">
        <v>165</v>
      </c>
      <c r="C7" s="149">
        <v>3693</v>
      </c>
    </row>
    <row r="8" spans="2:15" x14ac:dyDescent="0.3">
      <c r="B8" s="148">
        <v>150</v>
      </c>
      <c r="C8" s="148">
        <v>3436</v>
      </c>
    </row>
    <row r="9" spans="2:15" x14ac:dyDescent="0.3">
      <c r="B9" s="149">
        <v>150</v>
      </c>
      <c r="C9" s="149">
        <v>3433</v>
      </c>
    </row>
    <row r="10" spans="2:15" x14ac:dyDescent="0.3">
      <c r="B10" s="148">
        <v>140</v>
      </c>
      <c r="C10" s="148">
        <v>3449</v>
      </c>
    </row>
    <row r="11" spans="2:15" x14ac:dyDescent="0.3">
      <c r="B11" s="149">
        <v>198</v>
      </c>
      <c r="C11" s="149">
        <v>4341</v>
      </c>
    </row>
    <row r="12" spans="2:15" x14ac:dyDescent="0.3">
      <c r="B12" s="148">
        <v>220</v>
      </c>
      <c r="C12" s="148">
        <v>4354</v>
      </c>
    </row>
    <row r="13" spans="2:15" x14ac:dyDescent="0.3">
      <c r="B13" s="149">
        <v>215</v>
      </c>
      <c r="C13" s="149">
        <v>4312</v>
      </c>
    </row>
    <row r="14" spans="2:15" x14ac:dyDescent="0.3">
      <c r="B14" s="148">
        <v>225</v>
      </c>
      <c r="C14" s="148">
        <v>4425</v>
      </c>
    </row>
    <row r="15" spans="2:15" x14ac:dyDescent="0.3">
      <c r="B15" s="149">
        <v>190</v>
      </c>
      <c r="C15" s="149">
        <v>3850</v>
      </c>
    </row>
    <row r="16" spans="2:15" x14ac:dyDescent="0.3">
      <c r="B16" s="148">
        <v>170</v>
      </c>
      <c r="C16" s="148">
        <v>3563</v>
      </c>
      <c r="O16" s="13"/>
    </row>
    <row r="17" spans="2:21" x14ac:dyDescent="0.3">
      <c r="B17" s="149">
        <v>160</v>
      </c>
      <c r="C17" s="149">
        <v>3609</v>
      </c>
    </row>
    <row r="18" spans="2:21" x14ac:dyDescent="0.3">
      <c r="B18" s="148">
        <v>150</v>
      </c>
      <c r="C18" s="148">
        <v>3761</v>
      </c>
      <c r="S18" s="184"/>
      <c r="T18" s="170"/>
      <c r="U18" s="170"/>
    </row>
    <row r="19" spans="2:21" x14ac:dyDescent="0.3">
      <c r="B19" s="149">
        <v>225</v>
      </c>
      <c r="C19" s="149">
        <v>3086</v>
      </c>
    </row>
    <row r="20" spans="2:21" x14ac:dyDescent="0.3">
      <c r="B20" s="148">
        <v>95</v>
      </c>
      <c r="C20" s="148">
        <v>2372</v>
      </c>
      <c r="L20" s="184" t="s">
        <v>489</v>
      </c>
      <c r="M20" s="170"/>
      <c r="N20" s="170"/>
    </row>
    <row r="21" spans="2:21" x14ac:dyDescent="0.3">
      <c r="B21" s="149">
        <v>95</v>
      </c>
      <c r="C21" s="149">
        <v>2833</v>
      </c>
    </row>
    <row r="22" spans="2:21" x14ac:dyDescent="0.3">
      <c r="B22" s="148">
        <v>97</v>
      </c>
      <c r="C22" s="148">
        <v>2774</v>
      </c>
    </row>
    <row r="23" spans="2:21" x14ac:dyDescent="0.3">
      <c r="B23" s="149">
        <v>85</v>
      </c>
      <c r="C23" s="149">
        <v>2587</v>
      </c>
    </row>
    <row r="24" spans="2:21" x14ac:dyDescent="0.3">
      <c r="B24" s="148">
        <v>88</v>
      </c>
      <c r="C24" s="148">
        <v>2130</v>
      </c>
    </row>
    <row r="25" spans="2:21" x14ac:dyDescent="0.3">
      <c r="B25" s="149">
        <v>46</v>
      </c>
      <c r="C25" s="149">
        <v>1835</v>
      </c>
    </row>
    <row r="26" spans="2:21" x14ac:dyDescent="0.3">
      <c r="B26" s="148">
        <v>87</v>
      </c>
      <c r="C26" s="148">
        <v>2672</v>
      </c>
    </row>
    <row r="27" spans="2:21" x14ac:dyDescent="0.3">
      <c r="B27" s="149">
        <v>90</v>
      </c>
      <c r="C27" s="149">
        <v>2430</v>
      </c>
    </row>
    <row r="28" spans="2:21" x14ac:dyDescent="0.3">
      <c r="B28" s="148">
        <v>95</v>
      </c>
      <c r="C28" s="148">
        <v>2375</v>
      </c>
    </row>
    <row r="29" spans="2:21" x14ac:dyDescent="0.3">
      <c r="B29" s="149">
        <v>113</v>
      </c>
      <c r="C29" s="149">
        <v>2234</v>
      </c>
    </row>
    <row r="30" spans="2:21" x14ac:dyDescent="0.3">
      <c r="B30" s="148">
        <v>90</v>
      </c>
      <c r="C30" s="148">
        <v>2648</v>
      </c>
    </row>
    <row r="31" spans="2:21" x14ac:dyDescent="0.3">
      <c r="B31" s="149">
        <v>215</v>
      </c>
      <c r="C31" s="149">
        <v>4615</v>
      </c>
    </row>
    <row r="32" spans="2:21" x14ac:dyDescent="0.3">
      <c r="B32" s="148">
        <v>200</v>
      </c>
      <c r="C32" s="148">
        <v>4376</v>
      </c>
    </row>
    <row r="33" spans="2:3" x14ac:dyDescent="0.3">
      <c r="B33" s="149">
        <v>210</v>
      </c>
      <c r="C33" s="149">
        <v>4382</v>
      </c>
    </row>
    <row r="34" spans="2:3" x14ac:dyDescent="0.3">
      <c r="B34" s="148">
        <v>193</v>
      </c>
      <c r="C34" s="148">
        <v>4732</v>
      </c>
    </row>
    <row r="35" spans="2:3" x14ac:dyDescent="0.3">
      <c r="B35" s="149">
        <v>88</v>
      </c>
      <c r="C35" s="149">
        <v>2130</v>
      </c>
    </row>
    <row r="36" spans="2:3" x14ac:dyDescent="0.3">
      <c r="B36" s="148">
        <v>90</v>
      </c>
      <c r="C36" s="148">
        <v>2264</v>
      </c>
    </row>
    <row r="37" spans="2:3" x14ac:dyDescent="0.3">
      <c r="B37" s="149">
        <v>95</v>
      </c>
      <c r="C37" s="149">
        <v>2228</v>
      </c>
    </row>
  </sheetData>
  <mergeCells count="4">
    <mergeCell ref="B2:E2"/>
    <mergeCell ref="B3:E3"/>
    <mergeCell ref="S18:U18"/>
    <mergeCell ref="L20:N20"/>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AEFCD-87FA-4E6F-94B0-957162EAFB7D}">
  <dimension ref="B2:R23"/>
  <sheetViews>
    <sheetView workbookViewId="0">
      <selection activeCell="M23" sqref="M23"/>
    </sheetView>
  </sheetViews>
  <sheetFormatPr defaultRowHeight="14.4" x14ac:dyDescent="0.3"/>
  <cols>
    <col min="2" max="2" width="12.5546875" customWidth="1"/>
    <col min="3" max="3" width="16.109375" customWidth="1"/>
    <col min="4" max="4" width="20.6640625" customWidth="1"/>
  </cols>
  <sheetData>
    <row r="2" spans="2:18" x14ac:dyDescent="0.3">
      <c r="B2" s="198" t="s">
        <v>451</v>
      </c>
      <c r="C2" s="198"/>
      <c r="D2" s="198"/>
    </row>
    <row r="3" spans="2:18" x14ac:dyDescent="0.3">
      <c r="B3" s="198" t="s">
        <v>289</v>
      </c>
      <c r="C3" s="198"/>
      <c r="D3" s="198"/>
    </row>
    <row r="4" spans="2:18" x14ac:dyDescent="0.3">
      <c r="H4" s="184" t="s">
        <v>479</v>
      </c>
      <c r="I4" s="170"/>
    </row>
    <row r="5" spans="2:18" x14ac:dyDescent="0.3">
      <c r="B5" s="1" t="s">
        <v>452</v>
      </c>
      <c r="C5" s="1" t="s">
        <v>453</v>
      </c>
    </row>
    <row r="6" spans="2:18" x14ac:dyDescent="0.3">
      <c r="B6" s="1" t="s">
        <v>454</v>
      </c>
      <c r="C6" s="150">
        <v>100000</v>
      </c>
      <c r="D6" s="151"/>
    </row>
    <row r="7" spans="2:18" x14ac:dyDescent="0.3">
      <c r="B7" s="1" t="s">
        <v>455</v>
      </c>
      <c r="C7" s="150">
        <v>-25000</v>
      </c>
      <c r="D7" s="151"/>
    </row>
    <row r="8" spans="2:18" x14ac:dyDescent="0.3">
      <c r="B8" s="1" t="s">
        <v>456</v>
      </c>
      <c r="C8" s="150">
        <v>10000</v>
      </c>
      <c r="D8" s="151"/>
    </row>
    <row r="9" spans="2:18" x14ac:dyDescent="0.3">
      <c r="B9" s="1" t="s">
        <v>457</v>
      </c>
      <c r="C9" s="150">
        <v>14000</v>
      </c>
      <c r="D9" s="151"/>
    </row>
    <row r="10" spans="2:18" x14ac:dyDescent="0.3">
      <c r="B10" s="1" t="s">
        <v>458</v>
      </c>
      <c r="C10" s="150">
        <v>-15000</v>
      </c>
      <c r="D10" s="151"/>
    </row>
    <row r="11" spans="2:18" x14ac:dyDescent="0.3">
      <c r="B11" s="1" t="s">
        <v>459</v>
      </c>
      <c r="C11" s="150">
        <v>-5000</v>
      </c>
      <c r="D11" s="151"/>
    </row>
    <row r="12" spans="2:18" x14ac:dyDescent="0.3">
      <c r="B12" s="1" t="s">
        <v>460</v>
      </c>
      <c r="C12" s="150">
        <v>7000</v>
      </c>
      <c r="D12" s="151"/>
    </row>
    <row r="13" spans="2:18" x14ac:dyDescent="0.3">
      <c r="B13" s="1" t="s">
        <v>461</v>
      </c>
      <c r="C13" s="150">
        <v>8500</v>
      </c>
      <c r="D13" s="151"/>
    </row>
    <row r="14" spans="2:18" x14ac:dyDescent="0.3">
      <c r="B14" s="1" t="s">
        <v>462</v>
      </c>
      <c r="C14" s="150">
        <v>-10000</v>
      </c>
      <c r="D14" s="151"/>
    </row>
    <row r="15" spans="2:18" x14ac:dyDescent="0.3">
      <c r="B15" s="1" t="s">
        <v>463</v>
      </c>
      <c r="C15" s="150">
        <v>-16000</v>
      </c>
      <c r="D15" s="151"/>
      <c r="Q15" s="184"/>
      <c r="R15" s="170"/>
    </row>
    <row r="16" spans="2:18" x14ac:dyDescent="0.3">
      <c r="B16" s="1" t="s">
        <v>464</v>
      </c>
      <c r="C16" s="150">
        <v>10000</v>
      </c>
      <c r="D16" s="151"/>
    </row>
    <row r="17" spans="2:12" x14ac:dyDescent="0.3">
      <c r="B17" s="1" t="s">
        <v>465</v>
      </c>
      <c r="C17" s="150">
        <f>SUM(C6:C16)</f>
        <v>78500</v>
      </c>
      <c r="D17" s="151"/>
    </row>
    <row r="23" spans="2:12" x14ac:dyDescent="0.3">
      <c r="J23" s="184" t="s">
        <v>488</v>
      </c>
      <c r="K23" s="170"/>
      <c r="L23" s="170"/>
    </row>
  </sheetData>
  <mergeCells count="5">
    <mergeCell ref="B2:D2"/>
    <mergeCell ref="B3:D3"/>
    <mergeCell ref="Q15:R15"/>
    <mergeCell ref="H4:I4"/>
    <mergeCell ref="J23:L23"/>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17EFE-3223-4E2C-A694-359E954A3F3D}">
  <dimension ref="B3:O24"/>
  <sheetViews>
    <sheetView workbookViewId="0">
      <selection activeCell="M24" sqref="M24:O24"/>
    </sheetView>
  </sheetViews>
  <sheetFormatPr defaultRowHeight="14.4" x14ac:dyDescent="0.3"/>
  <cols>
    <col min="2" max="2" width="14.33203125" bestFit="1" customWidth="1"/>
    <col min="5" max="5" width="9.5546875" bestFit="1" customWidth="1"/>
  </cols>
  <sheetData>
    <row r="3" spans="2:6" x14ac:dyDescent="0.3">
      <c r="B3" s="198" t="s">
        <v>466</v>
      </c>
      <c r="C3" s="198"/>
      <c r="D3" s="198"/>
      <c r="E3" s="198"/>
      <c r="F3" s="129"/>
    </row>
    <row r="4" spans="2:6" x14ac:dyDescent="0.3">
      <c r="B4" s="198" t="s">
        <v>289</v>
      </c>
      <c r="C4" s="198"/>
      <c r="D4" s="198"/>
      <c r="E4" s="198"/>
      <c r="F4" s="129"/>
    </row>
    <row r="6" spans="2:6" ht="20.399999999999999" x14ac:dyDescent="0.3">
      <c r="B6" s="152" t="s">
        <v>467</v>
      </c>
      <c r="C6" s="153" t="s">
        <v>468</v>
      </c>
      <c r="D6" s="153" t="s">
        <v>469</v>
      </c>
      <c r="E6" s="154" t="s">
        <v>470</v>
      </c>
      <c r="F6" s="155"/>
    </row>
    <row r="7" spans="2:6" x14ac:dyDescent="0.3">
      <c r="B7" s="156" t="s">
        <v>471</v>
      </c>
      <c r="C7" s="157">
        <v>40081</v>
      </c>
      <c r="D7" s="157">
        <v>40240</v>
      </c>
      <c r="E7" s="158">
        <f>D7-C7</f>
        <v>159</v>
      </c>
      <c r="F7" s="158"/>
    </row>
    <row r="8" spans="2:6" x14ac:dyDescent="0.3">
      <c r="B8" s="159" t="s">
        <v>472</v>
      </c>
      <c r="C8" s="160">
        <v>40081</v>
      </c>
      <c r="D8" s="160">
        <v>40195</v>
      </c>
      <c r="E8" s="158">
        <f t="shared" ref="E8:E17" si="0">D8-C8</f>
        <v>114</v>
      </c>
      <c r="F8" s="158"/>
    </row>
    <row r="9" spans="2:6" x14ac:dyDescent="0.3">
      <c r="B9" s="159" t="s">
        <v>473</v>
      </c>
      <c r="C9" s="160">
        <v>40119</v>
      </c>
      <c r="D9" s="160">
        <v>40207</v>
      </c>
      <c r="E9" s="158">
        <f t="shared" si="0"/>
        <v>88</v>
      </c>
      <c r="F9" s="158"/>
    </row>
    <row r="10" spans="2:6" x14ac:dyDescent="0.3">
      <c r="B10" s="159" t="s">
        <v>474</v>
      </c>
      <c r="C10" s="160">
        <v>40148</v>
      </c>
      <c r="D10" s="160">
        <v>40168</v>
      </c>
      <c r="E10" s="158">
        <f t="shared" si="0"/>
        <v>20</v>
      </c>
      <c r="F10" s="158"/>
    </row>
    <row r="11" spans="2:6" x14ac:dyDescent="0.3">
      <c r="B11" s="159" t="s">
        <v>475</v>
      </c>
      <c r="C11" s="160">
        <v>40148</v>
      </c>
      <c r="D11" s="160">
        <v>40193</v>
      </c>
      <c r="E11" s="158">
        <f t="shared" si="0"/>
        <v>45</v>
      </c>
      <c r="F11" s="158"/>
    </row>
    <row r="12" spans="2:6" x14ac:dyDescent="0.3">
      <c r="B12" s="159" t="s">
        <v>476</v>
      </c>
      <c r="C12" s="160">
        <v>40168</v>
      </c>
      <c r="D12" s="160">
        <v>40193</v>
      </c>
      <c r="E12" s="158">
        <f t="shared" si="0"/>
        <v>25</v>
      </c>
      <c r="F12" s="158"/>
    </row>
    <row r="13" spans="2:6" x14ac:dyDescent="0.3">
      <c r="B13" s="159" t="s">
        <v>477</v>
      </c>
      <c r="C13" s="160">
        <v>40182</v>
      </c>
      <c r="D13" s="160">
        <v>40207</v>
      </c>
      <c r="E13" s="158">
        <f t="shared" si="0"/>
        <v>25</v>
      </c>
      <c r="F13" s="158"/>
    </row>
    <row r="14" spans="2:6" x14ac:dyDescent="0.3">
      <c r="B14" s="159" t="s">
        <v>478</v>
      </c>
      <c r="C14" s="160">
        <v>40182</v>
      </c>
      <c r="D14" s="160">
        <v>40233</v>
      </c>
      <c r="E14" s="158">
        <f t="shared" si="0"/>
        <v>51</v>
      </c>
      <c r="F14" s="158"/>
    </row>
    <row r="15" spans="2:6" x14ac:dyDescent="0.3">
      <c r="B15" s="159" t="s">
        <v>472</v>
      </c>
      <c r="C15" s="160">
        <v>40182</v>
      </c>
      <c r="D15" s="160">
        <v>40189</v>
      </c>
      <c r="E15" s="158">
        <f t="shared" si="0"/>
        <v>7</v>
      </c>
      <c r="F15" s="158"/>
    </row>
    <row r="16" spans="2:6" x14ac:dyDescent="0.3">
      <c r="B16" s="159" t="s">
        <v>473</v>
      </c>
      <c r="C16" s="160">
        <v>40189</v>
      </c>
      <c r="D16" s="160">
        <v>40204</v>
      </c>
      <c r="E16" s="158">
        <f t="shared" si="0"/>
        <v>15</v>
      </c>
      <c r="F16" s="158"/>
    </row>
    <row r="17" spans="2:15" x14ac:dyDescent="0.3">
      <c r="B17" s="159" t="s">
        <v>474</v>
      </c>
      <c r="C17" s="160">
        <v>40203</v>
      </c>
      <c r="D17" s="161">
        <v>40233</v>
      </c>
      <c r="E17" s="158">
        <f t="shared" si="0"/>
        <v>30</v>
      </c>
      <c r="F17" s="158"/>
    </row>
    <row r="24" spans="2:15" x14ac:dyDescent="0.3">
      <c r="M24" s="184" t="s">
        <v>487</v>
      </c>
      <c r="N24" s="170"/>
      <c r="O24" s="170"/>
    </row>
  </sheetData>
  <mergeCells count="3">
    <mergeCell ref="B3:E3"/>
    <mergeCell ref="B4:E4"/>
    <mergeCell ref="M24:O24"/>
  </mergeCell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87746E-F13B-4A8B-B01E-11A7344BF619}">
  <dimension ref="B1:M23"/>
  <sheetViews>
    <sheetView workbookViewId="0">
      <selection activeCell="N17" sqref="N17"/>
    </sheetView>
  </sheetViews>
  <sheetFormatPr defaultRowHeight="14.4" x14ac:dyDescent="0.3"/>
  <cols>
    <col min="2" max="2" width="11.5546875" customWidth="1"/>
    <col min="3" max="3" width="11.77734375" customWidth="1"/>
    <col min="5" max="5" width="13.5546875" customWidth="1"/>
    <col min="6" max="6" width="16.44140625" customWidth="1"/>
    <col min="7" max="7" width="35.33203125" customWidth="1"/>
    <col min="10" max="10" width="15.44140625" customWidth="1"/>
    <col min="11" max="11" width="17.6640625" customWidth="1"/>
    <col min="12" max="12" width="19.6640625" customWidth="1"/>
    <col min="13" max="13" width="13.33203125" customWidth="1"/>
  </cols>
  <sheetData>
    <row r="1" spans="2:13" ht="15" thickBot="1" x14ac:dyDescent="0.35"/>
    <row r="2" spans="2:13" ht="18" x14ac:dyDescent="0.35">
      <c r="B2" s="205" t="s">
        <v>292</v>
      </c>
      <c r="C2" s="206"/>
      <c r="D2" s="206"/>
      <c r="E2" s="206"/>
      <c r="F2" s="206"/>
      <c r="G2" s="207"/>
    </row>
    <row r="3" spans="2:13" ht="15" thickBot="1" x14ac:dyDescent="0.35">
      <c r="B3" s="208" t="s">
        <v>365</v>
      </c>
      <c r="C3" s="209"/>
      <c r="D3" s="209"/>
      <c r="E3" s="209"/>
      <c r="F3" s="209"/>
      <c r="G3" s="210"/>
    </row>
    <row r="4" spans="2:13" ht="15" customHeight="1" x14ac:dyDescent="0.3">
      <c r="B4" s="78"/>
      <c r="C4" s="78"/>
      <c r="D4" s="78"/>
      <c r="E4" s="78"/>
      <c r="F4" s="78"/>
      <c r="G4" s="78"/>
    </row>
    <row r="5" spans="2:13" ht="18" x14ac:dyDescent="0.3">
      <c r="B5" s="79" t="s">
        <v>293</v>
      </c>
      <c r="C5" s="79" t="s">
        <v>8</v>
      </c>
      <c r="D5" s="79" t="s">
        <v>294</v>
      </c>
      <c r="E5" s="79" t="s">
        <v>295</v>
      </c>
      <c r="F5" s="79" t="s">
        <v>12</v>
      </c>
      <c r="G5" s="79" t="s">
        <v>296</v>
      </c>
      <c r="H5" s="80"/>
      <c r="I5" s="81"/>
      <c r="J5" s="211" t="s">
        <v>297</v>
      </c>
      <c r="K5" s="211"/>
      <c r="L5" s="211"/>
      <c r="M5" s="211"/>
    </row>
    <row r="6" spans="2:13" x14ac:dyDescent="0.3">
      <c r="B6" s="1">
        <v>576</v>
      </c>
      <c r="C6" s="82">
        <v>37136</v>
      </c>
      <c r="D6" s="1">
        <v>56478</v>
      </c>
      <c r="E6" s="1" t="s">
        <v>366</v>
      </c>
      <c r="F6" s="1" t="s">
        <v>43</v>
      </c>
      <c r="G6" s="1" t="s">
        <v>299</v>
      </c>
    </row>
    <row r="7" spans="2:13" x14ac:dyDescent="0.3">
      <c r="B7" s="1">
        <v>233</v>
      </c>
      <c r="C7" s="82">
        <v>36649</v>
      </c>
      <c r="D7" s="1">
        <v>65678</v>
      </c>
      <c r="E7" s="1" t="s">
        <v>367</v>
      </c>
      <c r="F7" s="1" t="s">
        <v>298</v>
      </c>
      <c r="G7" s="1" t="s">
        <v>300</v>
      </c>
      <c r="J7" s="83" t="s">
        <v>43</v>
      </c>
      <c r="K7" s="83" t="s">
        <v>298</v>
      </c>
      <c r="L7" s="83" t="s">
        <v>19</v>
      </c>
      <c r="M7" s="83" t="s">
        <v>30</v>
      </c>
    </row>
    <row r="8" spans="2:13" x14ac:dyDescent="0.3">
      <c r="B8" s="1">
        <v>24</v>
      </c>
      <c r="C8" s="82">
        <v>35919</v>
      </c>
      <c r="D8" s="1">
        <v>64668</v>
      </c>
      <c r="E8" s="1"/>
      <c r="F8" s="1" t="s">
        <v>19</v>
      </c>
      <c r="G8" s="1" t="s">
        <v>301</v>
      </c>
      <c r="J8" s="84" t="s">
        <v>299</v>
      </c>
      <c r="K8" s="85" t="s">
        <v>300</v>
      </c>
      <c r="L8" s="85" t="s">
        <v>301</v>
      </c>
      <c r="M8" s="85" t="s">
        <v>302</v>
      </c>
    </row>
    <row r="9" spans="2:13" x14ac:dyDescent="0.3">
      <c r="B9" s="1">
        <v>435</v>
      </c>
      <c r="C9" s="82">
        <v>36651</v>
      </c>
      <c r="D9" s="1"/>
      <c r="E9" s="1"/>
      <c r="F9" s="1" t="s">
        <v>30</v>
      </c>
      <c r="G9" s="1" t="s">
        <v>302</v>
      </c>
      <c r="J9" s="86" t="s">
        <v>303</v>
      </c>
      <c r="K9" s="87" t="s">
        <v>304</v>
      </c>
      <c r="L9" s="87" t="s">
        <v>305</v>
      </c>
      <c r="M9" s="87" t="s">
        <v>306</v>
      </c>
    </row>
    <row r="10" spans="2:13" x14ac:dyDescent="0.3">
      <c r="B10" s="1">
        <v>646</v>
      </c>
      <c r="C10" s="82">
        <v>36652</v>
      </c>
      <c r="D10" s="1"/>
      <c r="E10" s="1" t="s">
        <v>368</v>
      </c>
      <c r="F10" s="1"/>
      <c r="G10" s="1"/>
      <c r="J10" s="86" t="s">
        <v>307</v>
      </c>
      <c r="K10" s="87" t="s">
        <v>308</v>
      </c>
      <c r="L10" s="87" t="s">
        <v>309</v>
      </c>
      <c r="M10" s="87" t="s">
        <v>310</v>
      </c>
    </row>
    <row r="11" spans="2:13" x14ac:dyDescent="0.3">
      <c r="B11" s="1">
        <v>434</v>
      </c>
      <c r="C11" s="82">
        <v>36653</v>
      </c>
      <c r="D11" s="1">
        <v>45536</v>
      </c>
      <c r="E11" s="1"/>
      <c r="F11" s="1" t="s">
        <v>30</v>
      </c>
      <c r="G11" s="1" t="s">
        <v>302</v>
      </c>
      <c r="J11" s="86" t="s">
        <v>311</v>
      </c>
      <c r="K11" s="87" t="s">
        <v>312</v>
      </c>
      <c r="L11" s="87" t="s">
        <v>313</v>
      </c>
      <c r="M11" s="87" t="s">
        <v>314</v>
      </c>
    </row>
    <row r="12" spans="2:13" x14ac:dyDescent="0.3">
      <c r="B12" s="1">
        <v>643</v>
      </c>
      <c r="C12" s="82">
        <v>36654</v>
      </c>
      <c r="D12" s="1"/>
      <c r="E12" s="1"/>
      <c r="F12" s="1"/>
      <c r="G12" s="1"/>
      <c r="J12" s="86" t="s">
        <v>315</v>
      </c>
      <c r="K12" s="87" t="s">
        <v>316</v>
      </c>
      <c r="L12" s="87" t="s">
        <v>317</v>
      </c>
      <c r="M12" s="87" t="s">
        <v>318</v>
      </c>
    </row>
    <row r="13" spans="2:13" x14ac:dyDescent="0.3">
      <c r="B13" s="1">
        <v>744</v>
      </c>
      <c r="C13" s="82">
        <v>36655</v>
      </c>
      <c r="D13" s="1">
        <v>45369</v>
      </c>
      <c r="E13" s="1"/>
      <c r="F13" s="1"/>
      <c r="G13" s="1"/>
      <c r="J13" s="88" t="s">
        <v>319</v>
      </c>
      <c r="K13" s="89" t="s">
        <v>320</v>
      </c>
      <c r="L13" s="89" t="s">
        <v>321</v>
      </c>
      <c r="M13" s="89" t="s">
        <v>322</v>
      </c>
    </row>
    <row r="14" spans="2:13" x14ac:dyDescent="0.3">
      <c r="B14" s="1">
        <v>563</v>
      </c>
      <c r="C14" s="82">
        <v>36656</v>
      </c>
      <c r="D14" s="1"/>
      <c r="E14" s="1"/>
      <c r="F14" s="1" t="s">
        <v>43</v>
      </c>
      <c r="G14" s="1" t="s">
        <v>299</v>
      </c>
    </row>
    <row r="15" spans="2:13" x14ac:dyDescent="0.3">
      <c r="B15" s="1">
        <v>434</v>
      </c>
      <c r="C15" s="82">
        <v>36657</v>
      </c>
      <c r="D15" s="1"/>
      <c r="E15" s="1"/>
      <c r="F15" s="1"/>
      <c r="G15" s="1"/>
      <c r="K15" s="212" t="s">
        <v>323</v>
      </c>
      <c r="L15" s="212"/>
    </row>
    <row r="16" spans="2:13" ht="15" thickBot="1" x14ac:dyDescent="0.35"/>
    <row r="17" spans="2:12" x14ac:dyDescent="0.3">
      <c r="B17" s="213" t="s">
        <v>364</v>
      </c>
      <c r="C17" s="214"/>
      <c r="D17" s="214"/>
      <c r="E17" s="214"/>
      <c r="F17" s="214"/>
      <c r="G17" s="214"/>
      <c r="H17" s="215"/>
      <c r="I17" s="203" t="s">
        <v>370</v>
      </c>
      <c r="J17" s="204"/>
      <c r="K17" s="204"/>
      <c r="L17" s="204"/>
    </row>
    <row r="18" spans="2:12" x14ac:dyDescent="0.3">
      <c r="B18" s="200" t="s">
        <v>324</v>
      </c>
      <c r="C18" s="201"/>
      <c r="D18" s="201"/>
      <c r="E18" s="201"/>
      <c r="F18" s="201"/>
      <c r="G18" s="201"/>
      <c r="H18" s="202"/>
      <c r="I18" s="203" t="s">
        <v>369</v>
      </c>
      <c r="J18" s="204"/>
      <c r="K18" s="204"/>
      <c r="L18" s="204"/>
    </row>
    <row r="19" spans="2:12" x14ac:dyDescent="0.3">
      <c r="B19" s="200" t="s">
        <v>325</v>
      </c>
      <c r="C19" s="201"/>
      <c r="D19" s="201"/>
      <c r="E19" s="201"/>
      <c r="F19" s="201"/>
      <c r="G19" s="201"/>
      <c r="H19" s="202"/>
      <c r="I19" s="203" t="s">
        <v>371</v>
      </c>
      <c r="J19" s="204"/>
      <c r="K19" s="204"/>
      <c r="L19" s="204"/>
    </row>
    <row r="20" spans="2:12" x14ac:dyDescent="0.3">
      <c r="B20" s="200" t="s">
        <v>326</v>
      </c>
      <c r="C20" s="201"/>
      <c r="D20" s="201"/>
      <c r="E20" s="201"/>
      <c r="F20" s="201"/>
      <c r="G20" s="201"/>
      <c r="H20" s="202"/>
      <c r="I20" s="203" t="s">
        <v>372</v>
      </c>
      <c r="J20" s="204"/>
      <c r="K20" s="204"/>
      <c r="L20" s="204"/>
    </row>
    <row r="21" spans="2:12" x14ac:dyDescent="0.3">
      <c r="B21" s="200" t="s">
        <v>327</v>
      </c>
      <c r="C21" s="201"/>
      <c r="D21" s="201"/>
      <c r="E21" s="201"/>
      <c r="F21" s="201"/>
      <c r="G21" s="201"/>
      <c r="H21" s="202"/>
      <c r="I21" s="203" t="s">
        <v>373</v>
      </c>
      <c r="J21" s="204"/>
      <c r="K21" s="204"/>
      <c r="L21" s="204"/>
    </row>
    <row r="22" spans="2:12" ht="15" thickBot="1" x14ac:dyDescent="0.35">
      <c r="B22" s="216" t="s">
        <v>328</v>
      </c>
      <c r="C22" s="217"/>
      <c r="D22" s="217"/>
      <c r="E22" s="217"/>
      <c r="F22" s="217"/>
      <c r="G22" s="217"/>
      <c r="H22" s="218"/>
      <c r="I22" s="203" t="s">
        <v>374</v>
      </c>
      <c r="J22" s="204"/>
      <c r="K22" s="204"/>
      <c r="L22" s="204"/>
    </row>
    <row r="23" spans="2:12" x14ac:dyDescent="0.3">
      <c r="I23" s="90"/>
    </row>
  </sheetData>
  <mergeCells count="16">
    <mergeCell ref="I20:L20"/>
    <mergeCell ref="I21:L21"/>
    <mergeCell ref="I22:L22"/>
    <mergeCell ref="B20:H20"/>
    <mergeCell ref="B21:H21"/>
    <mergeCell ref="B22:H22"/>
    <mergeCell ref="B2:G2"/>
    <mergeCell ref="B3:G3"/>
    <mergeCell ref="J5:M5"/>
    <mergeCell ref="K15:L15"/>
    <mergeCell ref="B17:H17"/>
    <mergeCell ref="B18:H18"/>
    <mergeCell ref="B19:H19"/>
    <mergeCell ref="I17:L17"/>
    <mergeCell ref="I18:L18"/>
    <mergeCell ref="I19:L19"/>
  </mergeCells>
  <dataValidations count="6">
    <dataValidation type="whole" allowBlank="1" showInputMessage="1" showErrorMessage="1" sqref="B6:B15" xr:uid="{808387AD-55B3-4E0B-8225-303C16FBB04B}">
      <formula1>1</formula1>
      <formula2>1000</formula2>
    </dataValidation>
    <dataValidation type="date" operator="lessThan" allowBlank="1" showInputMessage="1" showErrorMessage="1" sqref="C6:C15" xr:uid="{82DC1CCD-C8C3-4AAD-83EC-C8C10D5E56DB}">
      <formula1>37621</formula1>
    </dataValidation>
    <dataValidation type="whole" allowBlank="1" showInputMessage="1" showErrorMessage="1" sqref="D6:D15" xr:uid="{5859B016-6BA9-4312-883A-D79E5A3A59B2}">
      <formula1>25000</formula1>
      <formula2>85000</formula2>
    </dataValidation>
    <dataValidation type="list" allowBlank="1" showInputMessage="1" showErrorMessage="1" sqref="F6:F16" xr:uid="{24EC97CD-9EE3-450C-B295-507CA9133DAE}">
      <formula1>$J$7:$M$7</formula1>
    </dataValidation>
    <dataValidation type="list" allowBlank="1" showInputMessage="1" showErrorMessage="1" sqref="G6:G16" xr:uid="{89CE5A8B-AACC-413C-B510-7EDA65826DEA}">
      <formula1>$J$8:$M$8</formula1>
    </dataValidation>
    <dataValidation type="textLength" operator="greaterThanOrEqual" allowBlank="1" showInputMessage="1" showErrorMessage="1" sqref="E5:E15" xr:uid="{668CD8C0-CC55-4DC5-86FC-486A3AA5F07A}">
      <formula1>5</formula1>
    </dataValidation>
  </dataValidation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309705-26C8-43DF-8904-316DCC559D2B}">
  <dimension ref="B2:S25"/>
  <sheetViews>
    <sheetView tabSelected="1" workbookViewId="0">
      <selection activeCell="Q15" sqref="Q15"/>
    </sheetView>
  </sheetViews>
  <sheetFormatPr defaultRowHeight="14.4" x14ac:dyDescent="0.3"/>
  <cols>
    <col min="2" max="2" width="10.109375" bestFit="1" customWidth="1"/>
    <col min="3" max="3" width="13.21875" bestFit="1" customWidth="1"/>
    <col min="6" max="6" width="14.77734375" customWidth="1"/>
    <col min="10" max="10" width="12.5546875" bestFit="1" customWidth="1"/>
    <col min="13" max="13" width="9.44140625" bestFit="1" customWidth="1"/>
    <col min="14" max="14" width="9.6640625" bestFit="1" customWidth="1"/>
    <col min="15" max="15" width="22.33203125" bestFit="1" customWidth="1"/>
  </cols>
  <sheetData>
    <row r="2" spans="2:19" x14ac:dyDescent="0.3">
      <c r="B2" s="227" t="s">
        <v>329</v>
      </c>
      <c r="C2" s="228"/>
      <c r="D2" s="228"/>
      <c r="E2" s="228"/>
      <c r="F2" s="229"/>
      <c r="I2" s="237" t="s">
        <v>332</v>
      </c>
      <c r="J2" s="238"/>
      <c r="K2" s="238"/>
      <c r="L2" s="238"/>
      <c r="M2" s="238"/>
      <c r="N2" s="238"/>
      <c r="O2" s="238"/>
      <c r="P2" s="238"/>
      <c r="Q2" s="238"/>
      <c r="R2" s="238"/>
      <c r="S2" s="239"/>
    </row>
    <row r="3" spans="2:19" ht="20.399999999999999" x14ac:dyDescent="0.35">
      <c r="B3" s="230" t="s">
        <v>330</v>
      </c>
      <c r="C3" s="231"/>
      <c r="D3" s="231"/>
      <c r="E3" s="231"/>
      <c r="F3" s="232"/>
      <c r="I3" s="240"/>
      <c r="J3" s="241"/>
      <c r="K3" s="241"/>
      <c r="L3" s="241"/>
      <c r="M3" s="241"/>
      <c r="N3" s="241"/>
      <c r="O3" s="241"/>
      <c r="P3" s="241"/>
      <c r="Q3" s="241"/>
      <c r="R3" s="241"/>
      <c r="S3" s="242"/>
    </row>
    <row r="4" spans="2:19" x14ac:dyDescent="0.3">
      <c r="B4" s="233" t="s">
        <v>331</v>
      </c>
      <c r="C4" s="234"/>
      <c r="D4" s="235"/>
      <c r="E4" s="234"/>
      <c r="F4" s="236"/>
      <c r="I4" s="249" t="s">
        <v>336</v>
      </c>
      <c r="J4" s="249"/>
    </row>
    <row r="5" spans="2:19" x14ac:dyDescent="0.3">
      <c r="B5" s="91" t="s">
        <v>333</v>
      </c>
      <c r="C5" s="108" t="str">
        <f>"SEL"&amp;TEXT(A1,"000")</f>
        <v>SEL000</v>
      </c>
      <c r="D5" s="109"/>
      <c r="E5" s="243" t="str">
        <f>VLOOKUP(C7,[1]Customers!A2:C13,3,)</f>
        <v>Johannesburg, South Africa</v>
      </c>
      <c r="F5" s="244"/>
      <c r="I5" s="114">
        <v>1</v>
      </c>
      <c r="J5" s="166" t="s">
        <v>341</v>
      </c>
      <c r="K5" s="166"/>
      <c r="L5" s="166"/>
      <c r="M5" s="166"/>
      <c r="N5" s="166"/>
      <c r="O5" s="166"/>
      <c r="P5" s="166"/>
      <c r="Q5" s="166"/>
      <c r="R5" s="166"/>
      <c r="S5" s="167"/>
    </row>
    <row r="6" spans="2:19" x14ac:dyDescent="0.3">
      <c r="B6" s="91" t="s">
        <v>188</v>
      </c>
      <c r="C6" s="110">
        <f ca="1">TODAY()</f>
        <v>45837</v>
      </c>
      <c r="D6" s="111" t="s">
        <v>334</v>
      </c>
      <c r="E6" s="245"/>
      <c r="F6" s="246"/>
      <c r="I6" s="98">
        <v>2</v>
      </c>
      <c r="J6" s="162" t="s">
        <v>342</v>
      </c>
      <c r="K6" s="162"/>
      <c r="L6" s="162"/>
      <c r="M6" s="162"/>
      <c r="N6" s="162"/>
      <c r="O6" s="162"/>
      <c r="P6" s="162"/>
      <c r="Q6" s="162"/>
      <c r="R6" s="162"/>
      <c r="S6" s="165"/>
    </row>
    <row r="7" spans="2:19" x14ac:dyDescent="0.3">
      <c r="B7" s="91" t="s">
        <v>335</v>
      </c>
      <c r="C7" s="112" t="s">
        <v>383</v>
      </c>
      <c r="D7" s="92"/>
      <c r="E7" s="247"/>
      <c r="F7" s="248"/>
      <c r="I7" s="98">
        <v>3</v>
      </c>
      <c r="J7" s="8" t="s">
        <v>343</v>
      </c>
      <c r="K7" s="8"/>
      <c r="L7" s="8"/>
      <c r="M7" s="8"/>
      <c r="N7" s="8"/>
      <c r="O7" s="8"/>
      <c r="P7" s="8"/>
      <c r="Q7" s="8"/>
      <c r="R7" s="8"/>
      <c r="S7" s="168"/>
    </row>
    <row r="8" spans="2:19" x14ac:dyDescent="0.3">
      <c r="B8" s="93" t="s">
        <v>240</v>
      </c>
      <c r="C8" s="93" t="s">
        <v>337</v>
      </c>
      <c r="D8" s="113" t="s">
        <v>338</v>
      </c>
      <c r="E8" s="93" t="s">
        <v>339</v>
      </c>
      <c r="F8" s="93" t="s">
        <v>340</v>
      </c>
      <c r="I8" s="98">
        <v>4</v>
      </c>
      <c r="J8" s="225" t="s">
        <v>344</v>
      </c>
      <c r="K8" s="225"/>
      <c r="L8" s="225"/>
      <c r="M8" s="225"/>
      <c r="N8" s="225"/>
      <c r="O8" s="225"/>
      <c r="P8" s="225"/>
      <c r="Q8" s="225"/>
      <c r="R8" s="225"/>
      <c r="S8" s="226"/>
    </row>
    <row r="9" spans="2:19" x14ac:dyDescent="0.3">
      <c r="B9" s="94">
        <f>IF(C9&lt;&gt;"",COUNTA($C$9:C9),"")</f>
        <v>1</v>
      </c>
      <c r="C9" s="95" t="s">
        <v>378</v>
      </c>
      <c r="D9">
        <v>5</v>
      </c>
      <c r="E9" s="94">
        <f>IF(C9="","",VLOOKUP(C9,Product,2,FALSE))</f>
        <v>100</v>
      </c>
      <c r="F9" s="96">
        <f>IF(OR(D9="",E9=""),"",D9*E9)</f>
        <v>500</v>
      </c>
      <c r="I9" s="98">
        <v>5</v>
      </c>
      <c r="J9" s="225" t="s">
        <v>345</v>
      </c>
      <c r="K9" s="225"/>
      <c r="L9" s="225"/>
      <c r="M9" s="225"/>
      <c r="N9" s="225"/>
      <c r="O9" s="225"/>
      <c r="P9" s="225"/>
      <c r="Q9" s="225"/>
      <c r="R9" s="225"/>
      <c r="S9" s="226"/>
    </row>
    <row r="10" spans="2:19" x14ac:dyDescent="0.3">
      <c r="B10" s="94">
        <f>IF(C10&lt;&gt;"",COUNTA($C$9:C10),"")</f>
        <v>2</v>
      </c>
      <c r="C10" s="95" t="s">
        <v>379</v>
      </c>
      <c r="D10" s="97">
        <v>7</v>
      </c>
      <c r="E10" s="94">
        <f>IF(C10="","",VLOOKUP(C10,Product,2,FALSE))</f>
        <v>200</v>
      </c>
      <c r="F10" s="96">
        <f t="shared" ref="F10:F12" si="0">IF(OR(D10="",E10=""),"",D10*E10)</f>
        <v>1400</v>
      </c>
      <c r="I10" s="98">
        <v>6</v>
      </c>
      <c r="J10" s="225" t="s">
        <v>346</v>
      </c>
      <c r="K10" s="225"/>
      <c r="L10" s="225"/>
      <c r="M10" s="225"/>
      <c r="N10" s="225"/>
      <c r="O10" s="225"/>
      <c r="P10" s="225"/>
      <c r="Q10" s="225"/>
      <c r="R10" s="225"/>
      <c r="S10" s="226"/>
    </row>
    <row r="11" spans="2:19" x14ac:dyDescent="0.3">
      <c r="B11" s="94">
        <f>IF(C11&lt;&gt;"",COUNTA($C$9:C11),"")</f>
        <v>3</v>
      </c>
      <c r="C11" s="95" t="s">
        <v>378</v>
      </c>
      <c r="D11" s="97">
        <v>2</v>
      </c>
      <c r="E11" s="94">
        <f>IF(C11="","",VLOOKUP(C11,Product,2,FALSE))</f>
        <v>100</v>
      </c>
      <c r="F11" s="96">
        <f>IF(OR(D11="",E11=""),"",D11*E11)</f>
        <v>200</v>
      </c>
      <c r="I11" s="99">
        <v>7</v>
      </c>
      <c r="J11" s="219" t="s">
        <v>347</v>
      </c>
      <c r="K11" s="219"/>
      <c r="L11" s="219"/>
      <c r="M11" s="219"/>
      <c r="N11" s="219"/>
      <c r="O11" s="219"/>
      <c r="P11" s="219"/>
      <c r="Q11" s="219"/>
      <c r="R11" s="219"/>
      <c r="S11" s="220"/>
    </row>
    <row r="12" spans="2:19" x14ac:dyDescent="0.3">
      <c r="B12" s="94">
        <f>IF(C12&lt;&gt;"",COUNTA($C$9:C12),"")</f>
        <v>4</v>
      </c>
      <c r="C12" s="95" t="s">
        <v>377</v>
      </c>
      <c r="D12">
        <v>23</v>
      </c>
      <c r="E12" s="94">
        <f>IF(C12="","",VLOOKUP(C12,Product,2,FALSE))</f>
        <v>150</v>
      </c>
      <c r="F12" s="96">
        <f t="shared" si="0"/>
        <v>3450</v>
      </c>
    </row>
    <row r="13" spans="2:19" x14ac:dyDescent="0.3">
      <c r="B13" s="94" t="str">
        <f>IF(C13&lt;&gt;"",COUNTA($C$9:C13),"")</f>
        <v/>
      </c>
      <c r="C13" s="95"/>
      <c r="D13" s="97"/>
      <c r="E13" s="94" t="str">
        <f t="shared" ref="E13:E19" si="1">IFERROR(VLOOKUP(C13,Product,2,0),"")</f>
        <v/>
      </c>
      <c r="F13" s="96" t="str">
        <f t="shared" ref="F13:F18" si="2">IFERROR(D13*E13,"")</f>
        <v/>
      </c>
      <c r="I13" s="120" t="s">
        <v>337</v>
      </c>
      <c r="J13" s="120" t="s">
        <v>376</v>
      </c>
      <c r="M13" s="120" t="s">
        <v>335</v>
      </c>
      <c r="N13" s="120" t="s">
        <v>382</v>
      </c>
      <c r="O13" s="120" t="s">
        <v>334</v>
      </c>
    </row>
    <row r="14" spans="2:19" x14ac:dyDescent="0.3">
      <c r="B14" s="94" t="str">
        <f>IF(C14&lt;&gt;"",COUNTA($C$9:C14),"")</f>
        <v/>
      </c>
      <c r="C14" s="95"/>
      <c r="D14" s="97"/>
      <c r="E14" s="94" t="str">
        <f t="shared" si="1"/>
        <v/>
      </c>
      <c r="F14" s="96" t="str">
        <f t="shared" si="2"/>
        <v/>
      </c>
      <c r="I14" s="121" t="s">
        <v>377</v>
      </c>
      <c r="J14" s="121">
        <v>150</v>
      </c>
      <c r="M14" s="121" t="s">
        <v>383</v>
      </c>
      <c r="N14" s="121" t="s">
        <v>384</v>
      </c>
      <c r="O14" s="121" t="s">
        <v>385</v>
      </c>
    </row>
    <row r="15" spans="2:19" x14ac:dyDescent="0.3">
      <c r="B15" s="94" t="str">
        <f>IF(C15&lt;&gt;"",COUNTA($C$9:C15),"")</f>
        <v/>
      </c>
      <c r="C15" s="95"/>
      <c r="D15" s="97"/>
      <c r="E15" s="94" t="str">
        <f t="shared" si="1"/>
        <v/>
      </c>
      <c r="F15" s="96" t="str">
        <f t="shared" si="2"/>
        <v/>
      </c>
      <c r="I15" s="121" t="s">
        <v>378</v>
      </c>
      <c r="J15" s="121">
        <v>100</v>
      </c>
      <c r="M15" s="121" t="s">
        <v>386</v>
      </c>
      <c r="N15" s="121" t="s">
        <v>387</v>
      </c>
      <c r="O15" s="121" t="s">
        <v>388</v>
      </c>
    </row>
    <row r="16" spans="2:19" x14ac:dyDescent="0.3">
      <c r="B16" s="94" t="str">
        <f>IF(C16&lt;&gt;"",COUNTA($C$9:C16),"")</f>
        <v/>
      </c>
      <c r="C16" s="95"/>
      <c r="D16" s="97"/>
      <c r="E16" s="94" t="str">
        <f t="shared" si="1"/>
        <v/>
      </c>
      <c r="F16" s="96" t="str">
        <f t="shared" si="2"/>
        <v/>
      </c>
      <c r="I16" s="121" t="s">
        <v>379</v>
      </c>
      <c r="J16" s="121">
        <v>200</v>
      </c>
      <c r="M16" s="121" t="s">
        <v>389</v>
      </c>
      <c r="N16" s="121" t="s">
        <v>384</v>
      </c>
      <c r="O16" s="121" t="s">
        <v>390</v>
      </c>
    </row>
    <row r="17" spans="2:15" x14ac:dyDescent="0.3">
      <c r="B17" s="94" t="str">
        <f>IF(C17&lt;&gt;"",COUNTA($C$9:C17),"")</f>
        <v/>
      </c>
      <c r="C17" s="95"/>
      <c r="D17" s="97"/>
      <c r="E17" s="94" t="str">
        <f t="shared" si="1"/>
        <v/>
      </c>
      <c r="F17" s="96" t="str">
        <f t="shared" si="2"/>
        <v/>
      </c>
      <c r="I17" s="121" t="s">
        <v>380</v>
      </c>
      <c r="J17" s="121">
        <v>50</v>
      </c>
      <c r="M17" s="121" t="s">
        <v>391</v>
      </c>
      <c r="N17" s="121" t="s">
        <v>387</v>
      </c>
      <c r="O17" s="121" t="s">
        <v>392</v>
      </c>
    </row>
    <row r="18" spans="2:15" x14ac:dyDescent="0.3">
      <c r="B18" s="94" t="str">
        <f>IF(C18&lt;&gt;"",COUNTA($C$9:C18),"")</f>
        <v/>
      </c>
      <c r="C18" s="95"/>
      <c r="E18" s="94" t="str">
        <f t="shared" si="1"/>
        <v/>
      </c>
      <c r="F18" s="96" t="str">
        <f t="shared" si="2"/>
        <v/>
      </c>
      <c r="I18" s="121" t="s">
        <v>381</v>
      </c>
      <c r="J18" s="121">
        <v>30</v>
      </c>
      <c r="M18" s="121" t="s">
        <v>393</v>
      </c>
      <c r="N18" s="121" t="s">
        <v>384</v>
      </c>
      <c r="O18" s="121" t="s">
        <v>394</v>
      </c>
    </row>
    <row r="19" spans="2:15" x14ac:dyDescent="0.3">
      <c r="B19" s="94" t="str">
        <f>IF(C19&lt;&gt;"",COUNTA($C$9:C19),"")</f>
        <v/>
      </c>
      <c r="C19" s="95"/>
      <c r="D19" s="97"/>
      <c r="E19" s="94" t="str">
        <f t="shared" si="1"/>
        <v/>
      </c>
      <c r="F19" s="96" t="str">
        <f>IFERROR(#REF!*E19,"")</f>
        <v/>
      </c>
      <c r="M19" s="121" t="s">
        <v>395</v>
      </c>
      <c r="N19" s="121" t="s">
        <v>387</v>
      </c>
      <c r="O19" s="121" t="s">
        <v>396</v>
      </c>
    </row>
    <row r="20" spans="2:15" x14ac:dyDescent="0.3">
      <c r="B20" s="100"/>
      <c r="C20" s="101"/>
      <c r="D20" s="221" t="s">
        <v>348</v>
      </c>
      <c r="E20" s="222"/>
      <c r="F20" s="102">
        <f>SUM(F9:F19)</f>
        <v>5550</v>
      </c>
      <c r="M20" s="121" t="s">
        <v>397</v>
      </c>
      <c r="N20" s="121" t="s">
        <v>384</v>
      </c>
      <c r="O20" s="121" t="s">
        <v>398</v>
      </c>
    </row>
    <row r="21" spans="2:15" x14ac:dyDescent="0.3">
      <c r="B21" s="103"/>
      <c r="C21" s="104"/>
      <c r="D21" s="221" t="s">
        <v>349</v>
      </c>
      <c r="E21" s="222"/>
      <c r="F21" s="102">
        <f>F20*5%</f>
        <v>277.5</v>
      </c>
      <c r="M21" s="121" t="s">
        <v>399</v>
      </c>
      <c r="N21" s="121" t="s">
        <v>387</v>
      </c>
      <c r="O21" s="121" t="s">
        <v>390</v>
      </c>
    </row>
    <row r="22" spans="2:15" x14ac:dyDescent="0.3">
      <c r="B22" s="103"/>
      <c r="C22" s="104"/>
      <c r="D22" s="221" t="s">
        <v>350</v>
      </c>
      <c r="E22" s="222"/>
      <c r="F22" s="102">
        <f>IF(F20&gt;=2500,F20*2%,0)</f>
        <v>111</v>
      </c>
      <c r="M22" s="121" t="s">
        <v>400</v>
      </c>
      <c r="N22" s="121" t="s">
        <v>384</v>
      </c>
      <c r="O22" s="121" t="s">
        <v>392</v>
      </c>
    </row>
    <row r="23" spans="2:15" x14ac:dyDescent="0.3">
      <c r="B23" s="105"/>
      <c r="C23" s="106"/>
      <c r="D23" s="223" t="s">
        <v>351</v>
      </c>
      <c r="E23" s="224"/>
      <c r="F23" s="107">
        <f>F20 + (F20*5%) - IF(F20&gt;=2500,F20*2%,0)</f>
        <v>5716.5</v>
      </c>
      <c r="M23" s="121" t="s">
        <v>401</v>
      </c>
      <c r="N23" s="121" t="s">
        <v>384</v>
      </c>
      <c r="O23" s="121" t="s">
        <v>402</v>
      </c>
    </row>
    <row r="24" spans="2:15" x14ac:dyDescent="0.3">
      <c r="M24" s="121" t="s">
        <v>403</v>
      </c>
      <c r="N24" s="121" t="s">
        <v>387</v>
      </c>
      <c r="O24" s="121" t="s">
        <v>404</v>
      </c>
    </row>
    <row r="25" spans="2:15" x14ac:dyDescent="0.3">
      <c r="M25" s="121" t="s">
        <v>405</v>
      </c>
      <c r="N25" s="121" t="s">
        <v>406</v>
      </c>
      <c r="O25" s="121" t="s">
        <v>407</v>
      </c>
    </row>
  </sheetData>
  <mergeCells count="14">
    <mergeCell ref="J10:S10"/>
    <mergeCell ref="B2:F2"/>
    <mergeCell ref="B3:F3"/>
    <mergeCell ref="B4:F4"/>
    <mergeCell ref="I2:S3"/>
    <mergeCell ref="E5:F7"/>
    <mergeCell ref="I4:J4"/>
    <mergeCell ref="J8:S8"/>
    <mergeCell ref="J9:S9"/>
    <mergeCell ref="J11:S11"/>
    <mergeCell ref="D20:E20"/>
    <mergeCell ref="D21:E21"/>
    <mergeCell ref="D22:E22"/>
    <mergeCell ref="D23:E23"/>
  </mergeCells>
  <dataValidations count="3">
    <dataValidation type="whole" allowBlank="1" showInputMessage="1" showErrorMessage="1" sqref="D10:D19" xr:uid="{FEC636EA-9E03-4848-AE79-FBE2B16CA649}">
      <formula1>1</formula1>
      <formula2>1000</formula2>
    </dataValidation>
    <dataValidation type="list" allowBlank="1" showInputMessage="1" showErrorMessage="1" sqref="C7" xr:uid="{D996E194-0100-4FAF-A1E5-D25F31271845}">
      <formula1>CustList</formula1>
    </dataValidation>
    <dataValidation type="list" allowBlank="1" showInputMessage="1" showErrorMessage="1" sqref="C9:C19" xr:uid="{9E99B82C-038E-48FA-B2CF-A2337B2606AA}">
      <formula1>ProList</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7</vt:i4>
      </vt:variant>
    </vt:vector>
  </HeadingPairs>
  <TitlesOfParts>
    <vt:vector size="26" baseType="lpstr">
      <vt:lpstr>Sheet 1</vt:lpstr>
      <vt:lpstr>Sheet 1.1</vt:lpstr>
      <vt:lpstr>Sheet 2</vt:lpstr>
      <vt:lpstr>Sheet 3</vt:lpstr>
      <vt:lpstr>Sheet 4</vt:lpstr>
      <vt:lpstr>Sheet 5</vt:lpstr>
      <vt:lpstr>Sheet 6</vt:lpstr>
      <vt:lpstr>Sheet 7</vt:lpstr>
      <vt:lpstr>Sheet 8 </vt:lpstr>
      <vt:lpstr> Sheet 8 Shorted_Result</vt:lpstr>
      <vt:lpstr>Sheet 9</vt:lpstr>
      <vt:lpstr>Sheet 10</vt:lpstr>
      <vt:lpstr>Sheet 11</vt:lpstr>
      <vt:lpstr> Sheet 12</vt:lpstr>
      <vt:lpstr>Sheet 13</vt:lpstr>
      <vt:lpstr>Sheet 14</vt:lpstr>
      <vt:lpstr>Sheet 15</vt:lpstr>
      <vt:lpstr>Sheet 16</vt:lpstr>
      <vt:lpstr>Sheet 17</vt:lpstr>
      <vt:lpstr>EmployeeData</vt:lpstr>
      <vt:lpstr>Grades</vt:lpstr>
      <vt:lpstr>ManagerNames</vt:lpstr>
      <vt:lpstr>ManagerScores</vt:lpstr>
      <vt:lpstr>Mname</vt:lpstr>
      <vt:lpstr>Score</vt:lpstr>
      <vt:lpstr>Scores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Santosh Kumar</dc:creator>
  <cp:lastModifiedBy>Santosh Kumar</cp:lastModifiedBy>
  <dcterms:created xsi:type="dcterms:W3CDTF">2025-04-21T10:39:33Z</dcterms:created>
  <dcterms:modified xsi:type="dcterms:W3CDTF">2025-06-29T13:27:13Z</dcterms:modified>
</cp:coreProperties>
</file>