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comments2.xml" ContentType="application/vnd.openxmlformats-officedocument.spreadsheetml.comments+xml"/>
  <Override PartName="/xl/threadedComments/threadedComment2.xml" ContentType="application/vnd.ms-excel.threaded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430"/>
  <workbookPr filterPrivacy="1"/>
  <xr:revisionPtr revIDLastSave="0" documentId="13_ncr:1_{34FC6D71-CB89-4A2A-81B8-4B0F90B96C3B}" xr6:coauthVersionLast="45" xr6:coauthVersionMax="45" xr10:uidLastSave="{00000000-0000-0000-0000-000000000000}"/>
  <bookViews>
    <workbookView xWindow="-120" yWindow="-120" windowWidth="20730" windowHeight="11160" tabRatio="684" firstSheet="5" activeTab="7" xr2:uid="{00000000-000D-0000-FFFF-FFFF00000000}"/>
  </bookViews>
  <sheets>
    <sheet name="CreateUser" sheetId="4" r:id="rId1"/>
    <sheet name="Analytics" sheetId="12" r:id="rId2"/>
    <sheet name="Queries" sheetId="20" r:id="rId3"/>
    <sheet name="Events" sheetId="21" r:id="rId4"/>
    <sheet name="Assign" sheetId="22" r:id="rId5"/>
    <sheet name="SocialADMIndex" sheetId="23" r:id="rId6"/>
    <sheet name="SocialWorkflowIndex" sheetId="27" r:id="rId7"/>
    <sheet name="SocialQueries" sheetId="29" r:id="rId8"/>
  </sheets>
  <definedNames>
    <definedName name="_xlnm._FilterDatabase" localSheetId="1" hidden="1">Analytics!$A$1:$AV$189</definedName>
    <definedName name="_xlnm._FilterDatabase" localSheetId="4" hidden="1">Assign!$A$1:$AV$6</definedName>
    <definedName name="_xlnm._FilterDatabase" localSheetId="3" hidden="1">Events!$A$1:$AV$11</definedName>
    <definedName name="_xlnm._FilterDatabase" localSheetId="2" hidden="1">Queries!$A$1:$A$95</definedName>
    <definedName name="_xlnm._FilterDatabase" localSheetId="7">SocialQueries!$A$1:$H$273</definedName>
    <definedName name="_xlnm._FilterDatabase" localSheetId="6" hidden="1">SocialWorkflowIndex!$A$1:$FF$183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N183" i="27" l="1"/>
  <c r="DH183" i="27" s="1"/>
  <c r="DN182" i="27"/>
  <c r="DH182" i="27" s="1"/>
  <c r="DN181" i="27"/>
  <c r="DH181" i="27" s="1"/>
  <c r="DN180" i="27"/>
  <c r="C180" i="27" s="1"/>
  <c r="F180" i="27" s="1"/>
  <c r="DN179" i="27"/>
  <c r="DH179" i="27" s="1"/>
  <c r="DN178" i="27"/>
  <c r="DH178" i="27" s="1"/>
  <c r="DN177" i="27"/>
  <c r="DH177" i="27" s="1"/>
  <c r="DN176" i="27"/>
  <c r="DN175" i="27"/>
  <c r="DH175" i="27" s="1"/>
  <c r="DN174" i="27"/>
  <c r="DH174" i="27" s="1"/>
  <c r="DN173" i="27"/>
  <c r="DN172" i="27"/>
  <c r="DN171" i="27"/>
  <c r="DH171" i="27" s="1"/>
  <c r="DN170" i="27"/>
  <c r="DH170" i="27" s="1"/>
  <c r="DN169" i="27"/>
  <c r="DH169" i="27" s="1"/>
  <c r="DN168" i="27"/>
  <c r="DN167" i="27"/>
  <c r="DH167" i="27" s="1"/>
  <c r="DN166" i="27"/>
  <c r="DH166" i="27" s="1"/>
  <c r="EF165" i="27"/>
  <c r="DZ165" i="27" s="1"/>
  <c r="DX165" i="27"/>
  <c r="DO165" i="27"/>
  <c r="DQ165" i="27" s="1"/>
  <c r="DN165" i="27"/>
  <c r="DN164" i="27"/>
  <c r="DH164" i="27" s="1"/>
  <c r="DW163" i="27"/>
  <c r="DQ163" i="27" s="1"/>
  <c r="DO163" i="27"/>
  <c r="DN163" i="27"/>
  <c r="DH163" i="27" s="1"/>
  <c r="DN162" i="27"/>
  <c r="DW161" i="27"/>
  <c r="DQ161" i="27" s="1"/>
  <c r="DO161" i="27"/>
  <c r="AJ161" i="27" s="1"/>
  <c r="CZ161" i="27" s="1"/>
  <c r="DN161" i="27"/>
  <c r="DF160" i="27"/>
  <c r="R160" i="27" s="1"/>
  <c r="DF159" i="27"/>
  <c r="DH159" i="27" s="1"/>
  <c r="DF158" i="27"/>
  <c r="S158" i="27" s="1"/>
  <c r="CI158" i="27" s="1"/>
  <c r="DO157" i="27"/>
  <c r="AJ157" i="27" s="1"/>
  <c r="CZ157" i="27" s="1"/>
  <c r="DF157" i="27"/>
  <c r="DH156" i="27"/>
  <c r="DF156" i="27"/>
  <c r="DO155" i="27"/>
  <c r="DH155" i="27"/>
  <c r="DF155" i="27"/>
  <c r="S155" i="27" s="1"/>
  <c r="CI155" i="27" s="1"/>
  <c r="DF154" i="27"/>
  <c r="DH154" i="27" s="1"/>
  <c r="DX153" i="27"/>
  <c r="DZ153" i="27" s="1"/>
  <c r="DO153" i="27"/>
  <c r="DF153" i="27"/>
  <c r="DH153" i="27" s="1"/>
  <c r="DH152" i="27"/>
  <c r="DF152" i="27"/>
  <c r="S152" i="27" s="1"/>
  <c r="CI152" i="27" s="1"/>
  <c r="DQ151" i="27"/>
  <c r="DO151" i="27"/>
  <c r="AJ151" i="27" s="1"/>
  <c r="CZ151" i="27" s="1"/>
  <c r="DH151" i="27"/>
  <c r="DF151" i="27"/>
  <c r="R151" i="27" s="1"/>
  <c r="DO150" i="27"/>
  <c r="AI150" i="27" s="1"/>
  <c r="CY150" i="27" s="1"/>
  <c r="DF150" i="27"/>
  <c r="DH150" i="27" s="1"/>
  <c r="DO149" i="27"/>
  <c r="DQ149" i="27" s="1"/>
  <c r="DF149" i="27"/>
  <c r="DX148" i="27"/>
  <c r="DZ148" i="27" s="1"/>
  <c r="DO148" i="27"/>
  <c r="DQ148" i="27" s="1"/>
  <c r="DF148" i="27"/>
  <c r="S150" i="27" s="1"/>
  <c r="CI150" i="27" s="1"/>
  <c r="DF147" i="27"/>
  <c r="DO146" i="27"/>
  <c r="DQ146" i="27" s="1"/>
  <c r="DH146" i="27"/>
  <c r="DF146" i="27"/>
  <c r="DF145" i="27"/>
  <c r="R145" i="27" s="1"/>
  <c r="DF144" i="27"/>
  <c r="DF143" i="27"/>
  <c r="R143" i="27" s="1"/>
  <c r="C143" i="27" s="1"/>
  <c r="F143" i="27" s="1"/>
  <c r="DO142" i="27"/>
  <c r="DF142" i="27"/>
  <c r="S142" i="27" s="1"/>
  <c r="CI142" i="27" s="1"/>
  <c r="DX141" i="27"/>
  <c r="DZ141" i="27" s="1"/>
  <c r="DO141" i="27"/>
  <c r="AI141" i="27" s="1"/>
  <c r="CY141" i="27" s="1"/>
  <c r="DH141" i="27"/>
  <c r="DF141" i="27"/>
  <c r="S141" i="27" s="1"/>
  <c r="CI141" i="27" s="1"/>
  <c r="DF140" i="27"/>
  <c r="R140" i="27" s="1"/>
  <c r="DF139" i="27"/>
  <c r="R139" i="27" s="1"/>
  <c r="DO138" i="27"/>
  <c r="AI138" i="27" s="1"/>
  <c r="CY138" i="27" s="1"/>
  <c r="DF138" i="27"/>
  <c r="S138" i="27" s="1"/>
  <c r="CI138" i="27" s="1"/>
  <c r="CM137" i="27"/>
  <c r="W137" i="27"/>
  <c r="CM136" i="27"/>
  <c r="CK136" i="27" s="1"/>
  <c r="W136" i="27"/>
  <c r="U136" i="27" s="1"/>
  <c r="R136" i="27" s="1"/>
  <c r="CM135" i="27"/>
  <c r="W135" i="27"/>
  <c r="CM134" i="27"/>
  <c r="CK134" i="27" s="1"/>
  <c r="W134" i="27"/>
  <c r="U134" i="27" s="1"/>
  <c r="R134" i="27" s="1"/>
  <c r="CM133" i="27"/>
  <c r="W133" i="27"/>
  <c r="CM132" i="27"/>
  <c r="CK132" i="27" s="1"/>
  <c r="W132" i="27"/>
  <c r="U132" i="27" s="1"/>
  <c r="R132" i="27" s="1"/>
  <c r="CM131" i="27"/>
  <c r="W131" i="27"/>
  <c r="CM130" i="27"/>
  <c r="CK130" i="27" s="1"/>
  <c r="W130" i="27"/>
  <c r="U130" i="27" s="1"/>
  <c r="R130" i="27" s="1"/>
  <c r="CM129" i="27"/>
  <c r="W129" i="27"/>
  <c r="CM128" i="27"/>
  <c r="CK128" i="27" s="1"/>
  <c r="W128" i="27"/>
  <c r="U128" i="27" s="1"/>
  <c r="R128" i="27" s="1"/>
  <c r="CM127" i="27"/>
  <c r="W127" i="27"/>
  <c r="CM126" i="27"/>
  <c r="CK126" i="27" s="1"/>
  <c r="W126" i="27"/>
  <c r="U126" i="27" s="1"/>
  <c r="R126" i="27" s="1"/>
  <c r="CM125" i="27"/>
  <c r="W125" i="27"/>
  <c r="CM124" i="27"/>
  <c r="CK124" i="27" s="1"/>
  <c r="W124" i="27"/>
  <c r="U124" i="27" s="1"/>
  <c r="R124" i="27" s="1"/>
  <c r="U123" i="27"/>
  <c r="U122" i="27"/>
  <c r="U121" i="27"/>
  <c r="U120" i="27"/>
  <c r="U119" i="27"/>
  <c r="U118" i="27"/>
  <c r="U117" i="27"/>
  <c r="U116" i="27"/>
  <c r="U115" i="27"/>
  <c r="R115" i="27" s="1"/>
  <c r="C115" i="27" s="1"/>
  <c r="F115" i="27" s="1"/>
  <c r="U114" i="27"/>
  <c r="U113" i="27"/>
  <c r="U112" i="27"/>
  <c r="U111" i="27"/>
  <c r="U110" i="27"/>
  <c r="AI109" i="27"/>
  <c r="AJ109" i="27" s="1"/>
  <c r="R109" i="27"/>
  <c r="C109" i="27"/>
  <c r="F109" i="27" s="1"/>
  <c r="AI108" i="27"/>
  <c r="AJ108" i="27" s="1"/>
  <c r="R108" i="27"/>
  <c r="S108" i="27" s="1"/>
  <c r="C108" i="27"/>
  <c r="F108" i="27" s="1"/>
  <c r="R107" i="27"/>
  <c r="C107" i="27"/>
  <c r="F107" i="27" s="1"/>
  <c r="R106" i="27"/>
  <c r="S106" i="27" s="1"/>
  <c r="C106" i="27"/>
  <c r="F106" i="27" s="1"/>
  <c r="C105" i="27"/>
  <c r="F105" i="27" s="1"/>
  <c r="C104" i="27"/>
  <c r="C103" i="27"/>
  <c r="F103" i="27" s="1"/>
  <c r="C102" i="27"/>
  <c r="R101" i="27"/>
  <c r="C101" i="27"/>
  <c r="F101" i="27" s="1"/>
  <c r="W100" i="27"/>
  <c r="R100" i="27"/>
  <c r="S100" i="27" s="1"/>
  <c r="C100" i="27"/>
  <c r="F100" i="27" s="1"/>
  <c r="R99" i="27"/>
  <c r="CH99" i="27" s="1"/>
  <c r="CI99" i="27" s="1"/>
  <c r="C99" i="27"/>
  <c r="F99" i="27" s="1"/>
  <c r="R98" i="27"/>
  <c r="CH98" i="27" s="1"/>
  <c r="CI98" i="27" s="1"/>
  <c r="C98" i="27"/>
  <c r="F98" i="27" s="1"/>
  <c r="R97" i="27"/>
  <c r="CH97" i="27" s="1"/>
  <c r="CI97" i="27" s="1"/>
  <c r="C97" i="27"/>
  <c r="F97" i="27" s="1"/>
  <c r="R96" i="27"/>
  <c r="CH96" i="27" s="1"/>
  <c r="CI96" i="27" s="1"/>
  <c r="C96" i="27"/>
  <c r="F96" i="27" s="1"/>
  <c r="W95" i="27"/>
  <c r="R95" i="27"/>
  <c r="S95" i="27" s="1"/>
  <c r="C95" i="27"/>
  <c r="F95" i="27" s="1"/>
  <c r="S94" i="27"/>
  <c r="CI94" i="27" s="1"/>
  <c r="R94" i="27"/>
  <c r="CH94" i="27" s="1"/>
  <c r="C94" i="27"/>
  <c r="F94" i="27" s="1"/>
  <c r="R93" i="27"/>
  <c r="S93" i="27" s="1"/>
  <c r="CI93" i="27" s="1"/>
  <c r="C93" i="27"/>
  <c r="F93" i="27" s="1"/>
  <c r="R92" i="27"/>
  <c r="C92" i="27"/>
  <c r="F92" i="27" s="1"/>
  <c r="R91" i="27"/>
  <c r="S91" i="27" s="1"/>
  <c r="CI91" i="27" s="1"/>
  <c r="C91" i="27"/>
  <c r="F91" i="27" s="1"/>
  <c r="S90" i="27"/>
  <c r="CI90" i="27" s="1"/>
  <c r="G90" i="27"/>
  <c r="C90" i="27"/>
  <c r="F90" i="27" s="1"/>
  <c r="S89" i="27"/>
  <c r="G89" i="27"/>
  <c r="C89" i="27"/>
  <c r="S88" i="27"/>
  <c r="G88" i="27"/>
  <c r="C88" i="27"/>
  <c r="R88" i="27" s="1"/>
  <c r="S87" i="27"/>
  <c r="CI87" i="27" s="1"/>
  <c r="G87" i="27"/>
  <c r="C87" i="27"/>
  <c r="R87" i="27" s="1"/>
  <c r="S86" i="27"/>
  <c r="G86" i="27"/>
  <c r="C86" i="27"/>
  <c r="S85" i="27"/>
  <c r="G85" i="27"/>
  <c r="C85" i="27"/>
  <c r="R85" i="27" s="1"/>
  <c r="S84" i="27"/>
  <c r="G84" i="27"/>
  <c r="C84" i="27"/>
  <c r="G83" i="27"/>
  <c r="AJ83" i="27" s="1"/>
  <c r="CI83" i="27" s="1"/>
  <c r="C83" i="27"/>
  <c r="R83" i="27" s="1"/>
  <c r="S83" i="27" s="1"/>
  <c r="AI83" i="27" s="1"/>
  <c r="CH83" i="27" s="1"/>
  <c r="S82" i="27"/>
  <c r="G82" i="27"/>
  <c r="C82" i="27"/>
  <c r="F82" i="27" s="1"/>
  <c r="S81" i="27"/>
  <c r="G81" i="27"/>
  <c r="F81" i="27"/>
  <c r="C81" i="27" s="1"/>
  <c r="R81" i="27" s="1"/>
  <c r="U81" i="27" s="1"/>
  <c r="W81" i="27" s="1"/>
  <c r="G80" i="27"/>
  <c r="AJ80" i="27" s="1"/>
  <c r="CI80" i="27" s="1"/>
  <c r="F80" i="27"/>
  <c r="C80" i="27" s="1"/>
  <c r="R80" i="27" s="1"/>
  <c r="S80" i="27" s="1"/>
  <c r="AI80" i="27" s="1"/>
  <c r="CH80" i="27" s="1"/>
  <c r="S79" i="27"/>
  <c r="G79" i="27"/>
  <c r="F79" i="27"/>
  <c r="C79" i="27" s="1"/>
  <c r="R79" i="27" s="1"/>
  <c r="U79" i="27" s="1"/>
  <c r="W79" i="27" s="1"/>
  <c r="S78" i="27"/>
  <c r="G78" i="27"/>
  <c r="F78" i="27"/>
  <c r="C78" i="27" s="1"/>
  <c r="R78" i="27" s="1"/>
  <c r="AI78" i="27" s="1"/>
  <c r="CH78" i="27" s="1"/>
  <c r="S77" i="27"/>
  <c r="G77" i="27"/>
  <c r="F77" i="27"/>
  <c r="C77" i="27" s="1"/>
  <c r="R77" i="27" s="1"/>
  <c r="U77" i="27" s="1"/>
  <c r="W77" i="27" s="1"/>
  <c r="S76" i="27"/>
  <c r="G76" i="27"/>
  <c r="F76" i="27"/>
  <c r="C76" i="27" s="1"/>
  <c r="R76" i="27" s="1"/>
  <c r="S75" i="27"/>
  <c r="G75" i="27"/>
  <c r="F75" i="27"/>
  <c r="C75" i="27" s="1"/>
  <c r="R75" i="27" s="1"/>
  <c r="U75" i="27" s="1"/>
  <c r="W75" i="27" s="1"/>
  <c r="S74" i="27"/>
  <c r="G74" i="27"/>
  <c r="F74" i="27"/>
  <c r="C74" i="27" s="1"/>
  <c r="R74" i="27" s="1"/>
  <c r="U74" i="27" s="1"/>
  <c r="W74" i="27" s="1"/>
  <c r="S73" i="27"/>
  <c r="G73" i="27"/>
  <c r="F73" i="27"/>
  <c r="C73" i="27" s="1"/>
  <c r="R73" i="27" s="1"/>
  <c r="AI73" i="27" s="1"/>
  <c r="CI72" i="27"/>
  <c r="AJ72" i="27"/>
  <c r="S72" i="27"/>
  <c r="AI72" i="27" s="1"/>
  <c r="CH72" i="27" s="1"/>
  <c r="G72" i="27"/>
  <c r="F72" i="27"/>
  <c r="C72" i="27" s="1"/>
  <c r="R72" i="27" s="1"/>
  <c r="W72" i="27" s="1"/>
  <c r="CI71" i="27"/>
  <c r="S71" i="27"/>
  <c r="G71" i="27"/>
  <c r="F71" i="27"/>
  <c r="C71" i="27" s="1"/>
  <c r="R71" i="27" s="1"/>
  <c r="CI70" i="27"/>
  <c r="AJ70" i="27"/>
  <c r="G70" i="27"/>
  <c r="F70" i="27"/>
  <c r="C70" i="27" s="1"/>
  <c r="R70" i="27" s="1"/>
  <c r="S70" i="27" s="1"/>
  <c r="AI70" i="27" s="1"/>
  <c r="CH70" i="27" s="1"/>
  <c r="CI69" i="27"/>
  <c r="AJ69" i="27"/>
  <c r="G69" i="27"/>
  <c r="F69" i="27"/>
  <c r="C69" i="27" s="1"/>
  <c r="R69" i="27" s="1"/>
  <c r="S69" i="27" s="1"/>
  <c r="AI69" i="27" s="1"/>
  <c r="CH69" i="27" s="1"/>
  <c r="AJ68" i="27"/>
  <c r="G68" i="27"/>
  <c r="F68" i="27"/>
  <c r="C68" i="27" s="1"/>
  <c r="R68" i="27" s="1"/>
  <c r="S68" i="27" s="1"/>
  <c r="AI68" i="27" s="1"/>
  <c r="AJ67" i="27"/>
  <c r="G67" i="27"/>
  <c r="F67" i="27"/>
  <c r="C67" i="27" s="1"/>
  <c r="R67" i="27" s="1"/>
  <c r="S67" i="27" s="1"/>
  <c r="AI67" i="27" s="1"/>
  <c r="AJ66" i="27"/>
  <c r="G66" i="27"/>
  <c r="F66" i="27"/>
  <c r="C66" i="27" s="1"/>
  <c r="R66" i="27" s="1"/>
  <c r="S66" i="27" s="1"/>
  <c r="AI66" i="27" s="1"/>
  <c r="AJ65" i="27"/>
  <c r="G65" i="27"/>
  <c r="F65" i="27"/>
  <c r="C65" i="27" s="1"/>
  <c r="R65" i="27" s="1"/>
  <c r="S65" i="27" s="1"/>
  <c r="AI65" i="27" s="1"/>
  <c r="AJ64" i="27"/>
  <c r="G64" i="27"/>
  <c r="F64" i="27"/>
  <c r="C64" i="27" s="1"/>
  <c r="R64" i="27" s="1"/>
  <c r="S64" i="27" s="1"/>
  <c r="AI64" i="27" s="1"/>
  <c r="F63" i="27"/>
  <c r="C63" i="27" s="1"/>
  <c r="R63" i="27" s="1"/>
  <c r="F62" i="27"/>
  <c r="C62" i="27" s="1"/>
  <c r="R62" i="27" s="1"/>
  <c r="CH62" i="27" s="1"/>
  <c r="CI62" i="27" s="1"/>
  <c r="F61" i="27"/>
  <c r="C61" i="27" s="1"/>
  <c r="R61" i="27" s="1"/>
  <c r="F60" i="27"/>
  <c r="C60" i="27" s="1"/>
  <c r="R60" i="27" s="1"/>
  <c r="CH60" i="27" s="1"/>
  <c r="CI60" i="27" s="1"/>
  <c r="F59" i="27"/>
  <c r="C59" i="27" s="1"/>
  <c r="R59" i="27" s="1"/>
  <c r="F58" i="27"/>
  <c r="C58" i="27" s="1"/>
  <c r="R58" i="27" s="1"/>
  <c r="CH58" i="27" s="1"/>
  <c r="CI58" i="27" s="1"/>
  <c r="F57" i="27"/>
  <c r="C57" i="27" s="1"/>
  <c r="R57" i="27" s="1"/>
  <c r="F56" i="27"/>
  <c r="C56" i="27" s="1"/>
  <c r="R56" i="27" s="1"/>
  <c r="CH56" i="27" s="1"/>
  <c r="CI56" i="27" s="1"/>
  <c r="F55" i="27"/>
  <c r="C55" i="27" s="1"/>
  <c r="R55" i="27" s="1"/>
  <c r="F54" i="27"/>
  <c r="C54" i="27" s="1"/>
  <c r="R54" i="27" s="1"/>
  <c r="F53" i="27"/>
  <c r="C53" i="27" s="1"/>
  <c r="R53" i="27" s="1"/>
  <c r="CH53" i="27" s="1"/>
  <c r="CI53" i="27" s="1"/>
  <c r="F52" i="27"/>
  <c r="C52" i="27" s="1"/>
  <c r="R52" i="27" s="1"/>
  <c r="F51" i="27"/>
  <c r="C51" i="27" s="1"/>
  <c r="R51" i="27" s="1"/>
  <c r="F50" i="27"/>
  <c r="C50" i="27" s="1"/>
  <c r="R50" i="27" s="1"/>
  <c r="F49" i="27"/>
  <c r="C49" i="27" s="1"/>
  <c r="R49" i="27" s="1"/>
  <c r="F48" i="27"/>
  <c r="C48" i="27" s="1"/>
  <c r="R48" i="27" s="1"/>
  <c r="S48" i="27" s="1"/>
  <c r="AI48" i="27" s="1"/>
  <c r="F47" i="27"/>
  <c r="C47" i="27" s="1"/>
  <c r="R47" i="27" s="1"/>
  <c r="CH47" i="27" s="1"/>
  <c r="CI47" i="27" s="1"/>
  <c r="F46" i="27"/>
  <c r="C46" i="27" s="1"/>
  <c r="R46" i="27" s="1"/>
  <c r="F45" i="27"/>
  <c r="C45" i="27" s="1"/>
  <c r="R45" i="27" s="1"/>
  <c r="F44" i="27"/>
  <c r="C44" i="27" s="1"/>
  <c r="R44" i="27" s="1"/>
  <c r="F43" i="27"/>
  <c r="C43" i="27" s="1"/>
  <c r="R43" i="27" s="1"/>
  <c r="CH43" i="27" s="1"/>
  <c r="CI43" i="27" s="1"/>
  <c r="F42" i="27"/>
  <c r="C42" i="27" s="1"/>
  <c r="R42" i="27" s="1"/>
  <c r="F41" i="27"/>
  <c r="C41" i="27" s="1"/>
  <c r="R41" i="27" s="1"/>
  <c r="S41" i="27" s="1"/>
  <c r="AI41" i="27" s="1"/>
  <c r="CH41" i="27" s="1"/>
  <c r="CI41" i="27" s="1"/>
  <c r="F40" i="27"/>
  <c r="C40" i="27" s="1"/>
  <c r="R40" i="27" s="1"/>
  <c r="F39" i="27"/>
  <c r="C39" i="27" s="1"/>
  <c r="R39" i="27" s="1"/>
  <c r="S39" i="27" s="1"/>
  <c r="AI39" i="27" s="1"/>
  <c r="F38" i="27"/>
  <c r="C38" i="27" s="1"/>
  <c r="R38" i="27" s="1"/>
  <c r="AI38" i="27" s="1"/>
  <c r="F37" i="27"/>
  <c r="C37" i="27" s="1"/>
  <c r="R37" i="27" s="1"/>
  <c r="S37" i="27" s="1"/>
  <c r="AI37" i="27" s="1"/>
  <c r="F36" i="27"/>
  <c r="C36" i="27" s="1"/>
  <c r="R36" i="27" s="1"/>
  <c r="F35" i="27"/>
  <c r="C35" i="27" s="1"/>
  <c r="R35" i="27" s="1"/>
  <c r="S35" i="27" s="1"/>
  <c r="AI35" i="27" s="1"/>
  <c r="F34" i="27"/>
  <c r="C34" i="27" s="1"/>
  <c r="R34" i="27" s="1"/>
  <c r="S34" i="27" s="1"/>
  <c r="AI34" i="27" s="1"/>
  <c r="F33" i="27"/>
  <c r="C33" i="27" s="1"/>
  <c r="R33" i="27" s="1"/>
  <c r="S33" i="27" s="1"/>
  <c r="AI33" i="27" s="1"/>
  <c r="F32" i="27"/>
  <c r="C32" i="27" s="1"/>
  <c r="R32" i="27" s="1"/>
  <c r="S32" i="27" s="1"/>
  <c r="AI32" i="27" s="1"/>
  <c r="F31" i="27"/>
  <c r="C31" i="27" s="1"/>
  <c r="R31" i="27" s="1"/>
  <c r="S31" i="27" s="1"/>
  <c r="AI31" i="27" s="1"/>
  <c r="AJ31" i="27" s="1"/>
  <c r="AZ31" i="27" s="1"/>
  <c r="F30" i="27"/>
  <c r="C30" i="27" s="1"/>
  <c r="R30" i="27" s="1"/>
  <c r="S30" i="27" s="1"/>
  <c r="AI30" i="27" s="1"/>
  <c r="CH30" i="27" s="1"/>
  <c r="CI30" i="27" s="1"/>
  <c r="F29" i="27"/>
  <c r="C29" i="27" s="1"/>
  <c r="R29" i="27" s="1"/>
  <c r="S29" i="27" s="1"/>
  <c r="AI29" i="27" s="1"/>
  <c r="AJ29" i="27" s="1"/>
  <c r="AZ29" i="27" s="1"/>
  <c r="BA29" i="27" s="1"/>
  <c r="BQ29" i="27" s="1"/>
  <c r="CH29" i="27" s="1"/>
  <c r="CI29" i="27" s="1"/>
  <c r="F27" i="27"/>
  <c r="F28" i="27" s="1"/>
  <c r="C28" i="27" s="1"/>
  <c r="R28" i="27" s="1"/>
  <c r="S28" i="27" s="1"/>
  <c r="AI28" i="27" s="1"/>
  <c r="AJ28" i="27" s="1"/>
  <c r="AZ28" i="27" s="1"/>
  <c r="CH28" i="27" s="1"/>
  <c r="CI28" i="27" s="1"/>
  <c r="CY28" i="27" s="1"/>
  <c r="CZ28" i="27" s="1"/>
  <c r="F26" i="27"/>
  <c r="C26" i="27" s="1"/>
  <c r="R26" i="27" s="1"/>
  <c r="S26" i="27" s="1"/>
  <c r="AI26" i="27" s="1"/>
  <c r="AJ26" i="27" s="1"/>
  <c r="AZ26" i="27" s="1"/>
  <c r="F25" i="27"/>
  <c r="C25" i="27" s="1"/>
  <c r="R25" i="27" s="1"/>
  <c r="S25" i="27" s="1"/>
  <c r="AI25" i="27" s="1"/>
  <c r="AJ25" i="27" s="1"/>
  <c r="AZ25" i="27" s="1"/>
  <c r="F24" i="27"/>
  <c r="C24" i="27" s="1"/>
  <c r="R24" i="27" s="1"/>
  <c r="S24" i="27" s="1"/>
  <c r="AI24" i="27" s="1"/>
  <c r="AJ24" i="27" s="1"/>
  <c r="AZ24" i="27" s="1"/>
  <c r="BA24" i="27" s="1"/>
  <c r="BQ24" i="27" s="1"/>
  <c r="CH24" i="27" s="1"/>
  <c r="G23" i="27"/>
  <c r="F23" i="27"/>
  <c r="C23" i="27" s="1"/>
  <c r="R23" i="27" s="1"/>
  <c r="G22" i="27"/>
  <c r="F22" i="27"/>
  <c r="C22" i="27" s="1"/>
  <c r="R22" i="27" s="1"/>
  <c r="F21" i="27"/>
  <c r="C21" i="27" s="1"/>
  <c r="R21" i="27" s="1"/>
  <c r="S21" i="27" s="1"/>
  <c r="F20" i="27"/>
  <c r="C20" i="27" s="1"/>
  <c r="R20" i="27" s="1"/>
  <c r="S20" i="27" s="1"/>
  <c r="AJ19" i="27"/>
  <c r="G19" i="27"/>
  <c r="F19" i="27"/>
  <c r="C19" i="27" s="1"/>
  <c r="R19" i="27" s="1"/>
  <c r="S19" i="27" s="1"/>
  <c r="AI19" i="27" s="1"/>
  <c r="AJ18" i="27"/>
  <c r="G18" i="27"/>
  <c r="F18" i="27"/>
  <c r="C18" i="27" s="1"/>
  <c r="R18" i="27" s="1"/>
  <c r="S18" i="27" s="1"/>
  <c r="AI18" i="27" s="1"/>
  <c r="F17" i="27"/>
  <c r="C17" i="27" s="1"/>
  <c r="R17" i="27" s="1"/>
  <c r="S17" i="27" s="1"/>
  <c r="AI17" i="27" s="1"/>
  <c r="CH17" i="27" s="1"/>
  <c r="CI17" i="27" s="1"/>
  <c r="F16" i="27"/>
  <c r="C16" i="27" s="1"/>
  <c r="R16" i="27" s="1"/>
  <c r="S16" i="27" s="1"/>
  <c r="AI16" i="27" s="1"/>
  <c r="CH16" i="27" s="1"/>
  <c r="CI16" i="27" s="1"/>
  <c r="F15" i="27"/>
  <c r="C15" i="27" s="1"/>
  <c r="R15" i="27" s="1"/>
  <c r="S15" i="27" s="1"/>
  <c r="AI15" i="27" s="1"/>
  <c r="AJ15" i="27" s="1"/>
  <c r="AZ15" i="27" s="1"/>
  <c r="BA15" i="27" s="1"/>
  <c r="BQ15" i="27" s="1"/>
  <c r="F14" i="27"/>
  <c r="C14" i="27" s="1"/>
  <c r="R14" i="27" s="1"/>
  <c r="S14" i="27" s="1"/>
  <c r="AI14" i="27" s="1"/>
  <c r="AJ14" i="27" s="1"/>
  <c r="F13" i="27"/>
  <c r="C13" i="27" s="1"/>
  <c r="R13" i="27" s="1"/>
  <c r="G12" i="27"/>
  <c r="F12" i="27"/>
  <c r="C12" i="27" s="1"/>
  <c r="R12" i="27" s="1"/>
  <c r="G11" i="27"/>
  <c r="F11" i="27"/>
  <c r="C11" i="27" s="1"/>
  <c r="R11" i="27" s="1"/>
  <c r="S11" i="27" s="1"/>
  <c r="F10" i="27"/>
  <c r="C10" i="27" s="1"/>
  <c r="S10" i="27" s="1"/>
  <c r="CI10" i="27" s="1"/>
  <c r="F9" i="27"/>
  <c r="C9" i="27" s="1"/>
  <c r="R9" i="27" s="1"/>
  <c r="S9" i="27" s="1"/>
  <c r="AI9" i="27" s="1"/>
  <c r="AJ8" i="27"/>
  <c r="G8" i="27"/>
  <c r="F8" i="27"/>
  <c r="C8" i="27" s="1"/>
  <c r="R8" i="27" s="1"/>
  <c r="S8" i="27" s="1"/>
  <c r="AI8" i="27" s="1"/>
  <c r="AJ7" i="27"/>
  <c r="G7" i="27"/>
  <c r="F7" i="27"/>
  <c r="C7" i="27" s="1"/>
  <c r="R7" i="27" s="1"/>
  <c r="S7" i="27" s="1"/>
  <c r="AI7" i="27" s="1"/>
  <c r="F6" i="27"/>
  <c r="C6" i="27" s="1"/>
  <c r="R6" i="27" s="1"/>
  <c r="S6" i="27" s="1"/>
  <c r="AI6" i="27" s="1"/>
  <c r="AJ6" i="27" s="1"/>
  <c r="F5" i="27"/>
  <c r="C5" i="27" s="1"/>
  <c r="R5" i="27" s="1"/>
  <c r="F4" i="27"/>
  <c r="C4" i="27" s="1"/>
  <c r="R4" i="27" s="1"/>
  <c r="S4" i="27" s="1"/>
  <c r="AI4" i="27" s="1"/>
  <c r="AJ4" i="27" s="1"/>
  <c r="AZ4" i="27" s="1"/>
  <c r="BA4" i="27" s="1"/>
  <c r="BQ4" i="27" s="1"/>
  <c r="BR4" i="27" s="1"/>
  <c r="CH4" i="27" s="1"/>
  <c r="CI4" i="27" s="1"/>
  <c r="F3" i="27"/>
  <c r="C3" i="27" s="1"/>
  <c r="AI3" i="27" s="1"/>
  <c r="AJ3" i="27" s="1"/>
  <c r="AZ3" i="27" s="1"/>
  <c r="BA3" i="27" s="1"/>
  <c r="BQ3" i="27" s="1"/>
  <c r="BR3" i="27" s="1"/>
  <c r="CH3" i="27" s="1"/>
  <c r="CI3" i="27" s="1"/>
  <c r="CY3" i="27" s="1"/>
  <c r="CZ3" i="27" s="1"/>
  <c r="F2" i="27"/>
  <c r="C2" i="27" s="1"/>
  <c r="R2" i="27" s="1"/>
  <c r="AI165" i="27" l="1"/>
  <c r="CY165" i="27" s="1"/>
  <c r="R159" i="27"/>
  <c r="C159" i="27" s="1"/>
  <c r="F159" i="27" s="1"/>
  <c r="R150" i="27"/>
  <c r="CH150" i="27" s="1"/>
  <c r="AI151" i="27"/>
  <c r="CY151" i="27" s="1"/>
  <c r="S130" i="27"/>
  <c r="R138" i="27"/>
  <c r="CH138" i="27" s="1"/>
  <c r="DQ157" i="27"/>
  <c r="R164" i="27"/>
  <c r="CH164" i="27" s="1"/>
  <c r="CI164" i="27" s="1"/>
  <c r="CH91" i="27"/>
  <c r="S99" i="27"/>
  <c r="DH142" i="27"/>
  <c r="DH148" i="27"/>
  <c r="S159" i="27"/>
  <c r="CI159" i="27" s="1"/>
  <c r="DF164" i="27"/>
  <c r="R171" i="27"/>
  <c r="CH171" i="27" s="1"/>
  <c r="R178" i="27"/>
  <c r="S178" i="27" s="1"/>
  <c r="S126" i="27"/>
  <c r="S134" i="27"/>
  <c r="CH106" i="27"/>
  <c r="CI106" i="27" s="1"/>
  <c r="DH138" i="27"/>
  <c r="R142" i="27"/>
  <c r="C142" i="27" s="1"/>
  <c r="F142" i="27" s="1"/>
  <c r="R148" i="27"/>
  <c r="CH148" i="27" s="1"/>
  <c r="AJ150" i="27"/>
  <c r="CZ150" i="27" s="1"/>
  <c r="DQ150" i="27"/>
  <c r="CH93" i="27"/>
  <c r="S97" i="27"/>
  <c r="R103" i="27"/>
  <c r="S103" i="27" s="1"/>
  <c r="S124" i="27"/>
  <c r="S128" i="27"/>
  <c r="S132" i="27"/>
  <c r="S136" i="27"/>
  <c r="S148" i="27"/>
  <c r="CI148" i="27" s="1"/>
  <c r="AI157" i="27"/>
  <c r="CY157" i="27" s="1"/>
  <c r="R158" i="27"/>
  <c r="DH158" i="27"/>
  <c r="AZ163" i="27"/>
  <c r="BA163" i="27" s="1"/>
  <c r="R167" i="27"/>
  <c r="C167" i="27" s="1"/>
  <c r="F167" i="27" s="1"/>
  <c r="R170" i="27"/>
  <c r="S170" i="27" s="1"/>
  <c r="DF171" i="27"/>
  <c r="R174" i="27"/>
  <c r="S174" i="27" s="1"/>
  <c r="CI174" i="27" s="1"/>
  <c r="S38" i="27"/>
  <c r="R154" i="27"/>
  <c r="C154" i="27" s="1"/>
  <c r="F154" i="27" s="1"/>
  <c r="DF174" i="27"/>
  <c r="C27" i="27"/>
  <c r="R27" i="27" s="1"/>
  <c r="S27" i="27" s="1"/>
  <c r="AI27" i="27" s="1"/>
  <c r="AJ27" i="27" s="1"/>
  <c r="R141" i="27"/>
  <c r="CH141" i="27" s="1"/>
  <c r="R163" i="27"/>
  <c r="R166" i="27"/>
  <c r="CH166" i="27" s="1"/>
  <c r="CI166" i="27" s="1"/>
  <c r="CH48" i="27"/>
  <c r="CI48" i="27" s="1"/>
  <c r="AJ48" i="27"/>
  <c r="CH55" i="27"/>
  <c r="CI55" i="27" s="1"/>
  <c r="S55" i="27"/>
  <c r="AZ6" i="27"/>
  <c r="BA6" i="27" s="1"/>
  <c r="BQ6" i="27"/>
  <c r="BR6" i="27" s="1"/>
  <c r="CH6" i="27" s="1"/>
  <c r="CI6" i="27" s="1"/>
  <c r="CH23" i="27"/>
  <c r="CI23" i="27" s="1"/>
  <c r="S23" i="27"/>
  <c r="CH40" i="27"/>
  <c r="CI40" i="27" s="1"/>
  <c r="S40" i="27"/>
  <c r="C160" i="27"/>
  <c r="F160" i="27" s="1"/>
  <c r="CH160" i="27"/>
  <c r="CH45" i="27"/>
  <c r="CI45" i="27" s="1"/>
  <c r="S45" i="27"/>
  <c r="U45" i="27" s="1"/>
  <c r="CK45" i="27" s="1"/>
  <c r="AI36" i="27"/>
  <c r="AJ36" i="27" s="1"/>
  <c r="CI36" i="27" s="1"/>
  <c r="S36" i="27"/>
  <c r="CH87" i="27"/>
  <c r="W87" i="27"/>
  <c r="AI5" i="27"/>
  <c r="CH5" i="27" s="1"/>
  <c r="CI5" i="27" s="1"/>
  <c r="S5" i="27"/>
  <c r="S13" i="27"/>
  <c r="AI13" i="27"/>
  <c r="AJ13" i="27" s="1"/>
  <c r="AZ13" i="27" s="1"/>
  <c r="CH11" i="27"/>
  <c r="CI11" i="27" s="1"/>
  <c r="CH14" i="27"/>
  <c r="CI14" i="27" s="1"/>
  <c r="S60" i="27"/>
  <c r="AI60" i="27" s="1"/>
  <c r="AJ60" i="27" s="1"/>
  <c r="F83" i="27"/>
  <c r="F85" i="27"/>
  <c r="F87" i="27"/>
  <c r="F88" i="27"/>
  <c r="CH100" i="27"/>
  <c r="CI100" i="27" s="1"/>
  <c r="R105" i="27"/>
  <c r="CH105" i="27" s="1"/>
  <c r="CI105" i="27" s="1"/>
  <c r="CH115" i="27"/>
  <c r="DQ141" i="27"/>
  <c r="AI149" i="27"/>
  <c r="CY149" i="27" s="1"/>
  <c r="S151" i="27"/>
  <c r="CI151" i="27" s="1"/>
  <c r="R155" i="27"/>
  <c r="S160" i="27"/>
  <c r="CI160" i="27" s="1"/>
  <c r="DH160" i="27"/>
  <c r="AI163" i="27"/>
  <c r="CY163" i="27" s="1"/>
  <c r="DF163" i="27"/>
  <c r="DF166" i="27"/>
  <c r="DF167" i="27"/>
  <c r="DF170" i="27"/>
  <c r="R179" i="27"/>
  <c r="C179" i="27" s="1"/>
  <c r="F179" i="27" s="1"/>
  <c r="R183" i="27"/>
  <c r="CH183" i="27" s="1"/>
  <c r="R182" i="27"/>
  <c r="S182" i="27" s="1"/>
  <c r="U53" i="27"/>
  <c r="W53" i="27" s="1"/>
  <c r="CM53" i="27" s="1"/>
  <c r="S56" i="27"/>
  <c r="R82" i="27"/>
  <c r="R90" i="27"/>
  <c r="CH90" i="27" s="1"/>
  <c r="CH95" i="27"/>
  <c r="CI95" i="27" s="1"/>
  <c r="CK115" i="27"/>
  <c r="CI115" i="27" s="1"/>
  <c r="CI124" i="27"/>
  <c r="CI126" i="27"/>
  <c r="CI128" i="27"/>
  <c r="CI130" i="27"/>
  <c r="CI132" i="27"/>
  <c r="CI134" i="27"/>
  <c r="CI136" i="27"/>
  <c r="AI148" i="27"/>
  <c r="CY148" i="27" s="1"/>
  <c r="R152" i="27"/>
  <c r="AI161" i="27"/>
  <c r="CY161" i="27" s="1"/>
  <c r="R175" i="27"/>
  <c r="S175" i="27" s="1"/>
  <c r="CI175" i="27" s="1"/>
  <c r="DF178" i="27"/>
  <c r="DF179" i="27"/>
  <c r="DF182" i="27"/>
  <c r="DF183" i="27"/>
  <c r="AJ141" i="27"/>
  <c r="CZ141" i="27" s="1"/>
  <c r="S115" i="27"/>
  <c r="R153" i="27"/>
  <c r="DF175" i="27"/>
  <c r="CH31" i="27"/>
  <c r="CI31" i="27" s="1"/>
  <c r="BA31" i="27"/>
  <c r="AM9" i="27"/>
  <c r="AJ9" i="27"/>
  <c r="CH9" i="27"/>
  <c r="U2" i="27"/>
  <c r="W2" i="27" s="1"/>
  <c r="S2" i="27"/>
  <c r="AI2" i="27" s="1"/>
  <c r="CH25" i="27"/>
  <c r="CI25" i="27" s="1"/>
  <c r="BA25" i="27"/>
  <c r="CH32" i="27"/>
  <c r="CI32" i="27" s="1"/>
  <c r="AJ32" i="27"/>
  <c r="CH26" i="27"/>
  <c r="CI26" i="27" s="1"/>
  <c r="BA26" i="27"/>
  <c r="BQ26" i="27" s="1"/>
  <c r="BR26" i="27" s="1"/>
  <c r="S49" i="27"/>
  <c r="AI49" i="27" s="1"/>
  <c r="U49" i="27"/>
  <c r="W49" i="27" s="1"/>
  <c r="CH15" i="27"/>
  <c r="CI15" i="27" s="1"/>
  <c r="BR15" i="27"/>
  <c r="CH33" i="27"/>
  <c r="CI33" i="27" s="1"/>
  <c r="AJ33" i="27"/>
  <c r="AZ33" i="27" s="1"/>
  <c r="CH34" i="27"/>
  <c r="CI34" i="27" s="1"/>
  <c r="AJ34" i="27"/>
  <c r="AJ35" i="27"/>
  <c r="BQ35" i="27" s="1"/>
  <c r="BR35" i="27" s="1"/>
  <c r="CY35" i="27" s="1"/>
  <c r="CZ35" i="27" s="1"/>
  <c r="CH35" i="27"/>
  <c r="CI35" i="27" s="1"/>
  <c r="U42" i="27"/>
  <c r="CK42" i="27" s="1"/>
  <c r="S42" i="27"/>
  <c r="CH44" i="27"/>
  <c r="CI44" i="27" s="1"/>
  <c r="S44" i="27"/>
  <c r="U44" i="27" s="1"/>
  <c r="CK44" i="27" s="1"/>
  <c r="CH51" i="27"/>
  <c r="CI51" i="27" s="1"/>
  <c r="S51" i="27"/>
  <c r="CH63" i="27"/>
  <c r="CI63" i="27" s="1"/>
  <c r="S63" i="27"/>
  <c r="AI63" i="27" s="1"/>
  <c r="AJ63" i="27" s="1"/>
  <c r="S109" i="27"/>
  <c r="CH109" i="27"/>
  <c r="CI109" i="27" s="1"/>
  <c r="CK112" i="27"/>
  <c r="S112" i="27"/>
  <c r="CI112" i="27" s="1"/>
  <c r="R112" i="27"/>
  <c r="CH139" i="27"/>
  <c r="C139" i="27"/>
  <c r="F139" i="27" s="1"/>
  <c r="C141" i="27"/>
  <c r="F141" i="27" s="1"/>
  <c r="R3" i="27"/>
  <c r="S3" i="27" s="1"/>
  <c r="CH12" i="27"/>
  <c r="CI12" i="27" s="1"/>
  <c r="S12" i="27"/>
  <c r="AJ16" i="27"/>
  <c r="AJ17" i="27"/>
  <c r="BR24" i="27"/>
  <c r="CI24" i="27" s="1"/>
  <c r="AJ30" i="27"/>
  <c r="CH37" i="27"/>
  <c r="CI37" i="27" s="1"/>
  <c r="AJ37" i="27"/>
  <c r="CH39" i="27"/>
  <c r="CI39" i="27" s="1"/>
  <c r="AJ39" i="27"/>
  <c r="CH42" i="27"/>
  <c r="CI42" i="27" s="1"/>
  <c r="CH46" i="27"/>
  <c r="CI46" i="27" s="1"/>
  <c r="S46" i="27"/>
  <c r="U46" i="27" s="1"/>
  <c r="CK46" i="27" s="1"/>
  <c r="CH50" i="27"/>
  <c r="CI50" i="27" s="1"/>
  <c r="U50" i="27"/>
  <c r="S50" i="27"/>
  <c r="S52" i="27"/>
  <c r="AI52" i="27" s="1"/>
  <c r="CH52" i="27"/>
  <c r="CI52" i="27" s="1"/>
  <c r="W54" i="27"/>
  <c r="CH54" i="27"/>
  <c r="S54" i="27"/>
  <c r="S58" i="27"/>
  <c r="AI58" i="27" s="1"/>
  <c r="AJ58" i="27" s="1"/>
  <c r="CH92" i="27"/>
  <c r="S92" i="27"/>
  <c r="CI92" i="27" s="1"/>
  <c r="CH126" i="27"/>
  <c r="C126" i="27"/>
  <c r="F126" i="27" s="1"/>
  <c r="DH176" i="27"/>
  <c r="DF176" i="27"/>
  <c r="R176" i="27"/>
  <c r="CH22" i="27"/>
  <c r="CI22" i="27" s="1"/>
  <c r="S22" i="27"/>
  <c r="CH57" i="27"/>
  <c r="CI57" i="27" s="1"/>
  <c r="CY57" i="27" s="1"/>
  <c r="CZ57" i="27" s="1"/>
  <c r="S57" i="27"/>
  <c r="AI57" i="27" s="1"/>
  <c r="AJ57" i="27" s="1"/>
  <c r="CH59" i="27"/>
  <c r="CI59" i="27" s="1"/>
  <c r="S59" i="27"/>
  <c r="AI59" i="27" s="1"/>
  <c r="AJ59" i="27" s="1"/>
  <c r="U71" i="27"/>
  <c r="W71" i="27" s="1"/>
  <c r="CH71" i="27"/>
  <c r="CK71" i="27" s="1"/>
  <c r="CM71" i="27" s="1"/>
  <c r="AJ73" i="27"/>
  <c r="CI73" i="27" s="1"/>
  <c r="CH73" i="27"/>
  <c r="CK110" i="27"/>
  <c r="S110" i="27"/>
  <c r="CI110" i="27" s="1"/>
  <c r="R110" i="27"/>
  <c r="CK114" i="27"/>
  <c r="CI114" i="27" s="1"/>
  <c r="S114" i="27"/>
  <c r="R114" i="27"/>
  <c r="R118" i="27"/>
  <c r="S118" i="27"/>
  <c r="CK118" i="27"/>
  <c r="CI118" i="27" s="1"/>
  <c r="R122" i="27"/>
  <c r="S122" i="27"/>
  <c r="CK122" i="27"/>
  <c r="CI122" i="27" s="1"/>
  <c r="CH134" i="27"/>
  <c r="C134" i="27"/>
  <c r="F134" i="27" s="1"/>
  <c r="C151" i="27"/>
  <c r="F151" i="27" s="1"/>
  <c r="CH151" i="27"/>
  <c r="R10" i="27"/>
  <c r="U20" i="27"/>
  <c r="CK20" i="27" s="1"/>
  <c r="CH20" i="27"/>
  <c r="CI20" i="27" s="1"/>
  <c r="CH21" i="27"/>
  <c r="CI21" i="27" s="1"/>
  <c r="U21" i="27"/>
  <c r="CK21" i="27" s="1"/>
  <c r="BA28" i="27"/>
  <c r="BQ28" i="27" s="1"/>
  <c r="BR28" i="27" s="1"/>
  <c r="BR29" i="27"/>
  <c r="CH38" i="27"/>
  <c r="CI38" i="27" s="1"/>
  <c r="AJ38" i="27"/>
  <c r="AJ41" i="27"/>
  <c r="CH61" i="27"/>
  <c r="CI61" i="27" s="1"/>
  <c r="S61" i="27"/>
  <c r="AI61" i="27" s="1"/>
  <c r="AJ61" i="27" s="1"/>
  <c r="S62" i="27"/>
  <c r="AI62" i="27" s="1"/>
  <c r="AJ62" i="27" s="1"/>
  <c r="C145" i="27"/>
  <c r="F145" i="27" s="1"/>
  <c r="CH145" i="27"/>
  <c r="R84" i="27"/>
  <c r="U84" i="27" s="1"/>
  <c r="W84" i="27" s="1"/>
  <c r="F84" i="27"/>
  <c r="R86" i="27"/>
  <c r="U86" i="27" s="1"/>
  <c r="W86" i="27" s="1"/>
  <c r="F86" i="27"/>
  <c r="R89" i="27"/>
  <c r="F89" i="27"/>
  <c r="CH101" i="27"/>
  <c r="CI101" i="27" s="1"/>
  <c r="S101" i="27"/>
  <c r="R119" i="27"/>
  <c r="S119" i="27"/>
  <c r="CK119" i="27"/>
  <c r="CI119" i="27" s="1"/>
  <c r="R123" i="27"/>
  <c r="S123" i="27"/>
  <c r="CK123" i="27"/>
  <c r="CI123" i="27" s="1"/>
  <c r="CH128" i="27"/>
  <c r="C128" i="27"/>
  <c r="F128" i="27" s="1"/>
  <c r="CH136" i="27"/>
  <c r="C136" i="27"/>
  <c r="F136" i="27" s="1"/>
  <c r="DQ153" i="27"/>
  <c r="AJ153" i="27"/>
  <c r="CZ153" i="27" s="1"/>
  <c r="AI153" i="27"/>
  <c r="CY153" i="27" s="1"/>
  <c r="S43" i="27"/>
  <c r="S47" i="27"/>
  <c r="AJ78" i="27"/>
  <c r="CI78" i="27" s="1"/>
  <c r="R102" i="27"/>
  <c r="F102" i="27"/>
  <c r="R104" i="27"/>
  <c r="F104" i="27"/>
  <c r="CH107" i="27"/>
  <c r="S107" i="27"/>
  <c r="CI107" i="27" s="1"/>
  <c r="CY108" i="27"/>
  <c r="CZ108" i="27" s="1"/>
  <c r="CK111" i="27"/>
  <c r="S111" i="27"/>
  <c r="CI111" i="27" s="1"/>
  <c r="R111" i="27"/>
  <c r="CK113" i="27"/>
  <c r="CI113" i="27" s="1"/>
  <c r="S113" i="27"/>
  <c r="R113" i="27"/>
  <c r="R116" i="27"/>
  <c r="S116" i="27"/>
  <c r="CK116" i="27"/>
  <c r="CI116" i="27" s="1"/>
  <c r="R120" i="27"/>
  <c r="S120" i="27"/>
  <c r="CK120" i="27"/>
  <c r="CI120" i="27" s="1"/>
  <c r="CH130" i="27"/>
  <c r="C130" i="27"/>
  <c r="F130" i="27" s="1"/>
  <c r="CH140" i="27"/>
  <c r="C140" i="27"/>
  <c r="F140" i="27" s="1"/>
  <c r="R149" i="27"/>
  <c r="S149" i="27"/>
  <c r="CI149" i="27" s="1"/>
  <c r="DH149" i="27"/>
  <c r="AJ155" i="27"/>
  <c r="CZ155" i="27" s="1"/>
  <c r="AI155" i="27"/>
  <c r="CY155" i="27" s="1"/>
  <c r="DQ155" i="27"/>
  <c r="U43" i="27"/>
  <c r="CK43" i="27" s="1"/>
  <c r="S53" i="27"/>
  <c r="AI53" i="27" s="1"/>
  <c r="R117" i="27"/>
  <c r="S117" i="27"/>
  <c r="CK117" i="27"/>
  <c r="CI117" i="27" s="1"/>
  <c r="R121" i="27"/>
  <c r="S121" i="27"/>
  <c r="CK121" i="27"/>
  <c r="CI121" i="27" s="1"/>
  <c r="CH124" i="27"/>
  <c r="C124" i="27"/>
  <c r="F124" i="27" s="1"/>
  <c r="CH132" i="27"/>
  <c r="C132" i="27"/>
  <c r="F132" i="27" s="1"/>
  <c r="DQ142" i="27"/>
  <c r="AJ142" i="27"/>
  <c r="CZ142" i="27" s="1"/>
  <c r="AI142" i="27"/>
  <c r="CY142" i="27" s="1"/>
  <c r="S147" i="27"/>
  <c r="CI147" i="27" s="1"/>
  <c r="DH147" i="27"/>
  <c r="R147" i="27"/>
  <c r="DF173" i="27"/>
  <c r="R173" i="27"/>
  <c r="DH173" i="27"/>
  <c r="CK125" i="27"/>
  <c r="CI125" i="27"/>
  <c r="CK127" i="27"/>
  <c r="CI127" i="27"/>
  <c r="CK129" i="27"/>
  <c r="CI129" i="27"/>
  <c r="CK131" i="27"/>
  <c r="CI131" i="27"/>
  <c r="CK133" i="27"/>
  <c r="CI133" i="27"/>
  <c r="CK135" i="27"/>
  <c r="CI135" i="27"/>
  <c r="CK137" i="27"/>
  <c r="CI137" i="27"/>
  <c r="DH162" i="27"/>
  <c r="DF162" i="27"/>
  <c r="R162" i="27"/>
  <c r="DF169" i="27"/>
  <c r="R169" i="27"/>
  <c r="DH172" i="27"/>
  <c r="DF172" i="27"/>
  <c r="R172" i="27"/>
  <c r="S96" i="27"/>
  <c r="S98" i="27"/>
  <c r="CH108" i="27"/>
  <c r="CI108" i="27" s="1"/>
  <c r="CY109" i="27"/>
  <c r="CZ109" i="27" s="1"/>
  <c r="DQ138" i="27"/>
  <c r="AJ138" i="27"/>
  <c r="CZ138" i="27" s="1"/>
  <c r="DH139" i="27"/>
  <c r="S139" i="27"/>
  <c r="CI139" i="27" s="1"/>
  <c r="DH140" i="27"/>
  <c r="S140" i="27"/>
  <c r="CI140" i="27" s="1"/>
  <c r="CH143" i="27"/>
  <c r="S146" i="27"/>
  <c r="CI146" i="27" s="1"/>
  <c r="R146" i="27"/>
  <c r="S156" i="27"/>
  <c r="CI156" i="27" s="1"/>
  <c r="R156" i="27"/>
  <c r="S157" i="27"/>
  <c r="CI157" i="27" s="1"/>
  <c r="R157" i="27"/>
  <c r="AJ165" i="27"/>
  <c r="CZ165" i="27" s="1"/>
  <c r="DH168" i="27"/>
  <c r="DF168" i="27"/>
  <c r="R168" i="27"/>
  <c r="DF181" i="27"/>
  <c r="R181" i="27"/>
  <c r="U125" i="27"/>
  <c r="R125" i="27" s="1"/>
  <c r="S125" i="27"/>
  <c r="U127" i="27"/>
  <c r="R127" i="27" s="1"/>
  <c r="S127" i="27"/>
  <c r="U129" i="27"/>
  <c r="R129" i="27" s="1"/>
  <c r="S129" i="27"/>
  <c r="U131" i="27"/>
  <c r="R131" i="27" s="1"/>
  <c r="S131" i="27"/>
  <c r="U133" i="27"/>
  <c r="R133" i="27" s="1"/>
  <c r="S133" i="27"/>
  <c r="U135" i="27"/>
  <c r="R135" i="27" s="1"/>
  <c r="S135" i="27"/>
  <c r="U137" i="27"/>
  <c r="R137" i="27" s="1"/>
  <c r="S137" i="27"/>
  <c r="DH144" i="27"/>
  <c r="S144" i="27"/>
  <c r="CI144" i="27" s="1"/>
  <c r="R144" i="27"/>
  <c r="DH157" i="27"/>
  <c r="DH165" i="27"/>
  <c r="DF165" i="27"/>
  <c r="R165" i="27" s="1"/>
  <c r="DF177" i="27"/>
  <c r="R177" i="27"/>
  <c r="DH180" i="27"/>
  <c r="DF180" i="27"/>
  <c r="R180" i="27"/>
  <c r="DH161" i="27"/>
  <c r="DF161" i="27"/>
  <c r="R161" i="27"/>
  <c r="DH143" i="27"/>
  <c r="S143" i="27"/>
  <c r="CI143" i="27" s="1"/>
  <c r="DH145" i="27"/>
  <c r="S145" i="27"/>
  <c r="CI145" i="27" s="1"/>
  <c r="CH167" i="27"/>
  <c r="CI167" i="27" s="1"/>
  <c r="AJ148" i="27"/>
  <c r="CZ148" i="27" s="1"/>
  <c r="AJ149" i="27"/>
  <c r="CZ149" i="27" s="1"/>
  <c r="S153" i="27"/>
  <c r="CI153" i="27" s="1"/>
  <c r="S154" i="27"/>
  <c r="CI154" i="27" s="1"/>
  <c r="CH27" i="27" l="1"/>
  <c r="CI27" i="27" s="1"/>
  <c r="S164" i="27"/>
  <c r="CH168" i="27"/>
  <c r="CI168" i="27" s="1"/>
  <c r="AJ163" i="27"/>
  <c r="CZ163" i="27" s="1"/>
  <c r="S171" i="27"/>
  <c r="CI171" i="27" s="1"/>
  <c r="CH159" i="27"/>
  <c r="C150" i="27"/>
  <c r="F150" i="27" s="1"/>
  <c r="CH179" i="27"/>
  <c r="CK53" i="27"/>
  <c r="C164" i="27"/>
  <c r="F164" i="27" s="1"/>
  <c r="CH142" i="27"/>
  <c r="C166" i="27"/>
  <c r="F166" i="27" s="1"/>
  <c r="C175" i="27"/>
  <c r="F175" i="27" s="1"/>
  <c r="CI178" i="27"/>
  <c r="S166" i="27"/>
  <c r="CH175" i="27"/>
  <c r="CH103" i="27"/>
  <c r="CI103" i="27" s="1"/>
  <c r="CY6" i="27"/>
  <c r="CZ6" i="27" s="1"/>
  <c r="C174" i="27"/>
  <c r="F174" i="27" s="1"/>
  <c r="CH174" i="27"/>
  <c r="S179" i="27"/>
  <c r="CI179" i="27" s="1"/>
  <c r="C148" i="27"/>
  <c r="F148" i="27" s="1"/>
  <c r="C138" i="27"/>
  <c r="F138" i="27" s="1"/>
  <c r="C171" i="27"/>
  <c r="F171" i="27" s="1"/>
  <c r="S167" i="27"/>
  <c r="CH182" i="27"/>
  <c r="CI182" i="27" s="1"/>
  <c r="C178" i="27"/>
  <c r="F178" i="27" s="1"/>
  <c r="CH36" i="27"/>
  <c r="AJ5" i="27"/>
  <c r="CH178" i="27"/>
  <c r="C170" i="27"/>
  <c r="F170" i="27" s="1"/>
  <c r="S183" i="27"/>
  <c r="CI183" i="27" s="1"/>
  <c r="S105" i="27"/>
  <c r="C158" i="27"/>
  <c r="F158" i="27" s="1"/>
  <c r="CH158" i="27"/>
  <c r="C163" i="27"/>
  <c r="F163" i="27" s="1"/>
  <c r="CH163" i="27"/>
  <c r="CI163" i="27" s="1"/>
  <c r="S163" i="27"/>
  <c r="CH170" i="27"/>
  <c r="CI170" i="27" s="1"/>
  <c r="C183" i="27"/>
  <c r="F183" i="27" s="1"/>
  <c r="CH154" i="27"/>
  <c r="CH152" i="27"/>
  <c r="C152" i="27"/>
  <c r="F152" i="27" s="1"/>
  <c r="CH155" i="27"/>
  <c r="C155" i="27"/>
  <c r="F155" i="27" s="1"/>
  <c r="BA13" i="27"/>
  <c r="CH13" i="27"/>
  <c r="CI13" i="27" s="1"/>
  <c r="C182" i="27"/>
  <c r="F182" i="27" s="1"/>
  <c r="CH153" i="27"/>
  <c r="C153" i="27"/>
  <c r="F153" i="27" s="1"/>
  <c r="AZ2" i="27"/>
  <c r="AJ2" i="27"/>
  <c r="CI177" i="27"/>
  <c r="CH177" i="27"/>
  <c r="S177" i="27"/>
  <c r="C177" i="27"/>
  <c r="F177" i="27" s="1"/>
  <c r="CH156" i="27"/>
  <c r="C156" i="27"/>
  <c r="F156" i="27" s="1"/>
  <c r="CH173" i="27"/>
  <c r="S173" i="27"/>
  <c r="CI173" i="27" s="1"/>
  <c r="C173" i="27"/>
  <c r="F173" i="27" s="1"/>
  <c r="CH120" i="27"/>
  <c r="C120" i="27"/>
  <c r="F120" i="27" s="1"/>
  <c r="CH118" i="27"/>
  <c r="C118" i="27"/>
  <c r="F118" i="27" s="1"/>
  <c r="CH110" i="27"/>
  <c r="C110" i="27"/>
  <c r="F110" i="27" s="1"/>
  <c r="CK50" i="27"/>
  <c r="W50" i="27"/>
  <c r="CM50" i="27" s="1"/>
  <c r="CH112" i="27"/>
  <c r="C112" i="27"/>
  <c r="F112" i="27" s="1"/>
  <c r="C127" i="27"/>
  <c r="F127" i="27" s="1"/>
  <c r="CH127" i="27"/>
  <c r="CH114" i="27"/>
  <c r="C114" i="27"/>
  <c r="F114" i="27" s="1"/>
  <c r="S161" i="27"/>
  <c r="CI161" i="27" s="1"/>
  <c r="CH161" i="27"/>
  <c r="C161" i="27"/>
  <c r="F161" i="27" s="1"/>
  <c r="S168" i="27"/>
  <c r="C168" i="27"/>
  <c r="F168" i="27" s="1"/>
  <c r="C157" i="27"/>
  <c r="F157" i="27" s="1"/>
  <c r="CH157" i="27"/>
  <c r="CH146" i="27"/>
  <c r="C146" i="27"/>
  <c r="F146" i="27"/>
  <c r="S172" i="27"/>
  <c r="CI172" i="27" s="1"/>
  <c r="CH172" i="27"/>
  <c r="C172" i="27"/>
  <c r="F172" i="27" s="1"/>
  <c r="CH147" i="27"/>
  <c r="C147" i="27"/>
  <c r="F147" i="27" s="1"/>
  <c r="CH121" i="27"/>
  <c r="C121" i="27"/>
  <c r="F121" i="27" s="1"/>
  <c r="CY53" i="27"/>
  <c r="CZ53" i="27" s="1"/>
  <c r="AJ53" i="27"/>
  <c r="S104" i="27"/>
  <c r="CH104" i="27"/>
  <c r="CI104" i="27" s="1"/>
  <c r="U10" i="27"/>
  <c r="CH10" i="27"/>
  <c r="CK10" i="27" s="1"/>
  <c r="S176" i="27"/>
  <c r="CI176" i="27"/>
  <c r="CH176" i="27"/>
  <c r="C176" i="27"/>
  <c r="F176" i="27" s="1"/>
  <c r="AO52" i="27"/>
  <c r="DD52" i="27" s="1"/>
  <c r="CY52" i="27"/>
  <c r="CZ52" i="27" s="1"/>
  <c r="AJ52" i="27"/>
  <c r="AJ49" i="27"/>
  <c r="AZ49" i="27" s="1"/>
  <c r="AO49" i="27"/>
  <c r="S165" i="27"/>
  <c r="CH165" i="27"/>
  <c r="CI165" i="27" s="1"/>
  <c r="C165" i="27"/>
  <c r="F165" i="27" s="1"/>
  <c r="CH181" i="27"/>
  <c r="CI181" i="27" s="1"/>
  <c r="S181" i="27"/>
  <c r="C181" i="27"/>
  <c r="F181" i="27" s="1"/>
  <c r="S162" i="27"/>
  <c r="CI162" i="27" s="1"/>
  <c r="CH162" i="27"/>
  <c r="C162" i="27"/>
  <c r="F162" i="27" s="1"/>
  <c r="CH113" i="27"/>
  <c r="C113" i="27"/>
  <c r="F113" i="27" s="1"/>
  <c r="S102" i="27"/>
  <c r="CH102" i="27"/>
  <c r="CI102" i="27" s="1"/>
  <c r="CH123" i="27"/>
  <c r="C123" i="27"/>
  <c r="F123" i="27" s="1"/>
  <c r="S180" i="27"/>
  <c r="CH180" i="27"/>
  <c r="CI180" i="27" s="1"/>
  <c r="C135" i="27"/>
  <c r="F135" i="27" s="1"/>
  <c r="CH135" i="27"/>
  <c r="C131" i="27"/>
  <c r="F131" i="27" s="1"/>
  <c r="CH131" i="27"/>
  <c r="CH169" i="27"/>
  <c r="CI169" i="27" s="1"/>
  <c r="S169" i="27"/>
  <c r="C169" i="27"/>
  <c r="F169" i="27" s="1"/>
  <c r="CH117" i="27"/>
  <c r="C117" i="27"/>
  <c r="F117" i="27" s="1"/>
  <c r="C149" i="27"/>
  <c r="F149" i="27" s="1"/>
  <c r="CH149" i="27"/>
  <c r="CH122" i="27"/>
  <c r="C122" i="27"/>
  <c r="F122" i="27" s="1"/>
  <c r="CH144" i="27"/>
  <c r="F144" i="27"/>
  <c r="C144" i="27"/>
  <c r="C137" i="27"/>
  <c r="F137" i="27" s="1"/>
  <c r="CH137" i="27"/>
  <c r="C133" i="27"/>
  <c r="F133" i="27" s="1"/>
  <c r="CH133" i="27"/>
  <c r="C129" i="27"/>
  <c r="F129" i="27" s="1"/>
  <c r="CH129" i="27"/>
  <c r="C125" i="27"/>
  <c r="F125" i="27" s="1"/>
  <c r="CH125" i="27"/>
  <c r="CH116" i="27"/>
  <c r="C116" i="27"/>
  <c r="F116" i="27" s="1"/>
  <c r="CH111" i="27"/>
  <c r="C111" i="27"/>
  <c r="F111" i="27" s="1"/>
  <c r="CH119" i="27"/>
  <c r="C119" i="27"/>
  <c r="F119" i="27" s="1"/>
  <c r="CM54" i="27"/>
  <c r="CI54" i="27"/>
  <c r="CY33" i="27"/>
  <c r="CZ33" i="27" s="1"/>
  <c r="BA33" i="27"/>
  <c r="CK9" i="27"/>
  <c r="CI9" i="27"/>
  <c r="CH49" i="27" l="1"/>
  <c r="CI49" i="27" s="1"/>
  <c r="BA49" i="27"/>
  <c r="CH2" i="27"/>
  <c r="CI2" i="27" s="1"/>
  <c r="BA2" i="27"/>
  <c r="AA6" i="22" l="1"/>
  <c r="I6" i="22"/>
  <c r="AA5" i="22"/>
  <c r="I5" i="22"/>
  <c r="AA4" i="22"/>
  <c r="I4" i="22"/>
  <c r="AA3" i="22"/>
  <c r="I3" i="22"/>
  <c r="AA2" i="22"/>
  <c r="I2" i="22"/>
  <c r="AA11" i="21"/>
  <c r="I11" i="21"/>
  <c r="I10" i="21"/>
  <c r="AA9" i="21"/>
  <c r="I9" i="21"/>
  <c r="I8" i="21"/>
  <c r="AA7" i="21"/>
  <c r="I7" i="21"/>
  <c r="I6" i="21"/>
  <c r="AA5" i="21"/>
  <c r="I5" i="21"/>
  <c r="I4" i="21"/>
  <c r="AA3" i="21"/>
  <c r="I3" i="21"/>
  <c r="I2" i="21"/>
  <c r="S62" i="12" l="1"/>
  <c r="I3" i="12"/>
  <c r="I4" i="12"/>
  <c r="I5" i="12"/>
  <c r="I6" i="12"/>
  <c r="I7" i="12"/>
  <c r="I8" i="12"/>
  <c r="I9" i="12"/>
  <c r="I10" i="12"/>
  <c r="I11" i="12"/>
  <c r="I12" i="12"/>
  <c r="I13" i="12"/>
  <c r="I14" i="12"/>
  <c r="I15" i="12"/>
  <c r="I16" i="12"/>
  <c r="I17" i="12"/>
  <c r="I18" i="12"/>
  <c r="I19" i="12"/>
  <c r="I20" i="12"/>
  <c r="I21" i="12"/>
  <c r="I22" i="12"/>
  <c r="I23" i="12"/>
  <c r="I24" i="12"/>
  <c r="I25" i="12"/>
  <c r="I26" i="12"/>
  <c r="I27" i="12"/>
  <c r="I28" i="12"/>
  <c r="I29" i="12"/>
  <c r="I30" i="12"/>
  <c r="I31" i="12"/>
  <c r="I32" i="12"/>
  <c r="I33" i="12"/>
  <c r="I34" i="12"/>
  <c r="I35" i="12"/>
  <c r="I36" i="12"/>
  <c r="I37" i="12"/>
  <c r="I38" i="12"/>
  <c r="I39" i="12"/>
  <c r="I40" i="12"/>
  <c r="I41" i="12"/>
  <c r="I42" i="12"/>
  <c r="I43" i="12"/>
  <c r="I44" i="12"/>
  <c r="I45" i="12"/>
  <c r="I46" i="12"/>
  <c r="I47" i="12"/>
  <c r="I48" i="12"/>
  <c r="I49" i="12"/>
  <c r="I50" i="12"/>
  <c r="I51" i="12"/>
  <c r="I52" i="12"/>
  <c r="I53" i="12"/>
  <c r="I54" i="12"/>
  <c r="I55" i="12"/>
  <c r="I56" i="12"/>
  <c r="I57" i="12"/>
  <c r="I58" i="12"/>
  <c r="I59" i="12"/>
  <c r="I60" i="12"/>
  <c r="I61" i="12"/>
  <c r="I62" i="12"/>
  <c r="I63" i="12"/>
  <c r="I64" i="12"/>
  <c r="I65" i="12"/>
  <c r="I66" i="12"/>
  <c r="I67" i="12"/>
  <c r="I68" i="12"/>
  <c r="I69" i="12"/>
  <c r="I70" i="12"/>
  <c r="I71" i="12"/>
  <c r="I72" i="12"/>
  <c r="I73" i="12"/>
  <c r="I74" i="12"/>
  <c r="I75" i="12"/>
  <c r="I76" i="12"/>
  <c r="I77" i="12"/>
  <c r="I78" i="12"/>
  <c r="I79" i="12"/>
  <c r="I80" i="12"/>
  <c r="I81" i="12"/>
  <c r="I82" i="12"/>
  <c r="I83" i="12"/>
  <c r="I84" i="12"/>
  <c r="I85" i="12"/>
  <c r="I86" i="12"/>
  <c r="I87" i="12"/>
  <c r="I88" i="12"/>
  <c r="I89" i="12"/>
  <c r="I90" i="12"/>
  <c r="I91" i="12"/>
  <c r="I92" i="12"/>
  <c r="I93" i="12"/>
  <c r="I94" i="12"/>
  <c r="I95" i="12"/>
  <c r="I96" i="12"/>
  <c r="I97" i="12"/>
  <c r="I98" i="12"/>
  <c r="I99" i="12"/>
  <c r="I100" i="12"/>
  <c r="I101" i="12"/>
  <c r="I102" i="12"/>
  <c r="I103" i="12"/>
  <c r="I104" i="12"/>
  <c r="I105" i="12"/>
  <c r="I106" i="12"/>
  <c r="I107" i="12"/>
  <c r="I108" i="12"/>
  <c r="I109" i="12"/>
  <c r="I110" i="12"/>
  <c r="I111" i="12"/>
  <c r="I112" i="12"/>
  <c r="I113" i="12"/>
  <c r="I114" i="12"/>
  <c r="I115" i="12"/>
  <c r="I116" i="12"/>
  <c r="I117" i="12"/>
  <c r="I118" i="12"/>
  <c r="I119" i="12"/>
  <c r="I120" i="12"/>
  <c r="I121" i="12"/>
  <c r="I122" i="12"/>
  <c r="I123" i="12"/>
  <c r="I124" i="12"/>
  <c r="I125" i="12"/>
  <c r="I126" i="12"/>
  <c r="I127" i="12"/>
  <c r="I128" i="12"/>
  <c r="I129" i="12"/>
  <c r="I130" i="12"/>
  <c r="I131" i="12"/>
  <c r="I132" i="12"/>
  <c r="I133" i="12"/>
  <c r="I134" i="12"/>
  <c r="I135" i="12"/>
  <c r="I136" i="12"/>
  <c r="I137" i="12"/>
  <c r="I138" i="12"/>
  <c r="I139" i="12"/>
  <c r="I140" i="12"/>
  <c r="I141" i="12"/>
  <c r="I142" i="12"/>
  <c r="I143" i="12"/>
  <c r="I144" i="12"/>
  <c r="I145" i="12"/>
  <c r="I146" i="12"/>
  <c r="I147" i="12"/>
  <c r="I148" i="12"/>
  <c r="I149" i="12"/>
  <c r="I150" i="12"/>
  <c r="I151" i="12"/>
  <c r="I152" i="12"/>
  <c r="I153" i="12"/>
  <c r="I154" i="12"/>
  <c r="I155" i="12"/>
  <c r="I156" i="12"/>
  <c r="I157" i="12"/>
  <c r="I158" i="12"/>
  <c r="I159" i="12"/>
  <c r="I160" i="12"/>
  <c r="I161" i="12"/>
  <c r="I162" i="12"/>
  <c r="I163" i="12"/>
  <c r="I164" i="12"/>
  <c r="I165" i="12"/>
  <c r="I166" i="12"/>
  <c r="I167" i="12"/>
  <c r="I168" i="12"/>
  <c r="I169" i="12"/>
  <c r="I170" i="12"/>
  <c r="I171" i="12"/>
  <c r="I172" i="12"/>
  <c r="I173" i="12"/>
  <c r="I174" i="12"/>
  <c r="I175" i="12"/>
  <c r="I176" i="12"/>
  <c r="I177" i="12"/>
  <c r="I178" i="12"/>
  <c r="I179" i="12"/>
  <c r="I180" i="12"/>
  <c r="I181" i="12"/>
  <c r="I182" i="12"/>
  <c r="I183" i="12"/>
  <c r="I184" i="12"/>
  <c r="I185" i="12"/>
  <c r="I186" i="12"/>
  <c r="I187" i="12"/>
  <c r="I188" i="12"/>
  <c r="I189" i="12"/>
  <c r="I2" i="12"/>
  <c r="AN189" i="12" l="1"/>
  <c r="AM189" i="12"/>
  <c r="S189" i="12"/>
  <c r="R189" i="12"/>
  <c r="AA189" i="12" s="1"/>
  <c r="AN188" i="12"/>
  <c r="AM188" i="12"/>
  <c r="S188" i="12"/>
  <c r="R188" i="12"/>
  <c r="AA188" i="12" s="1"/>
  <c r="AN187" i="12"/>
  <c r="AM187" i="12"/>
  <c r="S187" i="12"/>
  <c r="R187" i="12"/>
  <c r="AA187" i="12" s="1"/>
  <c r="AN186" i="12"/>
  <c r="AM186" i="12"/>
  <c r="S186" i="12"/>
  <c r="R186" i="12"/>
  <c r="AA186" i="12" s="1"/>
  <c r="AA185" i="12"/>
  <c r="AN183" i="12"/>
  <c r="AM183" i="12"/>
  <c r="S183" i="12"/>
  <c r="R183" i="12"/>
  <c r="AA183" i="12" s="1"/>
  <c r="AN182" i="12"/>
  <c r="AM182" i="12"/>
  <c r="S182" i="12"/>
  <c r="R182" i="12"/>
  <c r="AA182" i="12" s="1"/>
  <c r="AN181" i="12"/>
  <c r="AM181" i="12"/>
  <c r="S181" i="12"/>
  <c r="R181" i="12"/>
  <c r="AA181" i="12" s="1"/>
  <c r="AN180" i="12"/>
  <c r="AM180" i="12"/>
  <c r="S180" i="12"/>
  <c r="R180" i="12"/>
  <c r="AA180" i="12" s="1"/>
  <c r="AA179" i="12"/>
  <c r="AN177" i="12"/>
  <c r="AM177" i="12"/>
  <c r="S177" i="12"/>
  <c r="R177" i="12"/>
  <c r="AA177" i="12" s="1"/>
  <c r="AN176" i="12"/>
  <c r="AM176" i="12"/>
  <c r="S176" i="12"/>
  <c r="R176" i="12"/>
  <c r="AA176" i="12" s="1"/>
  <c r="AN175" i="12"/>
  <c r="AM175" i="12"/>
  <c r="S175" i="12"/>
  <c r="R175" i="12"/>
  <c r="AA175" i="12" s="1"/>
  <c r="AN174" i="12"/>
  <c r="AM174" i="12"/>
  <c r="S174" i="12"/>
  <c r="R174" i="12"/>
  <c r="AA174" i="12" s="1"/>
  <c r="AA173" i="12"/>
  <c r="AN171" i="12"/>
  <c r="AM171" i="12"/>
  <c r="S171" i="12"/>
  <c r="R171" i="12"/>
  <c r="AA171" i="12" s="1"/>
  <c r="AN170" i="12"/>
  <c r="AM170" i="12"/>
  <c r="S170" i="12"/>
  <c r="R170" i="12"/>
  <c r="AA170" i="12" s="1"/>
  <c r="AA169" i="12"/>
  <c r="AN167" i="12"/>
  <c r="AM167" i="12"/>
  <c r="S167" i="12"/>
  <c r="R167" i="12"/>
  <c r="AA167" i="12" s="1"/>
  <c r="AN166" i="12"/>
  <c r="AM166" i="12"/>
  <c r="S166" i="12"/>
  <c r="R166" i="12"/>
  <c r="AA166" i="12" s="1"/>
  <c r="AA165" i="12"/>
  <c r="AN163" i="12"/>
  <c r="AM163" i="12"/>
  <c r="S163" i="12"/>
  <c r="R163" i="12"/>
  <c r="AA163" i="12" s="1"/>
  <c r="AN162" i="12"/>
  <c r="AM162" i="12"/>
  <c r="S162" i="12"/>
  <c r="R162" i="12"/>
  <c r="AA162" i="12" s="1"/>
  <c r="AA161" i="12"/>
  <c r="AN159" i="12"/>
  <c r="AM159" i="12"/>
  <c r="S159" i="12"/>
  <c r="R159" i="12"/>
  <c r="AA159" i="12" s="1"/>
  <c r="AA158" i="12"/>
  <c r="AA157" i="12"/>
  <c r="AA156" i="12"/>
  <c r="AN154" i="12"/>
  <c r="AM154" i="12"/>
  <c r="S154" i="12"/>
  <c r="R154" i="12"/>
  <c r="AA154" i="12" s="1"/>
  <c r="AA153" i="12"/>
  <c r="AA152" i="12"/>
  <c r="AA151" i="12"/>
  <c r="AN149" i="12"/>
  <c r="AM149" i="12"/>
  <c r="S149" i="12"/>
  <c r="R149" i="12"/>
  <c r="AA149" i="12" s="1"/>
  <c r="AA148" i="12"/>
  <c r="AA147" i="12"/>
  <c r="AA146" i="12"/>
  <c r="AN144" i="12"/>
  <c r="AM144" i="12"/>
  <c r="S144" i="12"/>
  <c r="R144" i="12"/>
  <c r="AA144" i="12" s="1"/>
  <c r="AN143" i="12"/>
  <c r="AM143" i="12"/>
  <c r="S143" i="12"/>
  <c r="R143" i="12"/>
  <c r="AA143" i="12" s="1"/>
  <c r="AN142" i="12"/>
  <c r="AM142" i="12"/>
  <c r="S142" i="12"/>
  <c r="R142" i="12"/>
  <c r="AA142" i="12" s="1"/>
  <c r="AA141" i="12"/>
  <c r="AA140" i="12"/>
  <c r="AA139" i="12"/>
  <c r="AN137" i="12"/>
  <c r="AM137" i="12"/>
  <c r="S137" i="12"/>
  <c r="R137" i="12"/>
  <c r="AA137" i="12" s="1"/>
  <c r="AN136" i="12"/>
  <c r="AM136" i="12"/>
  <c r="S136" i="12"/>
  <c r="R136" i="12"/>
  <c r="AA136" i="12" s="1"/>
  <c r="AN135" i="12"/>
  <c r="AM135" i="12"/>
  <c r="S135" i="12"/>
  <c r="R135" i="12"/>
  <c r="AA135" i="12" s="1"/>
  <c r="AA134" i="12"/>
  <c r="AA133" i="12"/>
  <c r="AA132" i="12"/>
  <c r="AN130" i="12"/>
  <c r="AM130" i="12"/>
  <c r="S130" i="12"/>
  <c r="R130" i="12"/>
  <c r="AA130" i="12" s="1"/>
  <c r="AN129" i="12"/>
  <c r="AM129" i="12"/>
  <c r="S129" i="12"/>
  <c r="R129" i="12"/>
  <c r="AA129" i="12" s="1"/>
  <c r="AN128" i="12"/>
  <c r="AM128" i="12"/>
  <c r="S128" i="12"/>
  <c r="R128" i="12"/>
  <c r="AA128" i="12" s="1"/>
  <c r="AA127" i="12"/>
  <c r="AA126" i="12"/>
  <c r="AA125" i="12"/>
  <c r="AA123" i="12"/>
  <c r="AA122" i="12"/>
  <c r="AA121" i="12"/>
  <c r="AN120" i="12"/>
  <c r="AM120" i="12"/>
  <c r="S120" i="12"/>
  <c r="R120" i="12"/>
  <c r="AA120" i="12" s="1"/>
  <c r="AN119" i="12"/>
  <c r="AM119" i="12"/>
  <c r="S119" i="12"/>
  <c r="R119" i="12"/>
  <c r="AA119" i="12" s="1"/>
  <c r="AA118" i="12"/>
  <c r="AA117" i="12"/>
  <c r="AA116" i="12"/>
  <c r="AA114" i="12"/>
  <c r="AA113" i="12"/>
  <c r="AA112" i="12"/>
  <c r="AN111" i="12"/>
  <c r="AM111" i="12"/>
  <c r="S111" i="12"/>
  <c r="R111" i="12"/>
  <c r="AA111" i="12" s="1"/>
  <c r="AN110" i="12"/>
  <c r="AM110" i="12"/>
  <c r="S110" i="12"/>
  <c r="R110" i="12"/>
  <c r="AA110" i="12" s="1"/>
  <c r="AA109" i="12"/>
  <c r="AA108" i="12"/>
  <c r="AA107" i="12"/>
  <c r="AA105" i="12"/>
  <c r="AA104" i="12"/>
  <c r="AA103" i="12"/>
  <c r="AN102" i="12"/>
  <c r="AM102" i="12"/>
  <c r="S102" i="12"/>
  <c r="R102" i="12"/>
  <c r="AA102" i="12" s="1"/>
  <c r="AN101" i="12"/>
  <c r="AM101" i="12"/>
  <c r="S101" i="12"/>
  <c r="R101" i="12"/>
  <c r="AA101" i="12" s="1"/>
  <c r="AA100" i="12"/>
  <c r="AA99" i="12"/>
  <c r="AA98" i="12"/>
  <c r="AA81" i="12"/>
  <c r="AA80" i="12"/>
  <c r="AN79" i="12"/>
  <c r="AM79" i="12"/>
  <c r="S79" i="12"/>
  <c r="R79" i="12"/>
  <c r="AA79" i="12" s="1"/>
  <c r="AN78" i="12"/>
  <c r="AM78" i="12"/>
  <c r="S78" i="12"/>
  <c r="R78" i="12"/>
  <c r="AA78" i="12" s="1"/>
  <c r="AA77" i="12"/>
  <c r="AA76" i="12"/>
  <c r="AA75" i="12"/>
  <c r="AA73" i="12"/>
  <c r="AA72" i="12"/>
  <c r="AN71" i="12"/>
  <c r="AM71" i="12"/>
  <c r="S71" i="12"/>
  <c r="R71" i="12"/>
  <c r="AA71" i="12" s="1"/>
  <c r="AN70" i="12"/>
  <c r="AM70" i="12"/>
  <c r="S70" i="12"/>
  <c r="R70" i="12"/>
  <c r="AA70" i="12" s="1"/>
  <c r="AA69" i="12"/>
  <c r="AA68" i="12"/>
  <c r="AA67" i="12"/>
  <c r="AA65" i="12"/>
  <c r="AA64" i="12"/>
  <c r="AN63" i="12"/>
  <c r="AM63" i="12"/>
  <c r="S63" i="12"/>
  <c r="R63" i="12"/>
  <c r="AA63" i="12" s="1"/>
  <c r="AN62" i="12"/>
  <c r="AM62" i="12"/>
  <c r="R62" i="12"/>
  <c r="AA62" i="12" s="1"/>
  <c r="AA61" i="12"/>
  <c r="AA60" i="12"/>
  <c r="AA59" i="12"/>
  <c r="AA57" i="12"/>
  <c r="AA56" i="12"/>
  <c r="AN55" i="12"/>
  <c r="AM55" i="12"/>
  <c r="S55" i="12"/>
  <c r="R55" i="12"/>
  <c r="AA55" i="12" s="1"/>
  <c r="AN54" i="12"/>
  <c r="AM54" i="12"/>
  <c r="S54" i="12"/>
  <c r="R54" i="12"/>
  <c r="AA54" i="12" s="1"/>
  <c r="AA53" i="12"/>
  <c r="AA52" i="12"/>
  <c r="AA51" i="12"/>
  <c r="AA49" i="12"/>
  <c r="AA48" i="12"/>
  <c r="AN47" i="12"/>
  <c r="AM47" i="12"/>
  <c r="S47" i="12"/>
  <c r="R47" i="12"/>
  <c r="AA47" i="12" s="1"/>
  <c r="AN46" i="12"/>
  <c r="AM46" i="12"/>
  <c r="S46" i="12"/>
  <c r="R46" i="12"/>
  <c r="AA46" i="12" s="1"/>
  <c r="AA45" i="12"/>
  <c r="AA44" i="12"/>
  <c r="AA43" i="12"/>
  <c r="AA41" i="12"/>
  <c r="AA40" i="12"/>
  <c r="AN39" i="12"/>
  <c r="AM39" i="12"/>
  <c r="S39" i="12"/>
  <c r="R39" i="12"/>
  <c r="AA39" i="12" s="1"/>
  <c r="AN38" i="12"/>
  <c r="AM38" i="12"/>
  <c r="S38" i="12"/>
  <c r="R38" i="12"/>
  <c r="AA38" i="12" s="1"/>
  <c r="AA37" i="12"/>
  <c r="AA36" i="12"/>
  <c r="AA35" i="12"/>
  <c r="AA33" i="12"/>
  <c r="AA31" i="12"/>
  <c r="AA29" i="12"/>
  <c r="AA28" i="12"/>
  <c r="AA27" i="12"/>
  <c r="AA25" i="12"/>
  <c r="AA24" i="12"/>
  <c r="AA23" i="12"/>
  <c r="AA21" i="12"/>
  <c r="AA20" i="12"/>
  <c r="AA19" i="12"/>
  <c r="AA17" i="12"/>
  <c r="AA16" i="12"/>
  <c r="AA15" i="12"/>
  <c r="AA96" i="12"/>
  <c r="AA95" i="12"/>
  <c r="AA94" i="12"/>
  <c r="AA93" i="12"/>
  <c r="AA91" i="12"/>
  <c r="AA90" i="12"/>
  <c r="AA89" i="12"/>
  <c r="AA88" i="12"/>
  <c r="AA86" i="12"/>
  <c r="AA85" i="12"/>
  <c r="AA84" i="12"/>
  <c r="AA83" i="12"/>
  <c r="AA13" i="12"/>
  <c r="AA12" i="12"/>
  <c r="AA11" i="12"/>
  <c r="AA9" i="12"/>
  <c r="AA8" i="12"/>
  <c r="AA7" i="12"/>
  <c r="AA5" i="12"/>
  <c r="AA4" i="12"/>
  <c r="AA3" i="1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tc={D1A3A840-468F-48A1-B0BE-4EE62E9184C2}</author>
    <author>tc={B8449D53-0C71-467F-8CBA-6B1695DDD78A}</author>
    <author>tc={4AE4EC4B-A3DB-431B-80BD-9A6B227D37D3}</author>
    <author>tc={1596A3DD-B7FD-4A19-9670-CB2744F5921A}</author>
    <author>tc={8537460C-995B-4375-B8B3-8369BDDB91F7}</author>
    <author>tc={25F73868-4B9D-4CF5-BA70-E5F83A1EF7F3}</author>
    <author>tc={A10DFEC4-2BAC-4391-8AF5-61D1FF6B6D49}</author>
    <author>tc={452B40F5-997E-4787-9FD3-6C22F40FC466}</author>
    <author>tc={3A5DE835-C294-4B12-9E2F-8C31DB905BBA}</author>
    <author>tc={1C3F1E4D-B08D-4BC3-8EA9-E3484C722118}</author>
    <author>tc={E19F01D5-3C1F-4858-A7F3-32EA29A84510}</author>
    <author>tc={8CE1E484-975B-4E5D-B14C-3DCFBC7F3289}</author>
  </authors>
  <commentList>
    <comment ref="H2" authorId="0" shapeId="0" xr:uid="{D1A3A840-468F-48A1-B0BE-4EE62E9184C2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in Same Milestone and Assigned to Same User</t>
      </text>
    </comment>
    <comment ref="H14" authorId="1" shapeId="0" xr:uid="{B8449D53-0C71-467F-8CBA-6B1695DDD78A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in Same Milestone and Assigned to Same User - Different Milestone</t>
      </text>
    </comment>
    <comment ref="H26" authorId="2" shapeId="0" xr:uid="{4AE4EC4B-A3DB-431B-80BD-9A6B227D37D3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exists with no Milestone but with Users</t>
      </text>
    </comment>
    <comment ref="H30" authorId="3" shapeId="0" xr:uid="{1596A3DD-B7FD-4A19-9670-CB2744F5921A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exists with Milestone but not assigned to user</t>
      </text>
    </comment>
    <comment ref="H34" authorId="4" shapeId="0" xr:uid="{8537460C-995B-4375-B8B3-8369BDDB91F7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Cases Moving From One Milestone to Another but Same User</t>
      </text>
    </comment>
    <comment ref="H58" authorId="5" shapeId="0" xr:uid="{25F73868-4B9D-4CF5-BA70-E5F83A1EF7F3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Cases Moving From One Milestone to Another but for Another User</t>
      </text>
    </comment>
    <comment ref="H82" authorId="6" shapeId="0" xr:uid="{A10DFEC4-2BAC-4391-8AF5-61D1FF6B6D49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in Same Milestone and Assigned to Different User</t>
      </text>
    </comment>
    <comment ref="H97" authorId="7" shapeId="0" xr:uid="{452B40F5-997E-4787-9FD3-6C22F40FC466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Cases Moving From One Milestone to Another but Different User</t>
      </text>
    </comment>
    <comment ref="H124" authorId="8" shapeId="0" xr:uid="{3A5DE835-C294-4B12-9E2F-8C31DB905BBA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is Completed</t>
      </text>
    </comment>
    <comment ref="H145" authorId="9" shapeId="0" xr:uid="{1C3F1E4D-B08D-4BC3-8EA9-E3484C722118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is terminated</t>
      </text>
    </comment>
    <comment ref="H160" authorId="10" shapeId="0" xr:uid="{E19F01D5-3C1F-4858-A7F3-32EA29A84510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cases rejected</t>
      </text>
    </comment>
    <comment ref="H172" authorId="11" shapeId="0" xr:uid="{8CE1E484-975B-4E5D-B14C-3DCFBC7F3289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cases accepted and consulted with other user</t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tc={FA011FB7-5774-415C-A1B8-67A702BB3618}</author>
    <author>tc={6BB3B373-EE8F-4B89-AF6A-B212D5D7210B}</author>
  </authors>
  <commentList>
    <comment ref="H2" authorId="0" shapeId="0" xr:uid="{FA011FB7-5774-415C-A1B8-67A702BB3618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in Same Milestone and Assigned to Same User</t>
      </text>
    </comment>
    <comment ref="H8" authorId="1" shapeId="0" xr:uid="{6BB3B373-EE8F-4B89-AF6A-B212D5D7210B}">
      <text>
        <t>[Threaded comment]
Your version of Excel allows you to read this threaded comment; however, any edits to it will get removed if the file is opened in a newer version of Excel. Learn more: https://go.microsoft.com/fwlink/?linkid=870924
Comment:
    Case in Same Milestone and Assigned to Same User - Different Milestone</t>
      </text>
    </comment>
  </commentList>
</comments>
</file>

<file path=xl/sharedStrings.xml><?xml version="1.0" encoding="utf-8"?>
<sst xmlns="http://schemas.openxmlformats.org/spreadsheetml/2006/main" count="12112" uniqueCount="1228">
  <si>
    <t>UserName</t>
  </si>
  <si>
    <t>Password</t>
  </si>
  <si>
    <t>Run</t>
  </si>
  <si>
    <t>FirstName</t>
  </si>
  <si>
    <t>LastName</t>
  </si>
  <si>
    <t>Email</t>
  </si>
  <si>
    <t>Test</t>
  </si>
  <si>
    <t>Phone</t>
  </si>
  <si>
    <t>Jhon345</t>
  </si>
  <si>
    <t>apiuser006</t>
  </si>
  <si>
    <t>Passwod_$%1</t>
  </si>
  <si>
    <t>apiuser_test6@dharbor.com</t>
  </si>
  <si>
    <t>91 4563258961</t>
  </si>
  <si>
    <t>GER123DO</t>
  </si>
  <si>
    <t>GO_GMEZ</t>
  </si>
  <si>
    <t>tARtu_RECtA</t>
  </si>
  <si>
    <t>Password%^2</t>
  </si>
  <si>
    <t>jrko123_rson@dharbor.com</t>
  </si>
  <si>
    <t>91 4564558961</t>
  </si>
  <si>
    <t>ARDA#45N</t>
  </si>
  <si>
    <t>EN56SHAFI</t>
  </si>
  <si>
    <t>Tin..rtUOU</t>
  </si>
  <si>
    <t>PaSS_word@#</t>
  </si>
  <si>
    <t>psi_chel@dharbor.com</t>
  </si>
  <si>
    <t>91 9563258961</t>
  </si>
  <si>
    <t>TH#$%AS</t>
  </si>
  <si>
    <t>CIBULL123</t>
  </si>
  <si>
    <t>iMPiC$#IAcKw</t>
  </si>
  <si>
    <t>Pass#ord_$%1</t>
  </si>
  <si>
    <t>jsnover_123@dharbor.com</t>
  </si>
  <si>
    <t>91 9463258961</t>
  </si>
  <si>
    <t>R123HID</t>
  </si>
  <si>
    <t>KHALIL%%</t>
  </si>
  <si>
    <t>nCl@#iOner</t>
  </si>
  <si>
    <t>Pas@word%^2</t>
  </si>
  <si>
    <t>crobles_122@gmail.com</t>
  </si>
  <si>
    <t>91 9863258961</t>
  </si>
  <si>
    <t>MA12367</t>
  </si>
  <si>
    <t>VOGES87</t>
  </si>
  <si>
    <t>iTENt**eAm</t>
  </si>
  <si>
    <t>Pa_w__ord@#</t>
  </si>
  <si>
    <t>ehood_12@dharbor.com</t>
  </si>
  <si>
    <t>91 7763258961</t>
  </si>
  <si>
    <t>JULIO124</t>
  </si>
  <si>
    <t>ESCOBAR%^</t>
  </si>
  <si>
    <t>eATh%%EbUR</t>
  </si>
  <si>
    <t>Pas&amp;&amp;ord_$%1</t>
  </si>
  <si>
    <t>msherr_23@dharbor.com</t>
  </si>
  <si>
    <t>91 8763258961</t>
  </si>
  <si>
    <t>BELINDA67</t>
  </si>
  <si>
    <t>REYES-VASQUEZ</t>
  </si>
  <si>
    <t>Tch__WOrTICi</t>
  </si>
  <si>
    <t>Pas==or4d%^2</t>
  </si>
  <si>
    <t>mgreen_34@dharbor.com</t>
  </si>
  <si>
    <t>91 6763258961</t>
  </si>
  <si>
    <t>DENNIS65</t>
  </si>
  <si>
    <t>CYPHERS67</t>
  </si>
  <si>
    <t>jEr^^DBEri</t>
  </si>
  <si>
    <t>PaSS__2__d@#</t>
  </si>
  <si>
    <t>ajohn_34son@dharbor.com</t>
  </si>
  <si>
    <t>91 8963258961</t>
  </si>
  <si>
    <t>ALYSSA%%</t>
  </si>
  <si>
    <t>WELTMAN54</t>
  </si>
  <si>
    <t>sUCU13usTu</t>
  </si>
  <si>
    <t>Pa$$word_$%1</t>
  </si>
  <si>
    <t>bryan_34w@dharbor.com</t>
  </si>
  <si>
    <t>91 1063258961</t>
  </si>
  <si>
    <t>ANNA$</t>
  </si>
  <si>
    <t>MORGAN67</t>
  </si>
  <si>
    <t>hO234oNCiSh</t>
  </si>
  <si>
    <t>Pas995ord%^2</t>
  </si>
  <si>
    <t>isoto_56pian@dharbor.com</t>
  </si>
  <si>
    <t>91 2363258961</t>
  </si>
  <si>
    <t>LESLIE56</t>
  </si>
  <si>
    <t>PATTERSON%%</t>
  </si>
  <si>
    <t>bugE*(NdiE</t>
  </si>
  <si>
    <t>heid_67rich@dharbor.com</t>
  </si>
  <si>
    <t>91 3463258961</t>
  </si>
  <si>
    <t>BEVERLY$%^</t>
  </si>
  <si>
    <t>BUDIG$$</t>
  </si>
  <si>
    <t>ock#$ChYDI</t>
  </si>
  <si>
    <t>P#$%swd_$%1</t>
  </si>
  <si>
    <t>pres_67off@dharbor.com</t>
  </si>
  <si>
    <t>91 5663258961</t>
  </si>
  <si>
    <t>ROSIE^^</t>
  </si>
  <si>
    <t>BLAKEMORE</t>
  </si>
  <si>
    <t>ABO78*viOTh</t>
  </si>
  <si>
    <t>Passw5ord%^2</t>
  </si>
  <si>
    <t>gfxg_66uy@dharbor.com</t>
  </si>
  <si>
    <t>MARY##</t>
  </si>
  <si>
    <t>RATH$$</t>
  </si>
  <si>
    <t>SYNE!@AtCh</t>
  </si>
  <si>
    <t>gavinls_123@dharbor.com</t>
  </si>
  <si>
    <t>91 7863258961</t>
  </si>
  <si>
    <t>ESTHER12</t>
  </si>
  <si>
    <t>THACH12</t>
  </si>
  <si>
    <t>SiC^^ANcEp</t>
  </si>
  <si>
    <t>Password_$%1</t>
  </si>
  <si>
    <t>jacks_1234@dharbor.com</t>
  </si>
  <si>
    <t>TODD45</t>
  </si>
  <si>
    <t>BLOWERS34</t>
  </si>
  <si>
    <t>DiBr!@YlUS</t>
  </si>
  <si>
    <t>Passwoerd%^2</t>
  </si>
  <si>
    <t>drewf_ert@dharbor.com</t>
  </si>
  <si>
    <t>91 8063258961</t>
  </si>
  <si>
    <t>LUTHER78</t>
  </si>
  <si>
    <t>BRAGANZA65</t>
  </si>
  <si>
    <t>lEdI%%raYL</t>
  </si>
  <si>
    <t>drolsky_tyu@dharbor.com</t>
  </si>
  <si>
    <t>91 7563278961</t>
  </si>
  <si>
    <t>DAVID76</t>
  </si>
  <si>
    <t>GIRARDI78</t>
  </si>
  <si>
    <t>EG&amp;&amp;nEcEle</t>
  </si>
  <si>
    <t>P55sword_$%1</t>
  </si>
  <si>
    <t>salesgeek_123we@dharbor.com</t>
  </si>
  <si>
    <t>91 4563678961</t>
  </si>
  <si>
    <t>workflowDefId</t>
  </si>
  <si>
    <t>appName</t>
  </si>
  <si>
    <t>host</t>
  </si>
  <si>
    <t>subscriptionId</t>
  </si>
  <si>
    <t>executionCounter</t>
  </si>
  <si>
    <t>source</t>
  </si>
  <si>
    <t>publishTime</t>
  </si>
  <si>
    <t>processTime</t>
  </si>
  <si>
    <t>kafkaTime</t>
  </si>
  <si>
    <t>uuid</t>
  </si>
  <si>
    <t>eventType</t>
  </si>
  <si>
    <t>id</t>
  </si>
  <si>
    <t>instanceId</t>
  </si>
  <si>
    <t>entityId</t>
  </si>
  <si>
    <t>workflowStatus</t>
  </si>
  <si>
    <t>IcreatedAt</t>
  </si>
  <si>
    <t>IupdatedAt</t>
  </si>
  <si>
    <t>reinitiateSkipToActivityId</t>
  </si>
  <si>
    <t>parentInstanceId</t>
  </si>
  <si>
    <t>isReinitiated</t>
  </si>
  <si>
    <t>reasonCode</t>
  </si>
  <si>
    <t>message</t>
  </si>
  <si>
    <t>sla</t>
  </si>
  <si>
    <t>daysRemaining</t>
  </si>
  <si>
    <t>dueDate</t>
  </si>
  <si>
    <t>activityDefId</t>
  </si>
  <si>
    <t>activityState</t>
  </si>
  <si>
    <t>activityName</t>
  </si>
  <si>
    <t>activityType</t>
  </si>
  <si>
    <t>activityAssignee</t>
  </si>
  <si>
    <t>activityRole</t>
  </si>
  <si>
    <t>updatedBy</t>
  </si>
  <si>
    <t>updatedRole</t>
  </si>
  <si>
    <t>workflowDefQueueId</t>
  </si>
  <si>
    <t>milestoneName</t>
  </si>
  <si>
    <t>subMilestoneName</t>
  </si>
  <si>
    <t>AcreatedAt</t>
  </si>
  <si>
    <t>AupdatedAt</t>
  </si>
  <si>
    <t>userAction</t>
  </si>
  <si>
    <t>assigner_id</t>
  </si>
  <si>
    <t>assigner_role</t>
  </si>
  <si>
    <t>_identifier</t>
  </si>
  <si>
    <t>_op</t>
  </si>
  <si>
    <t>string_id</t>
  </si>
  <si>
    <t>workflow-SLA</t>
  </si>
  <si>
    <t>workflow-service</t>
  </si>
  <si>
    <t>192.168.4.8</t>
  </si>
  <si>
    <t>dhin</t>
  </si>
  <si>
    <t>EventPublisherCacheManager</t>
  </si>
  <si>
    <t>07acc90f-0567-4fd7-b42d-795b8f15805e-01</t>
  </si>
  <si>
    <t>WORKFLOW_INITIATED</t>
  </si>
  <si>
    <t>5a140758-e9d0-4ee7-9219-56646e041719</t>
  </si>
  <si>
    <t>INPROGRESS</t>
  </si>
  <si>
    <t>false</t>
  </si>
  <si>
    <t>initiate-workflow</t>
  </si>
  <si>
    <t>TODO</t>
  </si>
  <si>
    <t>start</t>
  </si>
  <si>
    <t>START_EVENT</t>
  </si>
  <si>
    <t>user6</t>
  </si>
  <si>
    <t>07acc90f-0567-4fd7-b42d-795b8f15805e-02</t>
  </si>
  <si>
    <t>ACTIVITY_TODO</t>
  </si>
  <si>
    <t>userActivity-1</t>
  </si>
  <si>
    <t>SubmitInfo</t>
  </si>
  <si>
    <t>USER_ACTIVITY</t>
  </si>
  <si>
    <t>AGENT</t>
  </si>
  <si>
    <t>ImplicitQueue-userActivity-1</t>
  </si>
  <si>
    <t>UPDATE</t>
  </si>
  <si>
    <t>user1</t>
  </si>
  <si>
    <t>07acc90f-0567-4fd7-b42d-795b8f15805e-15</t>
  </si>
  <si>
    <t>ImplicitQueue-userActivity-2</t>
  </si>
  <si>
    <t>REVIEWER</t>
  </si>
  <si>
    <t>TERMINATED</t>
  </si>
  <si>
    <t>userActivity-2</t>
  </si>
  <si>
    <t>Terminate Reason Code</t>
  </si>
  <si>
    <t>07acc90f-0567-4fd7-b42d-795b8f15805e-14</t>
  </si>
  <si>
    <t>07acc90f-0567-4fd7-b42d-795b8f15805e-13</t>
  </si>
  <si>
    <t>07acc90f-0567-4fd7-b42d-795b8f15805e-12</t>
  </si>
  <si>
    <t>07acc90f-0567-4fd7-b42d-795b8f15805e-11</t>
  </si>
  <si>
    <t>ASSIGNED</t>
  </si>
  <si>
    <t>ACTIVITY_ASSIGNED</t>
  </si>
  <si>
    <t>07acc90f-0567-4fd7-b42d-795b8f15805e-10</t>
  </si>
  <si>
    <t>COMPLETED</t>
  </si>
  <si>
    <t>MILESTONE_COMPLETED</t>
  </si>
  <si>
    <t>07acc90f-0567-4fd7-b42d-795b8f15805e-09</t>
  </si>
  <si>
    <t>ACTIVITY_COMPLETED</t>
  </si>
  <si>
    <t>07acc90f-0567-4fd7-b42d-795b8f15805e-08</t>
  </si>
  <si>
    <t>ACTIVITY_CONSULTED</t>
  </si>
  <si>
    <t>07acc90f-0567-4fd7-b42d-795b8f15805e-07</t>
  </si>
  <si>
    <t>ACTIVITY_STARTED</t>
  </si>
  <si>
    <t>07acc90f-0567-4fd7-b42d-795b8f15805e-06</t>
  </si>
  <si>
    <t>ASSIGNMENT_ACCEPTED</t>
  </si>
  <si>
    <t>ACTIVITY_ASSIGNMENT_ACCEPTED</t>
  </si>
  <si>
    <t>07acc90f-0567-4fd7-b42d-795b8f15805e-05</t>
  </si>
  <si>
    <t>ASSIGNMENT_REJECTED</t>
  </si>
  <si>
    <t>ACTIVITY_ASSIGNMENT_REJECTED</t>
  </si>
  <si>
    <t>07acc90f-0567-4fd7-b42d-795b8f15805e-04</t>
  </si>
  <si>
    <t>ASSIGNMENT_REQUESTED</t>
  </si>
  <si>
    <t>ACTIVITY_ASSIGNMENT_REQUESTED</t>
  </si>
  <si>
    <t>07acc90f-0567-4fd7-b42d-795b8f15805e-03</t>
  </si>
  <si>
    <t>trackingStatus</t>
  </si>
  <si>
    <t>NORMAL</t>
  </si>
  <si>
    <t>OD</t>
  </si>
  <si>
    <t>totalElements</t>
  </si>
  <si>
    <t>AutomatedScreening</t>
  </si>
  <si>
    <t>Resubmitted</t>
  </si>
  <si>
    <t>ProposedApproval</t>
  </si>
  <si>
    <t>RefferedToAudits</t>
  </si>
  <si>
    <t>CloseWithoutUpdated</t>
  </si>
  <si>
    <t>WORKFLOW_COMPLETED</t>
  </si>
  <si>
    <t>user2</t>
  </si>
  <si>
    <t>user3</t>
  </si>
  <si>
    <t>user4</t>
  </si>
  <si>
    <t>user5</t>
  </si>
  <si>
    <t>Proposed Denial</t>
  </si>
  <si>
    <t>WORKFLOW_TERMINATED</t>
  </si>
  <si>
    <t>user7</t>
  </si>
  <si>
    <t>consultUserId</t>
  </si>
  <si>
    <t>07acc90f-0567-4fd7-b42d-795b8f15805e-16</t>
  </si>
  <si>
    <t>07acc90f-0567-4fd7-b42d-795b8f15805e-17</t>
  </si>
  <si>
    <t>07acc90f-0567-4fd7-b42d-795b8f15805e-18</t>
  </si>
  <si>
    <t>07acc90f-0567-4fd7-b42d-795b8f15805e-19</t>
  </si>
  <si>
    <t>07acc90f-0567-4fd7-b42d-795b8f15805e-20</t>
  </si>
  <si>
    <t>07acc90f-0567-4fd7-b42d-795b8f15805e-21</t>
  </si>
  <si>
    <t>07acc90f-0567-4fd7-b42d-795b8f15805e-22</t>
  </si>
  <si>
    <t>07acc90f-0567-4fd7-b42d-795b8f15805e-23</t>
  </si>
  <si>
    <t>07acc90f-0567-4fd7-b42d-795b8f15805e-24</t>
  </si>
  <si>
    <t>07acc90f-0567-4fd7-b42d-795b8f15805e-25</t>
  </si>
  <si>
    <t>07acc90f-0567-4fd7-b42d-795b8f15805e-26</t>
  </si>
  <si>
    <t>07acc90f-0567-4fd7-b42d-795b8f15805e-27</t>
  </si>
  <si>
    <t>07acc90f-0567-4fd7-b42d-795b8f15805e-28</t>
  </si>
  <si>
    <t>07acc90f-0567-4fd7-b42d-795b8f15805e-29</t>
  </si>
  <si>
    <t>07acc90f-0567-4fd7-b42d-795b8f15805e-30</t>
  </si>
  <si>
    <t>07acc90f-0567-4fd7-b42d-795b8f15805e-31</t>
  </si>
  <si>
    <t>07acc90f-0567-4fd7-b42d-795b8f15805e-32</t>
  </si>
  <si>
    <t>07acc90f-0567-4fd7-b42d-795b8f15805e-33</t>
  </si>
  <si>
    <t>07acc90f-0567-4fd7-b42d-795b8f15805e-34</t>
  </si>
  <si>
    <t>07acc90f-0567-4fd7-b42d-795b8f15805e-35</t>
  </si>
  <si>
    <t>07acc90f-0567-4fd7-b42d-795b8f15805e-36</t>
  </si>
  <si>
    <t>07acc90f-0567-4fd7-b42d-795b8f15805e-37</t>
  </si>
  <si>
    <t>07acc90f-0567-4fd7-b42d-795b8f15805e-38</t>
  </si>
  <si>
    <t>07acc90f-0567-4fd7-b42d-795b8f15805e-39</t>
  </si>
  <si>
    <t>07acc90f-0567-4fd7-b42d-795b8f15805e-40</t>
  </si>
  <si>
    <t>07acc90f-0567-4fd7-b42d-795b8f15805e-41</t>
  </si>
  <si>
    <t>07acc90f-0567-4fd7-b42d-795b8f15805e-42</t>
  </si>
  <si>
    <t>07acc90f-0567-4fd7-b42d-795b8f15805e-43</t>
  </si>
  <si>
    <t>07acc90f-0567-4fd7-b42d-795b8f15805e-44</t>
  </si>
  <si>
    <t>07acc90f-0567-4fd7-b42d-795b8f15805e-45</t>
  </si>
  <si>
    <t>07acc90f-0567-4fd7-b42d-795b8f15805e-46</t>
  </si>
  <si>
    <t>07acc90f-0567-4fd7-b42d-795b8f15805e-47</t>
  </si>
  <si>
    <t>07acc90f-0567-4fd7-b42d-795b8f15805e-48</t>
  </si>
  <si>
    <t>07acc90f-0567-4fd7-b42d-795b8f15805e-49</t>
  </si>
  <si>
    <t>07acc90f-0567-4fd7-b42d-795b8f15805e-50</t>
  </si>
  <si>
    <t>07acc90f-0567-4fd7-b42d-795b8f15805e-51</t>
  </si>
  <si>
    <t>07acc90f-0567-4fd7-b42d-795b8f15805e-52</t>
  </si>
  <si>
    <t>07acc90f-0567-4fd7-b42d-795b8f15805e-53</t>
  </si>
  <si>
    <t>07acc90f-0567-4fd7-b42d-795b8f15805e-54</t>
  </si>
  <si>
    <t>07acc90f-0567-4fd7-b42d-795b8f15805e-55</t>
  </si>
  <si>
    <t>07acc90f-0567-4fd7-b42d-795b8f15805e-56</t>
  </si>
  <si>
    <t>07acc90f-0567-4fd7-b42d-795b8f15805e-57</t>
  </si>
  <si>
    <t>07acc90f-0567-4fd7-b42d-795b8f15805e-58</t>
  </si>
  <si>
    <t>07acc90f-0567-4fd7-b42d-795b8f15805e-59</t>
  </si>
  <si>
    <t>07acc90f-0567-4fd7-b42d-795b8f15805e-60</t>
  </si>
  <si>
    <t>07acc90f-0567-4fd7-b42d-795b8f15805e-61</t>
  </si>
  <si>
    <t>07acc90f-0567-4fd7-b42d-795b8f15805e-62</t>
  </si>
  <si>
    <t>07acc90f-0567-4fd7-b42d-795b8f15805e-63</t>
  </si>
  <si>
    <t>07acc90f-0567-4fd7-b42d-795b8f15805e-64</t>
  </si>
  <si>
    <t>07acc90f-0567-4fd7-b42d-795b8f15805e-65</t>
  </si>
  <si>
    <t>07acc90f-0567-4fd7-b42d-795b8f15805e-66</t>
  </si>
  <si>
    <t>07acc90f-0567-4fd7-b42d-795b8f15805e-67</t>
  </si>
  <si>
    <t>07acc90f-0567-4fd7-b42d-795b8f15805e-68</t>
  </si>
  <si>
    <t>07acc90f-0567-4fd7-b42d-795b8f15805e-69</t>
  </si>
  <si>
    <t>07acc90f-0567-4fd7-b42d-795b8f15805e-70</t>
  </si>
  <si>
    <t>07acc90f-0567-4fd7-b42d-795b8f15805e-71</t>
  </si>
  <si>
    <t>07acc90f-0567-4fd7-b42d-795b8f15805e-72</t>
  </si>
  <si>
    <t>07acc90f-0567-4fd7-b42d-795b8f15805e-73</t>
  </si>
  <si>
    <t>07acc90f-0567-4fd7-b42d-795b8f15805e-74</t>
  </si>
  <si>
    <t>07acc90f-0567-4fd7-b42d-795b8f15805e-75</t>
  </si>
  <si>
    <t>07acc90f-0567-4fd7-b42d-795b8f15805e-76</t>
  </si>
  <si>
    <t>07acc90f-0567-4fd7-b42d-795b8f15805e-77</t>
  </si>
  <si>
    <t>07acc90f-0567-4fd7-b42d-795b8f15805e-78</t>
  </si>
  <si>
    <t>07acc90f-0567-4fd7-b42d-795b8f15805e-79</t>
  </si>
  <si>
    <t>07acc90f-0567-4fd7-b42d-795b8f15805e-80</t>
  </si>
  <si>
    <t>07acc90f-0567-4fd7-b42d-795b8f15805e-81</t>
  </si>
  <si>
    <t>07acc90f-0567-4fd7-b42d-795b8f15805e-82</t>
  </si>
  <si>
    <t>07acc90f-0567-4fd7-b42d-795b8f15805e-83</t>
  </si>
  <si>
    <t>07acc90f-0567-4fd7-b42d-795b8f15805e-84</t>
  </si>
  <si>
    <t>07acc90f-0567-4fd7-b42d-795b8f15805e-85</t>
  </si>
  <si>
    <t>07acc90f-0567-4fd7-b42d-795b8f15805e-86</t>
  </si>
  <si>
    <t>07acc90f-0567-4fd7-b42d-795b8f15805e-87</t>
  </si>
  <si>
    <t>07acc90f-0567-4fd7-b42d-795b8f15805e-88</t>
  </si>
  <si>
    <t>07acc90f-0567-4fd7-b42d-795b8f15805e-89</t>
  </si>
  <si>
    <t>07acc90f-0567-4fd7-b42d-795b8f15805e-90</t>
  </si>
  <si>
    <t>07acc90f-0567-4fd7-b42d-795b8f15805e-91</t>
  </si>
  <si>
    <t>07acc90f-0567-4fd7-b42d-795b8f15805e-92</t>
  </si>
  <si>
    <t>07acc90f-0567-4fd7-b42d-795b8f15805e-93</t>
  </si>
  <si>
    <t>07acc90f-0567-4fd7-b42d-795b8f15805e-94</t>
  </si>
  <si>
    <t>07acc90f-0567-4fd7-b42d-795b8f15805e-95</t>
  </si>
  <si>
    <t>07acc90f-0567-4fd7-b42d-795b8f15805e-96</t>
  </si>
  <si>
    <t>07acc90f-0567-4fd7-b42d-795b8f15805e-97</t>
  </si>
  <si>
    <t>07acc90f-0567-4fd7-b42d-795b8f15805e-98</t>
  </si>
  <si>
    <t>07acc90f-0567-4fd7-b42d-795b8f15805e-99</t>
  </si>
  <si>
    <t>07acc90f-0567-4fd7-b42d-795b8f15805e-100</t>
  </si>
  <si>
    <t>07acc90f-0567-4fd7-b42d-795b8f15805e-101</t>
  </si>
  <si>
    <t>07acc90f-0567-4fd7-b42d-795b8f15805e-102</t>
  </si>
  <si>
    <t>07acc90f-0567-4fd7-b42d-795b8f15805e-103</t>
  </si>
  <si>
    <t>07acc90f-0567-4fd7-b42d-795b8f15805e-104</t>
  </si>
  <si>
    <t>07acc90f-0567-4fd7-b42d-795b8f15805e-105</t>
  </si>
  <si>
    <t>07acc90f-0567-4fd7-b42d-795b8f15805e-106</t>
  </si>
  <si>
    <t>07acc90f-0567-4fd7-b42d-795b8f15805e-107</t>
  </si>
  <si>
    <t>07acc90f-0567-4fd7-b42d-795b8f15805e-108</t>
  </si>
  <si>
    <t>07acc90f-0567-4fd7-b42d-795b8f15805e-109</t>
  </si>
  <si>
    <t>07acc90f-0567-4fd7-b42d-795b8f15805e-110</t>
  </si>
  <si>
    <t>07acc90f-0567-4fd7-b42d-795b8f15805e-111</t>
  </si>
  <si>
    <t>07acc90f-0567-4fd7-b42d-795b8f15805e-112</t>
  </si>
  <si>
    <t>07acc90f-0567-4fd7-b42d-795b8f15805e-113</t>
  </si>
  <si>
    <t>07acc90f-0567-4fd7-b42d-795b8f15805e-114</t>
  </si>
  <si>
    <t>07acc90f-0567-4fd7-b42d-795b8f15805e-115</t>
  </si>
  <si>
    <t>07acc90f-0567-4fd7-b42d-795b8f15805e-116</t>
  </si>
  <si>
    <t>07acc90f-0567-4fd7-b42d-795b8f15805e-117</t>
  </si>
  <si>
    <t>07acc90f-0567-4fd7-b42d-795b8f15805e-118</t>
  </si>
  <si>
    <t>07acc90f-0567-4fd7-b42d-795b8f15805e-119</t>
  </si>
  <si>
    <t>07acc90f-0567-4fd7-b42d-795b8f15805e-120</t>
  </si>
  <si>
    <t>07acc90f-0567-4fd7-b42d-795b8f15805e-121</t>
  </si>
  <si>
    <t>07acc90f-0567-4fd7-b42d-795b8f15805e-122</t>
  </si>
  <si>
    <t>07acc90f-0567-4fd7-b42d-795b8f15805e-123</t>
  </si>
  <si>
    <t>07acc90f-0567-4fd7-b42d-795b8f15805e-124</t>
  </si>
  <si>
    <t>07acc90f-0567-4fd7-b42d-795b8f15805e-125</t>
  </si>
  <si>
    <t>07acc90f-0567-4fd7-b42d-795b8f15805e-126</t>
  </si>
  <si>
    <t>07acc90f-0567-4fd7-b42d-795b8f15805e-127</t>
  </si>
  <si>
    <t>07acc90f-0567-4fd7-b42d-795b8f15805e-128</t>
  </si>
  <si>
    <t>07acc90f-0567-4fd7-b42d-795b8f15805e-129</t>
  </si>
  <si>
    <t>07acc90f-0567-4fd7-b42d-795b8f15805e-130</t>
  </si>
  <si>
    <t>07acc90f-0567-4fd7-b42d-795b8f15805e-131</t>
  </si>
  <si>
    <t>07acc90f-0567-4fd7-b42d-795b8f15805e-132</t>
  </si>
  <si>
    <t>07acc90f-0567-4fd7-b42d-795b8f15805e-133</t>
  </si>
  <si>
    <t>07acc90f-0567-4fd7-b42d-795b8f15805e-134</t>
  </si>
  <si>
    <t>07acc90f-0567-4fd7-b42d-795b8f15805e-135</t>
  </si>
  <si>
    <t>07acc90f-0567-4fd7-b42d-795b8f15805e-136</t>
  </si>
  <si>
    <t>07acc90f-0567-4fd7-b42d-795b8f15805e-137</t>
  </si>
  <si>
    <t>07acc90f-0567-4fd7-b42d-795b8f15805e-138</t>
  </si>
  <si>
    <t>07acc90f-0567-4fd7-b42d-795b8f15805e-139</t>
  </si>
  <si>
    <t>07acc90f-0567-4fd7-b42d-795b8f15805e-140</t>
  </si>
  <si>
    <t>07acc90f-0567-4fd7-b42d-795b8f15805e-141</t>
  </si>
  <si>
    <t>07acc90f-0567-4fd7-b42d-795b8f15805e-142</t>
  </si>
  <si>
    <t>07acc90f-0567-4fd7-b42d-795b8f15805e-143</t>
  </si>
  <si>
    <t>07acc90f-0567-4fd7-b42d-795b8f15805e-144</t>
  </si>
  <si>
    <t>07acc90f-0567-4fd7-b42d-795b8f15805e-145</t>
  </si>
  <si>
    <t>07acc90f-0567-4fd7-b42d-795b8f15805e-146</t>
  </si>
  <si>
    <t>07acc90f-0567-4fd7-b42d-795b8f15805e-147</t>
  </si>
  <si>
    <t>07acc90f-0567-4fd7-b42d-795b8f15805e-148</t>
  </si>
  <si>
    <t>07acc90f-0567-4fd7-b42d-795b8f15805e-149</t>
  </si>
  <si>
    <t>07acc90f-0567-4fd7-b42d-795b8f15805e-150</t>
  </si>
  <si>
    <t>07acc90f-0567-4fd7-b42d-795b8f15805e-151</t>
  </si>
  <si>
    <t>07acc90f-0567-4fd7-b42d-795b8f15805e-152</t>
  </si>
  <si>
    <t>07acc90f-0567-4fd7-b42d-795b8f15805e-153</t>
  </si>
  <si>
    <t>07acc90f-0567-4fd7-b42d-795b8f15805e-154</t>
  </si>
  <si>
    <t>07acc90f-0567-4fd7-b42d-795b8f15805e-155</t>
  </si>
  <si>
    <t>07acc90f-0567-4fd7-b42d-795b8f15805e-156</t>
  </si>
  <si>
    <t>07acc90f-0567-4fd7-b42d-795b8f15805e-157</t>
  </si>
  <si>
    <t>07acc90f-0567-4fd7-b42d-795b8f15805e-158</t>
  </si>
  <si>
    <t>07acc90f-0567-4fd7-b42d-795b8f15805e-159</t>
  </si>
  <si>
    <t>07acc90f-0567-4fd7-b42d-795b8f15805e-160</t>
  </si>
  <si>
    <t>07acc90f-0567-4fd7-b42d-795b8f15805e-161</t>
  </si>
  <si>
    <t>07acc90f-0567-4fd7-b42d-795b8f15805e-162</t>
  </si>
  <si>
    <t>07acc90f-0567-4fd7-b42d-795b8f15805e-163</t>
  </si>
  <si>
    <t>07acc90f-0567-4fd7-b42d-795b8f15805e-164</t>
  </si>
  <si>
    <t>07acc90f-0567-4fd7-b42d-795b8f15805e-165</t>
  </si>
  <si>
    <t>07acc90f-0567-4fd7-b42d-795b8f15805e-166</t>
  </si>
  <si>
    <t>07acc90f-0567-4fd7-b42d-795b8f15805e-167</t>
  </si>
  <si>
    <t>07acc90f-0567-4fd7-b42d-795b8f15805e-168</t>
  </si>
  <si>
    <t>07acc90f-0567-4fd7-b42d-795b8f15805e-169</t>
  </si>
  <si>
    <t>07acc90f-0567-4fd7-b42d-795b8f15805e-170</t>
  </si>
  <si>
    <t>07acc90f-0567-4fd7-b42d-795b8f15805e-171</t>
  </si>
  <si>
    <t>07acc90f-0567-4fd7-b42d-795b8f15805e-172</t>
  </si>
  <si>
    <t>07acc90f-0567-4fd7-b42d-795b8f15805e-173</t>
  </si>
  <si>
    <t>07acc90f-0567-4fd7-b42d-795b8f15805e-174</t>
  </si>
  <si>
    <t>07acc90f-0567-4fd7-b42d-795b8f15805e-175</t>
  </si>
  <si>
    <t>07acc90f-0567-4fd7-b42d-795b8f15805e-176</t>
  </si>
  <si>
    <t>07acc90f-0567-4fd7-b42d-795b8f15805e-177</t>
  </si>
  <si>
    <t>07acc90f-0567-4fd7-b42d-795b8f15805e-178</t>
  </si>
  <si>
    <t>07acc90f-0567-4fd7-b42d-795b8f15805e-179</t>
  </si>
  <si>
    <t>07acc90f-0567-4fd7-b42d-795b8f15805e-180</t>
  </si>
  <si>
    <t>07acc90f-0567-4fd7-b42d-795b8f15805e-181</t>
  </si>
  <si>
    <t>07acc90f-0567-4fd7-b42d-795b8f15805e-182</t>
  </si>
  <si>
    <t>07acc90f-0567-4fd7-b42d-795b8f15805e-183</t>
  </si>
  <si>
    <t>07acc90f-0567-4fd7-b42d-795b8f15805e-184</t>
  </si>
  <si>
    <t>07acc90f-0567-4fd7-b42d-795b8f15805e-185</t>
  </si>
  <si>
    <t>07acc90f-0567-4fd7-b42d-795b8f15805e-186</t>
  </si>
  <si>
    <t>07acc90f-0567-4fd7-b42d-795b8f15805e-187</t>
  </si>
  <si>
    <t>07acc90f-0567-4fd7-b42d-795b8f15805e-188</t>
  </si>
  <si>
    <t>5a140758-e9d0-4ee7-9219-56646e041718</t>
  </si>
  <si>
    <t>5a140758-e9d0-4ee7-9219-56646e041711</t>
  </si>
  <si>
    <t>5a140758-e9d0-4ee7-9219-56646e041712</t>
  </si>
  <si>
    <t>5a140758-e9d0-4ee7-9219-56646e041713</t>
  </si>
  <si>
    <t>5a140758-e9d0-4ee7-9219-56646e041714</t>
  </si>
  <si>
    <t>5a140758-e9d0-4ee7-9219-56646e041715</t>
  </si>
  <si>
    <t>5a140758-e9d0-4ee7-9219-56646e041716</t>
  </si>
  <si>
    <t>5a140758-e9d0-4ee7-9219-56646e041717</t>
  </si>
  <si>
    <t>5a140758-e9d0-4ee7-9219-56646e041720</t>
  </si>
  <si>
    <t>5a140758-e9d0-4ee7-9219-56646e041721</t>
  </si>
  <si>
    <t>5a140758-e9d0-4ee7-9219-56646e041722</t>
  </si>
  <si>
    <t>5a140758-e9d0-4ee7-9219-56646e041723</t>
  </si>
  <si>
    <t>5a140758-e9d0-4ee7-9219-56646e041724</t>
  </si>
  <si>
    <t>5a140758-e9d0-4ee7-9219-56646e041725</t>
  </si>
  <si>
    <t>5a140758-e9d0-4ee7-9219-56646e041726</t>
  </si>
  <si>
    <t>5a140758-e9d0-4ee7-9219-56646e041727</t>
  </si>
  <si>
    <t>5a140758-e9d0-4ee7-9219-56646e041728</t>
  </si>
  <si>
    <t>5a140758-e9d0-4ee7-9219-56646e041729</t>
  </si>
  <si>
    <t>5a140758-e9d0-4ee7-9219-56646e041730</t>
  </si>
  <si>
    <t>5a140758-e9d0-4ee7-9219-56646e041731</t>
  </si>
  <si>
    <t>5a140758-e9d0-4ee7-9219-56646e041732</t>
  </si>
  <si>
    <t>5a140758-e9d0-4ee7-9219-56646e041733</t>
  </si>
  <si>
    <t>5a140758-e9d0-4ee7-9219-56646e041734</t>
  </si>
  <si>
    <t>5a140758-e9d0-4ee7-9219-56646e041735</t>
  </si>
  <si>
    <t>5a140758-e9d0-4ee7-9219-56646e041736</t>
  </si>
  <si>
    <t>5a140758-e9d0-4ee7-9219-56646e041737</t>
  </si>
  <si>
    <t>5a140758-e9d0-4ee7-9219-56646e041738</t>
  </si>
  <si>
    <t>5a140758-e9d0-4ee7-9219-56646e041739</t>
  </si>
  <si>
    <t>5a140758-e9d0-4ee7-9219-56646e041740</t>
  </si>
  <si>
    <t>5a140758-e9d0-4ee7-9219-56646e041741</t>
  </si>
  <si>
    <t>5a140758-e9d0-4ee7-9219-56646e041742</t>
  </si>
  <si>
    <t>5a140758-e9d0-4ee7-9219-56646e041743</t>
  </si>
  <si>
    <t>RUNNING_LATE</t>
  </si>
  <si>
    <t>Application-Screening</t>
  </si>
  <si>
    <t>TotalElements</t>
  </si>
  <si>
    <t>sql</t>
  </si>
  <si>
    <t>ExpectedCount</t>
  </si>
  <si>
    <t>SELECT *  from wf_analytics WHERE appId='KYP4' and filterConditions.conditionKey='appStatus' and filterConditions.conditionValue='Open' and aggregateName IN ('AppByAge')</t>
  </si>
  <si>
    <t>SELECT *  from wf_analytics WHERE appId='KYP4' and filterConditions.conditionKey='appStatus' and filterConditions.conditionValue='Open' and aggregateName IN ('MilestoneDistribution_TrackingStatus')</t>
  </si>
  <si>
    <t>SELECT *  from wf_analytics WHERE appId='KYP4' and filterConditions.conditionKey='appStatus' and filterConditions.conditionValue='Open' and aggregateName IN ('MilestoneDistribution')</t>
  </si>
  <si>
    <t>SELECT *  from wf_analytics WHERE appId='KYP4' and filterConditions.conditionKey='appStatus' and filterConditions.conditionValue='Open' and aggregateName IN ('Users_Milestones_TrackingStatus_Count')</t>
  </si>
  <si>
    <t>SELECT *  from wf_analytics WHERE appId='KYP4' and filterConditions.conditionKey='appStatus' and filterConditions.conditionValue='Open' and aggregateName IN ('Users_TrackingStatus_Count')</t>
  </si>
  <si>
    <t>SELECT *  from wf_analytics WHERE appId='KYP4' and filterConditions.conditionKey='appStatus' and filterConditions.conditionValue='Open' and aggregateName IN ('AppCount')</t>
  </si>
  <si>
    <t>SELECT *  from wf_analytics WHERE appId='KYP4' and filterConditions.conditionKey='appStatus' and filterConditions.conditionValue='Open' and aggregateName IN ('Users_AppCount')</t>
  </si>
  <si>
    <t>SELECT *  from wf_analytics WHERE appId='KYP4' and filterConditions.conditionKey='appStatus' and filterConditions.conditionValue='Open' and aggregateName IN ('Users_AppCount') and key='user1'</t>
  </si>
  <si>
    <t>SELECT *  from wf_analytics WHERE appId='KYP4' and filterConditions.conditionKey='appStatus' and filterConditions.conditionValue='Open' and aggregateName IN ('Users_AppCount') and key='user2'</t>
  </si>
  <si>
    <t>SELECT *  from wf_analytics WHERE appId='KYP4' and filterConditions.conditionKey='appStatus' and filterConditions.conditionValue='Open' and aggregateName IN ('Users_AppCount') and key='user3'</t>
  </si>
  <si>
    <t>SELECT *  from wf_analytics WHERE appId='KYP4' and filterConditions.conditionKey='appStatus' and filterConditions.conditionValue='Open' and aggregateName IN ('Users_AppCount') and key='user4'</t>
  </si>
  <si>
    <t>SELECT *  from wf_analytics WHERE appId='KYP4' and filterConditions.conditionKey='appStatus' and filterConditions.conditionValue='Open' and aggregateName IN ('Users_AppCount') and key='user5'</t>
  </si>
  <si>
    <t>SELECT *  from wf_analytics WHERE appId='KYP4' and filterConditions.conditionKey='appStatus' and filterConditions.conditionValue='Open' and aggregateName IN ('AppByAge') and key='OD'</t>
  </si>
  <si>
    <t>SELECT *  from wf_analytics WHERE appId='KYP4' and filterConditions.conditionKey='appStatus' and filterConditions.conditionValue='Open' and aggregateName IN ('AppByAge') and key='RUNNING_LATE'</t>
  </si>
  <si>
    <t>SELECT *  from wf_analytics WHERE appId='KYP4' and filterConditions.conditionKey='appStatus' and filterConditions.conditionValue='Open' and aggregateName IN ('AppByAge') and key='NORMAL'</t>
  </si>
  <si>
    <t>SELECT *  from wf_analytics WHERE appId='KYP4' and filterConditions.conditionKey='appStatus' and filterConditions.conditionValue='Open' and aggregateName IN ('MilestoneDistribution') and key='AutomatedScreening'</t>
  </si>
  <si>
    <t>SELECT *  from wf_analytics WHERE appId='KYP4' and filterConditions.conditionKey='appStatus' and filterConditions.conditionValue='Open' and aggregateName IN ('MilestoneDistribution') and key='Application-Screening'</t>
  </si>
  <si>
    <t>SELECT *  from wf_analytics WHERE appId='KYP4' and filterConditions.conditionKey='appStatus' and filterConditions.conditionValue='Open' and aggregateName IN ('MilestoneDistribution') and key='Resubmitted'</t>
  </si>
  <si>
    <t>SELECT *  from wf_analytics WHERE appId='KYP4' and filterConditions.conditionKey='appStatus' and filterConditions.conditionValue='Open' and aggregateName IN ('MilestoneDistribution') and key='ProposedApproval'</t>
  </si>
  <si>
    <t>SELECT *  from wf_analytics WHERE appId='KYP4' and filterConditions.conditionKey='appStatus' and filterConditions.conditionValue='Open' and aggregateName IN ('MilestoneDistribution') and key='Proposed Denial'</t>
  </si>
  <si>
    <t>SELECT *  from wf_analytics WHERE appId='KYP4' and filterConditions.conditionKey='appStatus' and filterConditions.conditionValue='Open' and aggregateName IN ('MilestoneDistribution') and key='RefferedToAudits'</t>
  </si>
  <si>
    <t>SELECT *  from wf_analytics WHERE appId='KYP4' and filterConditions.conditionKey='appStatus' and filterConditions.conditionValue='Open' and aggregateName IN ('MilestoneDistribution') and key='CloseWithoutUpdated'</t>
  </si>
  <si>
    <t>SELECT *  from wf_analytics WHERE appId='KYP4' and filterConditions.conditionKey='appStatus' and filterConditions.conditionValue='Open' and aggregateName IN ('MilestoneDistribution_TrackingStatus') and key='RUNNING_LATE_AutomatedScreening'</t>
  </si>
  <si>
    <t>SELECT *  from wf_analytics WHERE appId='KYP4' and filterConditions.conditionKey='appStatus' and filterConditions.conditionValue='Open' and aggregateName IN ('MilestoneDistribution_TrackingStatus') and key='RUNNING_LATE_Application-Screening'</t>
  </si>
  <si>
    <t>SELECT *  from wf_analytics WHERE appId='KYP4' and filterConditions.conditionKey='appStatus' and filterConditions.conditionValue='Open' and aggregateName IN ('MilestoneDistribution_TrackingStatus') and key='RUNNING_LATE_Resubmitted'</t>
  </si>
  <si>
    <t>SELECT *  from wf_analytics WHERE appId='KYP4' and filterConditions.conditionKey='appStatus' and filterConditions.conditionValue='Open' and aggregateName IN ('MilestoneDistribution_TrackingStatus') and key='RUNNING_LATE_ProposedApproval'</t>
  </si>
  <si>
    <t>SELECT *  from wf_analytics WHERE appId='KYP4' and filterConditions.conditionKey='appStatus' and filterConditions.conditionValue='Open' and aggregateName IN ('MilestoneDistribution_TrackingStatus') and key='RUNNING_LATE_Proposed Denial'</t>
  </si>
  <si>
    <t>SELECT *  from wf_analytics WHERE appId='KYP4' and filterConditions.conditionKey='appStatus' and filterConditions.conditionValue='Open' and aggregateName IN ('MilestoneDistribution_TrackingStatus') and key='RUNNING_LATE_RefferedToAudits'</t>
  </si>
  <si>
    <t>SELECT *  from wf_analytics WHERE appId='KYP4' and filterConditions.conditionKey='appStatus' and filterConditions.conditionValue='Open' and aggregateName IN ('MilestoneDistribution_TrackingStatus') and key='RUNNING_LATE_CloseWithoutUpdated'</t>
  </si>
  <si>
    <t>SELECT *  from wf_analytics WHERE appId='KYP4' and filterConditions.conditionKey='appStatus' and filterConditions.conditionValue='Open' and aggregateName IN ('MilestoneDistribution_TrackingStatus') and key='NORMAL_AutomatedScreening'</t>
  </si>
  <si>
    <t>SELECT *  from wf_analytics WHERE appId='KYP4' and filterConditions.conditionKey='appStatus' and filterConditions.conditionValue='Open' and aggregateName IN ('MilestoneDistribution_TrackingStatus') and key='NORMAL_Application-Screening'</t>
  </si>
  <si>
    <t>SELECT *  from wf_analytics WHERE appId='KYP4' and filterConditions.conditionKey='appStatus' and filterConditions.conditionValue='Open' and aggregateName IN ('MilestoneDistribution_TrackingStatus') and key='NORMAL_Resubmitted'</t>
  </si>
  <si>
    <t>SELECT *  from wf_analytics WHERE appId='KYP4' and filterConditions.conditionKey='appStatus' and filterConditions.conditionValue='Open' and aggregateName IN ('MilestoneDistribution_TrackingStatus') and key='NORMAL_ProposedApproval'</t>
  </si>
  <si>
    <t>SELECT *  from wf_analytics WHERE appId='KYP4' and filterConditions.conditionKey='appStatus' and filterConditions.conditionValue='Open' and aggregateName IN ('MilestoneDistribution_TrackingStatus') and key='NORMAL_Proposed Denial'</t>
  </si>
  <si>
    <t>SELECT *  from wf_analytics WHERE appId='KYP4' and filterConditions.conditionKey='appStatus' and filterConditions.conditionValue='Open' and aggregateName IN ('MilestoneDistribution_TrackingStatus') and key='NORMAL_RefferedToAudits'</t>
  </si>
  <si>
    <t>SELECT *  from wf_analytics WHERE appId='KYP4' and filterConditions.conditionKey='appStatus' and filterConditions.conditionValue='Open' and aggregateName IN ('MilestoneDistribution_TrackingStatus') and key='NORMAL_CloseWithoutUpdated'</t>
  </si>
  <si>
    <t>SELECT *  from wf_analytics WHERE appId='KYP4' and filterConditions.conditionKey='appStatus' and filterConditions.conditionValue='Open' and aggregateName IN ('MilestoneDistribution_TrackingStatus') and key='OD_AutomatedScreening'</t>
  </si>
  <si>
    <t>SELECT *  from wf_analytics WHERE appId='KYP4' and filterConditions.conditionKey='appStatus' and filterConditions.conditionValue='Open' and aggregateName IN ('MilestoneDistribution_TrackingStatus') and key='OD_Application-Screening'</t>
  </si>
  <si>
    <t>SELECT *  from wf_analytics WHERE appId='KYP4' and filterConditions.conditionKey='appStatus' and filterConditions.conditionValue='Open' and aggregateName IN ('MilestoneDistribution_TrackingStatus') and key='OD_Resubmitted'</t>
  </si>
  <si>
    <t>SELECT *  from wf_analytics WHERE appId='KYP4' and filterConditions.conditionKey='appStatus' and filterConditions.conditionValue='Open' and aggregateName IN ('MilestoneDistribution_TrackingStatus') and key='OD_ProposedApproval'</t>
  </si>
  <si>
    <t>SELECT *  from wf_analytics WHERE appId='KYP4' and filterConditions.conditionKey='appStatus' and filterConditions.conditionValue='Open' and aggregateName IN ('MilestoneDistribution_TrackingStatus') and key='OD_Proposed Denial'</t>
  </si>
  <si>
    <t>SELECT *  from wf_analytics WHERE appId='KYP4' and filterConditions.conditionKey='appStatus' and filterConditions.conditionValue='Open' and aggregateName IN ('MilestoneDistribution_TrackingStatus') and key='OD_RefferedToAudits'</t>
  </si>
  <si>
    <t>SELECT *  from wf_analytics WHERE appId='KYP4' and filterConditions.conditionKey='appStatus' and filterConditions.conditionValue='Open' and aggregateName IN ('MilestoneDistribution_TrackingStatus') and key='OD_CloseWithoutUpdated'</t>
  </si>
  <si>
    <t>SELECT *  from wf_analytics WHERE appId='KYP4' and filterConditions.conditionKey='appStatus' and filterConditions.conditionValue='Open' and aggregateName IN ('Users_TrackingStatus_Count')and key='OD_user1'</t>
  </si>
  <si>
    <t>SELECT *  from wf_analytics WHERE appId='KYP4' and filterConditions.conditionKey='appStatus' and filterConditions.conditionValue='Open' and aggregateName IN ('Users_TrackingStatus_Count')and key='OD_user2'</t>
  </si>
  <si>
    <t>SELECT *  from wf_analytics WHERE appId='KYP4' and filterConditions.conditionKey='appStatus' and filterConditions.conditionValue='Open' and aggregateName IN ('Users_TrackingStatus_Count')and key='OD_user3'</t>
  </si>
  <si>
    <t>SELECT *  from wf_analytics WHERE appId='KYP4' and filterConditions.conditionKey='appStatus' and filterConditions.conditionValue='Open' and aggregateName IN ('Users_TrackingStatus_Count')and key='OD_user4'</t>
  </si>
  <si>
    <t>SELECT *  from wf_analytics WHERE appId='KYP4' and filterConditions.conditionKey='appStatus' and filterConditions.conditionValue='Open' and aggregateName IN ('Users_TrackingStatus_Count')and key='OD_user5'</t>
  </si>
  <si>
    <t>SELECT *  from wf_analytics WHERE appId='KYP4' and filterConditions.conditionKey='appStatus' and filterConditions.conditionValue='Open' and aggregateName IN ('Users_TrackingStatus_Count')and key='NORMAL_user1'</t>
  </si>
  <si>
    <t>SELECT *  from wf_analytics WHERE appId='KYP4' and filterConditions.conditionKey='appStatus' and filterConditions.conditionValue='Open' and aggregateName IN ('Users_TrackingStatus_Count')and key='NORMAL_user2'</t>
  </si>
  <si>
    <t>SELECT *  from wf_analytics WHERE appId='KYP4' and filterConditions.conditionKey='appStatus' and filterConditions.conditionValue='Open' and aggregateName IN ('Users_TrackingStatus_Count')and key='NORMAL_user3'</t>
  </si>
  <si>
    <t>SELECT *  from wf_analytics WHERE appId='KYP4' and filterConditions.conditionKey='appStatus' and filterConditions.conditionValue='Open' and aggregateName IN ('Users_TrackingStatus_Count')and key='NORMAL_user4'</t>
  </si>
  <si>
    <t>SELECT *  from wf_analytics WHERE appId='KYP4' and filterConditions.conditionKey='appStatus' and filterConditions.conditionValue='Open' and aggregateName IN ('Users_TrackingStatus_Count')and key='NORMAL_user5'</t>
  </si>
  <si>
    <t>SELECT *  from wf_analytics WHERE appId='KYP4' and filterConditions.conditionKey='appStatus' and filterConditions.conditionValue='Open' and aggregateName IN ('Users_TrackingStatus_Count')and key='RUNNING_LATE_user1'</t>
  </si>
  <si>
    <t>SELECT *  from wf_analytics WHERE appId='KYP4' and filterConditions.conditionKey='appStatus' and filterConditions.conditionValue='Open' and aggregateName IN ('Users_TrackingStatus_Count')and key='RUNNING_LATE_user2'</t>
  </si>
  <si>
    <t>SELECT *  from wf_analytics WHERE appId='KYP4' and filterConditions.conditionKey='appStatus' and filterConditions.conditionValue='Open' and aggregateName IN ('Users_TrackingStatus_Count')and key='RUNNING_LATE_user3'</t>
  </si>
  <si>
    <t>SELECT *  from wf_analytics WHERE appId='KYP4' and filterConditions.conditionKey='appStatus' and filterConditions.conditionValue='Open' and aggregateName IN ('Users_TrackingStatus_Count')and key='RUNNING_LATE_user4'</t>
  </si>
  <si>
    <t>SELECT *  from wf_analytics WHERE appId='KYP4' and filterConditions.conditionKey='appStatus' and filterConditions.conditionValue='Open' and aggregateName IN ('Users_TrackingStatus_Count')and key='RUNNING_LATE_user5'</t>
  </si>
  <si>
    <t>SELECT *  from wf_analytics WHERE appId='KYP4' and filterConditions.conditionKey='appStatus' and filterConditions.conditionValue='Open' and aggregateName IN ('Users_Milestones_TrackingStatus_Count') and key='NORMAL_AutomatedScreening_user1'</t>
  </si>
  <si>
    <t>SELECT *  from wf_analytics WHERE appId='KYP4' and filterConditions.conditionKey='appStatus' and filterConditions.conditionValue='Open' and aggregateName IN ('Users_Milestones_TrackingStatus_Count') and key='NORMAL_Resubmitted_user1'</t>
  </si>
  <si>
    <t>SELECT *  from wf_analytics WHERE appId='KYP4' and filterConditions.conditionKey='appStatus' and filterConditions.conditionValue='Open' and aggregateName IN ('Users_Milestones_TrackingStatus_Count') and key='NORMAL_CloseWithoutUpdated_user1'</t>
  </si>
  <si>
    <t>SELECT *  from wf_analytics WHERE appId='KYP4' and filterConditions.conditionKey='appStatus' and filterConditions.conditionValue='Open' and aggregateName IN ('Users_Milestones_TrackingStatus_Count') and key='OD_AutomatedScreening_user1'</t>
  </si>
  <si>
    <t>SELECT *  from wf_analytics WHERE appId='KYP4' and filterConditions.conditionKey='appStatus' and filterConditions.conditionValue='Open' and aggregateName IN ('Users_Milestones_TrackingStatus_Count') and key='OD_Resubmitted_user1'</t>
  </si>
  <si>
    <t>SELECT *  from wf_analytics WHERE appId='KYP4' and filterConditions.conditionKey='appStatus' and filterConditions.conditionValue='Open' and aggregateName IN ('Users_Milestones_TrackingStatus_Count') and key='OD_CloseWithoutUpdated_user1'</t>
  </si>
  <si>
    <t>SELECT *  from wf_analytics WHERE appId='KYP4' and filterConditions.conditionKey='appStatus' and filterConditions.conditionValue='Open' and aggregateName IN ('Users_Milestones_TrackingStatus_Count') and key='RUNNING_LATE_AutomatedScreening_user1'</t>
  </si>
  <si>
    <t>SELECT *  from wf_analytics WHERE appId='KYP4' and filterConditions.conditionKey='appStatus' and filterConditions.conditionValue='Open' and aggregateName IN ('Users_Milestones_TrackingStatus_Count') and key='RUNNING_LATE_Resubmitted_user1'</t>
  </si>
  <si>
    <t>SELECT *  from wf_analytics WHERE appId='KYP4' and filterConditions.conditionKey='appStatus' and filterConditions.conditionValue='Open' and aggregateName IN ('Users_Milestones_TrackingStatus_Count') and key='RUNNING_LATE_CloseWithoutUpdated_user1'</t>
  </si>
  <si>
    <t>SELECT *  from wf_analytics WHERE appId='KYP4' and filterConditions.conditionKey='appStatus' and filterConditions.conditionValue='Open' and aggregateName IN ('Users_Milestones_TrackingStatus_Count') and key='NORMAL_AutomatedScreening_user2'</t>
  </si>
  <si>
    <t>SELECT *  from wf_analytics WHERE appId='KYP4' and filterConditions.conditionKey='appStatus' and filterConditions.conditionValue='Open' and aggregateName IN ('Users_Milestones_TrackingStatus_Count') and key='NORMAL_Application-Screening_user2'</t>
  </si>
  <si>
    <t>SELECT *  from wf_analytics WHERE appId='KYP4' and filterConditions.conditionKey='appStatus' and filterConditions.conditionValue='Open' and aggregateName IN ('Users_Milestones_TrackingStatus_Count') and key='OD_AutomatedScreening_user2'</t>
  </si>
  <si>
    <t>SELECT *  from wf_analytics WHERE appId='KYP4' and filterConditions.conditionKey='appStatus' and filterConditions.conditionValue='Open' and aggregateName IN ('Users_Milestones_TrackingStatus_Count') and key='OD_Application-Screening_user2'</t>
  </si>
  <si>
    <t>SELECT *  from wf_analytics WHERE appId='KYP4' and filterConditions.conditionKey='appStatus' and filterConditions.conditionValue='Open' and aggregateName IN ('Users_Milestones_TrackingStatus_Count') and key='RUNNING_LATE_AutomatedScreening_user2'</t>
  </si>
  <si>
    <t>SELECT *  from wf_analytics WHERE appId='KYP4' and filterConditions.conditionKey='appStatus' and filterConditions.conditionValue='Open' and aggregateName IN ('Users_Milestones_TrackingStatus_Count') and key='RUNNING_LATE_Application-Screening_user2'</t>
  </si>
  <si>
    <t>SELECT *  from wf_analytics WHERE appId='KYP4' and filterConditions.conditionKey='appStatus' and filterConditions.conditionValue='Open' and aggregateName IN ('Users_Milestones_TrackingStatus_Count') and key='NORMAL_Resubmitted_user3'</t>
  </si>
  <si>
    <t>SELECT *  from wf_analytics WHERE appId='KYP4' and filterConditions.conditionKey='appStatus' and filterConditions.conditionValue='Open' and aggregateName IN ('Users_Milestones_TrackingStatus_Count') and key='NORMAL_ProposedApproval_user3'</t>
  </si>
  <si>
    <t>SELECT *  from wf_analytics WHERE appId='KYP4' and filterConditions.conditionKey='appStatus' and filterConditions.conditionValue='Open' and aggregateName IN ('Users_Milestones_TrackingStatus_Count') and key='OD_Resubmitted_user3'</t>
  </si>
  <si>
    <t>SELECT *  from wf_analytics WHERE appId='KYP4' and filterConditions.conditionKey='appStatus' and filterConditions.conditionValue='Open' and aggregateName IN ('Users_Milestones_TrackingStatus_Count') and key='OD_ProposedApproval_user3'</t>
  </si>
  <si>
    <t>SELECT *  from wf_analytics WHERE appId='KYP4' and filterConditions.conditionKey='appStatus' and filterConditions.conditionValue='Open' and aggregateName IN ('Users_Milestones_TrackingStatus_Count') and key='RUNNING_LATE_Resubmitted_user3'</t>
  </si>
  <si>
    <t>SELECT *  from wf_analytics WHERE appId='KYP4' and filterConditions.conditionKey='appStatus' and filterConditions.conditionValue='Open' and aggregateName IN ('Users_Milestones_TrackingStatus_Count') and key='RUNNING_LATE_ProposedApproval_user3'</t>
  </si>
  <si>
    <t>SELECT *  from wf_analytics WHERE appId='KYP4' and filterConditions.conditionKey='appStatus' and filterConditions.conditionValue='Open' and aggregateName IN ('Users_Milestones_TrackingStatus_Count') and key='NORMAL_Resubmitted_user4'</t>
  </si>
  <si>
    <t>SELECT *  from wf_analytics WHERE appId='KYP4' and filterConditions.conditionKey='appStatus' and filterConditions.conditionValue='Open' and aggregateName IN ('Users_Milestones_TrackingStatus_Count') and key='NORMAL_ProposedApproval_user4'</t>
  </si>
  <si>
    <t>SELECT *  from wf_analytics WHERE appId='KYP4' and filterConditions.conditionKey='appStatus' and filterConditions.conditionValue='Open' and aggregateName IN ('Users_Milestones_TrackingStatus_Count') and key='NORMAL_Proposed Denial_user4'</t>
  </si>
  <si>
    <t>SELECT *  from wf_analytics WHERE appId='KYP4' and filterConditions.conditionKey='appStatus' and filterConditions.conditionValue='Open' and aggregateName IN ('Users_Milestones_TrackingStatus_Count') and key='NORMAL_RefferedToAudits_user4'</t>
  </si>
  <si>
    <t>SELECT *  from wf_analytics WHERE appId='KYP4' and filterConditions.conditionKey='appStatus' and filterConditions.conditionValue='Open' and aggregateName IN ('Users_Milestones_TrackingStatus_Count') and key='OD_Resubmitted_user4'</t>
  </si>
  <si>
    <t>SELECT *  from wf_analytics WHERE appId='KYP4' and filterConditions.conditionKey='appStatus' and filterConditions.conditionValue='Open' and aggregateName IN ('Users_Milestones_TrackingStatus_Count') and key='OD_ProposedApproval_user4'</t>
  </si>
  <si>
    <t>SELECT *  from wf_analytics WHERE appId='KYP4' and filterConditions.conditionKey='appStatus' and filterConditions.conditionValue='Open' and aggregateName IN ('Users_Milestones_TrackingStatus_Count') and key='OD_Proposed Denial_user4'</t>
  </si>
  <si>
    <t>SELECT *  from wf_analytics WHERE appId='KYP4' and filterConditions.conditionKey='appStatus' and filterConditions.conditionValue='Open' and aggregateName IN ('Users_Milestones_TrackingStatus_Count') and key='OD_RefferedToAudits_user4'</t>
  </si>
  <si>
    <t>SELECT *  from wf_analytics WHERE appId='KYP4' and filterConditions.conditionKey='appStatus' and filterConditions.conditionValue='Open' and aggregateName IN ('Users_Milestones_TrackingStatus_Count') and key='RUNNING_LATE_Resubmitted_user4'</t>
  </si>
  <si>
    <t>SELECT *  from wf_analytics WHERE appId='KYP4' and filterConditions.conditionKey='appStatus' and filterConditions.conditionValue='Open' and aggregateName IN ('Users_Milestones_TrackingStatus_Count') and key='RUNNING_LATE_ProposedApproval_user4'</t>
  </si>
  <si>
    <t>SELECT *  from wf_analytics WHERE appId='KYP4' and filterConditions.conditionKey='appStatus' and filterConditions.conditionValue='Open' and aggregateName IN ('Users_Milestones_TrackingStatus_Count') and key='RUNNING_LATE_Proposed Denial_user4'</t>
  </si>
  <si>
    <t>SELECT *  from wf_analytics WHERE appId='KYP4' and filterConditions.conditionKey='appStatus' and filterConditions.conditionValue='Open' and aggregateName IN ('Users_Milestones_TrackingStatus_Count') and key='RUNNING_LATE_RefferedToAudits_user4'</t>
  </si>
  <si>
    <t>SELECT *  from wf_analytics WHERE appId='KYP4' and filterConditions.conditionKey='appStatus' and filterConditions.conditionValue='Open' and aggregateName IN ('Users_Milestones_TrackingStatus_Count') and key='NORMAL_RefferedToAudits_user5'</t>
  </si>
  <si>
    <t>SELECT *  from wf_analytics WHERE appId='KYP4' and filterConditions.conditionKey='appStatus' and filterConditions.conditionValue='Open' and aggregateName IN ('Users_Milestones_TrackingStatus_Count') and key='OD_RefferedToAudits_user5'</t>
  </si>
  <si>
    <t>SELECT *  from wf_analytics WHERE appId='KYP4' and filterConditions.conditionKey='appStatus' and filterConditions.conditionValue='Open' and aggregateName IN ('Users_Milestones_TrackingStatus_Count') and key='RUNNING_LATE_RefferedToAudits_user5'</t>
  </si>
  <si>
    <t>_id</t>
  </si>
  <si>
    <t>CaseID</t>
  </si>
  <si>
    <t>Provider_NPI</t>
  </si>
  <si>
    <t>Provider_SSN</t>
  </si>
  <si>
    <t>NormalizedRisk</t>
  </si>
  <si>
    <t>PracticeType</t>
  </si>
  <si>
    <t>ApplnType</t>
  </si>
  <si>
    <t>ProviderTypeCode</t>
  </si>
  <si>
    <t>ProviderName</t>
  </si>
  <si>
    <t>speciality</t>
  </si>
  <si>
    <t>taxonomy</t>
  </si>
  <si>
    <t>Individual Billing</t>
  </si>
  <si>
    <t>New</t>
  </si>
  <si>
    <t>Licensed Substance Use Disorder Treatment Professional (SUDTP)</t>
  </si>
  <si>
    <t xml:space="preserve">OWENS, JAMES </t>
  </si>
  <si>
    <t>GENERAL PRACTICE</t>
  </si>
  <si>
    <t>Allopathic &amp; Osteopathic Physicians/Surgery/Surgery of the Hand</t>
  </si>
  <si>
    <t>Other Healthcare Business</t>
  </si>
  <si>
    <t>New Group</t>
  </si>
  <si>
    <t>Substance Use Disorder Medical Director (SUDMD)</t>
  </si>
  <si>
    <t xml:space="preserve">NICHOLS, LAWRENCE </t>
  </si>
  <si>
    <t>ALLERGY</t>
  </si>
  <si>
    <t>Allopathic &amp; Osteopathic Physicians/Surgery/Plastic and Reconstructive Surgery</t>
  </si>
  <si>
    <t>RS</t>
  </si>
  <si>
    <t>New Rendering</t>
  </si>
  <si>
    <t>Licensed Marriage Family Therapist (LMFT) Group</t>
  </si>
  <si>
    <t>VALLEY CENTER HEARING, INC.</t>
  </si>
  <si>
    <t>NEUROLOGY</t>
  </si>
  <si>
    <t>Allopathic &amp; Osteopathic Physicians/Surgery/Pediatric Surgery</t>
  </si>
  <si>
    <t>NMP</t>
  </si>
  <si>
    <t>CHOA</t>
  </si>
  <si>
    <t>Dentist for Encounter data files only</t>
  </si>
  <si>
    <t xml:space="preserve">JONES, JACLYN </t>
  </si>
  <si>
    <t>ANESTHESIOLOGY</t>
  </si>
  <si>
    <t>Allopathic &amp; Osteopathic Physicians/Surgery/Hospice and Palliative Medicine</t>
  </si>
  <si>
    <t>Group Billing</t>
  </si>
  <si>
    <t>CHOW</t>
  </si>
  <si>
    <t>Tribal Health Services</t>
  </si>
  <si>
    <t xml:space="preserve">DEVENS, CHRISTOPHER </t>
  </si>
  <si>
    <t>DERMATOLOGY</t>
  </si>
  <si>
    <t>Allopathic &amp; Osteopathic Physicians/Surgery</t>
  </si>
  <si>
    <t>ORP</t>
  </si>
  <si>
    <t>Rendering-S</t>
  </si>
  <si>
    <t>Licensed Clinical Social Worker (LCSW) Group</t>
  </si>
  <si>
    <t xml:space="preserve">WARREN, KASEY </t>
  </si>
  <si>
    <t>AVIATION (INTERNAL MEDICINE)</t>
  </si>
  <si>
    <t>Allopathic &amp; Osteopathic Physicians/Plastic Surgery/Surgery of the Hand</t>
  </si>
  <si>
    <t>065-66-0664</t>
  </si>
  <si>
    <t>Rendering</t>
  </si>
  <si>
    <t>Disaffiliation</t>
  </si>
  <si>
    <t>Air Ambulance Transportation</t>
  </si>
  <si>
    <t xml:space="preserve">TRAN, MARY </t>
  </si>
  <si>
    <t>CARDIOVASCULAR DISEASE</t>
  </si>
  <si>
    <t>Allopathic &amp; Osteopathic Physicians/Plastic Surgery/Plastic Surgery within the Head &amp; Neck</t>
  </si>
  <si>
    <t>Disenrollment</t>
  </si>
  <si>
    <t>Unknown</t>
  </si>
  <si>
    <t>DAVIES, JOHN RANDOLPH</t>
  </si>
  <si>
    <t>MANIPULATIVE THERAPY D.O. ONLY</t>
  </si>
  <si>
    <t>Allopathic &amp; Osteopathic Physicians/Plastic Surgery</t>
  </si>
  <si>
    <t>Reenrollment</t>
  </si>
  <si>
    <t>Licensed Clinical Social Worker (LCSW)</t>
  </si>
  <si>
    <t>PAGE, ALEXANDRA E</t>
  </si>
  <si>
    <t>OBSTETRICS-GYNECOLOGY (MD ONLY)NEONATAL</t>
  </si>
  <si>
    <t>Allopathic &amp; Osteopathic Physicians/Orthopaedic Surgery/Sports Medicine</t>
  </si>
  <si>
    <t>007-74-5124</t>
  </si>
  <si>
    <t>Revalidation</t>
  </si>
  <si>
    <t>Exempt from Licensure County Clinic not associated with hospital</t>
  </si>
  <si>
    <t>RUSSELL, ANTHONY W</t>
  </si>
  <si>
    <t>PATHOLOGIC ANATOMY: CLINICAL PATHOLOGY</t>
  </si>
  <si>
    <t>Allopathic &amp; Osteopathic Physicians/Orthopaedic Surgery/Pediatric Orthopaedic Surgery</t>
  </si>
  <si>
    <t>Supplemental -MR</t>
  </si>
  <si>
    <t>Free Clinic</t>
  </si>
  <si>
    <t>AGUILERA, PATRICK</t>
  </si>
  <si>
    <t>OPHTHALMOLOGY</t>
  </si>
  <si>
    <t>Allopathic &amp; Osteopathic Physicians/Orthopaedic Surgery/Orthopaedic Trauma</t>
  </si>
  <si>
    <t>Supplemental -SR</t>
  </si>
  <si>
    <t>Portable Imaging</t>
  </si>
  <si>
    <t>ADVANCED MATERNAL FETAL Center of Glendale</t>
  </si>
  <si>
    <t>PERIPHERAL VASCULAR DISEASE OR SURGERY (D.O. ONLY)</t>
  </si>
  <si>
    <t>Allopathic &amp; Osteopathic Physicians/Orthopaedic Surgery/Hand Surgery</t>
  </si>
  <si>
    <t>NEW</t>
  </si>
  <si>
    <t>Pharmacy</t>
  </si>
  <si>
    <t>PRAVEEN BUDDIGA MD, INC.</t>
  </si>
  <si>
    <t>PLASTIC SURGERY</t>
  </si>
  <si>
    <t>Allopathic &amp; Osteopathic Physicians/Orthopaedic Surgery/Foot and Ankle Surgery</t>
  </si>
  <si>
    <t>Optometrist Group</t>
  </si>
  <si>
    <t>COASTAL EMERGENCY PHYSICIANS A MEDICAL CORPORATION</t>
  </si>
  <si>
    <t>PSYCHIATRY NEUROLOGY</t>
  </si>
  <si>
    <t>Allopathic &amp; Osteopathic Physicians/Oral &amp; Maxillofacial Surgery</t>
  </si>
  <si>
    <t>Mixed Group</t>
  </si>
  <si>
    <t>OLEG M. GAVRILYUK, M.D., PC</t>
  </si>
  <si>
    <t>PHYSICAL MEDICINE AND REHABILITATION</t>
  </si>
  <si>
    <t>Allopathic &amp; Osteopathic Physicians/Neurological Surgery</t>
  </si>
  <si>
    <t>Crossover-Only Medicare Provider (Other)</t>
  </si>
  <si>
    <t>OB 24 MEDICAL GROUP INC</t>
  </si>
  <si>
    <t>UROLOGY AND UROLOGICAL SURGERY</t>
  </si>
  <si>
    <t>Allopathic &amp; Osteopathic Physicians/Thoracic Surgery (Cardiothoracic Vascular Surgery)</t>
  </si>
  <si>
    <t>SUDTP/Nurse Practitioner</t>
  </si>
  <si>
    <t>LEARY, SCOTT MD INC</t>
  </si>
  <si>
    <t>PREVENTIVE (INTERNAL  MEDICINE)</t>
  </si>
  <si>
    <t>(Reserved)</t>
  </si>
  <si>
    <t>JIAN-MIN ACUPUNCTURE CLINIC</t>
  </si>
  <si>
    <t>EMERGENCY MEDICINE (URGENT CARE)</t>
  </si>
  <si>
    <t>SUDTP/Marriage Family Therapist</t>
  </si>
  <si>
    <t>HEALTH EDUCATION ADVOCACY LEADERSHIP, INC.</t>
  </si>
  <si>
    <t>SURGERY HEAD AND NECK</t>
  </si>
  <si>
    <t>Respiratory Care Practitioner</t>
  </si>
  <si>
    <t>BAYCHILDREN'S PHYSICIANS</t>
  </si>
  <si>
    <t>UNKNOWN</t>
  </si>
  <si>
    <t>SUDTP/Physician</t>
  </si>
  <si>
    <t>VALLEY WOMEN'S HEALTHCARE MEDICAL GROUP, INC</t>
  </si>
  <si>
    <t>PHARMACOLOGY CLINICAL</t>
  </si>
  <si>
    <t>Medical Air Transportation</t>
  </si>
  <si>
    <t>KOPELOW, STANLEY MD INC</t>
  </si>
  <si>
    <t>SURGERY TRAUMATIC</t>
  </si>
  <si>
    <t>Allopathic &amp; Osteopathic Physicians/Surgery/Surgical Critical Care</t>
  </si>
  <si>
    <t>Medical Ground Transportation</t>
  </si>
  <si>
    <t>MARTIN LUTHER KING JR COMMUNITY MEDICAL GROUP</t>
  </si>
  <si>
    <t>PATHOLOGY FORENSIC</t>
  </si>
  <si>
    <t>Allopathic &amp; Osteopathic Physicians/Surgery/Surgical Oncology</t>
  </si>
  <si>
    <t>Hearing Aid Dispenser</t>
  </si>
  <si>
    <t>DUMONT, VANESSA L</t>
  </si>
  <si>
    <t>RHEUMATOLOGY</t>
  </si>
  <si>
    <t>Allopathic &amp; Osteopathic Physicians/Surgery/Trauma Surgery</t>
  </si>
  <si>
    <t>Clinical Laboratory</t>
  </si>
  <si>
    <t>WARREN, ROBERT J</t>
  </si>
  <si>
    <t>NEOPLASTIC DISEASES</t>
  </si>
  <si>
    <t>Allopathic &amp; Osteopathic Physicians/Surgery/Vascular Surgery</t>
  </si>
  <si>
    <t>Blood Bank</t>
  </si>
  <si>
    <t>MALONEY, JANE M</t>
  </si>
  <si>
    <t>PEDIATRIC NEUROLOGY</t>
  </si>
  <si>
    <t>Durable Medical Equipment</t>
  </si>
  <si>
    <t>INSCRIPTIONS CHILDRENS</t>
  </si>
  <si>
    <t>HEMATOLOGY</t>
  </si>
  <si>
    <t>Allopathic &amp; Osteopathic Physicians/Transplant Surgery</t>
  </si>
  <si>
    <t>Ocularist or Dispensing Optician</t>
  </si>
  <si>
    <t>PREVENTIVE HEALTH ESSENTIALS INC</t>
  </si>
  <si>
    <t>CLINIC OR MIXED SPECIALITY GROUP</t>
  </si>
  <si>
    <t>Allopathic &amp; Osteopathic Physicians/Colon &amp; Rectal Surgery</t>
  </si>
  <si>
    <t>Ambulatory Surgical Clinic</t>
  </si>
  <si>
    <t>LINDEN OPTOMETRY</t>
  </si>
  <si>
    <t>ENDOCRINOLOGY</t>
  </si>
  <si>
    <t>Out of State Hospital Inpatient</t>
  </si>
  <si>
    <t>MICHAEL PAUL MILLER MD INC</t>
  </si>
  <si>
    <t>Aids Waiver Services</t>
  </si>
  <si>
    <t>MUI, ANDREW H</t>
  </si>
  <si>
    <t>MISCELLANEOUS</t>
  </si>
  <si>
    <t>Allopathic &amp; Osteopathic Physicians/Orthopaedic Surgery/Orthopaedic Surgery of the Spine</t>
  </si>
  <si>
    <t>Prosthetist or O&amp;P Combined</t>
  </si>
  <si>
    <t>KANTER, DAVID</t>
  </si>
  <si>
    <t>HAND SURGERY</t>
  </si>
  <si>
    <t>Allopathic &amp; Osteopathic Physicians/Orthopaedic Surgery/Adult Reconstructive Orthopaedic Surgery</t>
  </si>
  <si>
    <t>Speech Therapists</t>
  </si>
  <si>
    <t>CUNDARI, ALAN D</t>
  </si>
  <si>
    <t>PUBLIC HEALTH</t>
  </si>
  <si>
    <t>createdAt</t>
  </si>
  <si>
    <t>completedAt</t>
  </si>
  <si>
    <t>createdAtActivityLevel</t>
  </si>
  <si>
    <t>updatedAt</t>
  </si>
  <si>
    <t>suspendActionReasonCode</t>
  </si>
  <si>
    <t>suspendActionCreateAt</t>
  </si>
  <si>
    <t>resumeActionReasonCode</t>
  </si>
  <si>
    <t>resumeActionCreateAt</t>
  </si>
  <si>
    <t>activityDefId1</t>
  </si>
  <si>
    <t>activityState1</t>
  </si>
  <si>
    <t>activityName1</t>
  </si>
  <si>
    <t>activityAssignee1</t>
  </si>
  <si>
    <t>activityRole1</t>
  </si>
  <si>
    <t>updatedBy1</t>
  </si>
  <si>
    <t>assigner_id1</t>
  </si>
  <si>
    <t>assigner_role1</t>
  </si>
  <si>
    <t>updatedRole1</t>
  </si>
  <si>
    <t>milestoneName1</t>
  </si>
  <si>
    <t>createdAt1</t>
  </si>
  <si>
    <t>updatedAt1</t>
  </si>
  <si>
    <t>userAction1</t>
  </si>
  <si>
    <t>suspendActionReasonCode1</t>
  </si>
  <si>
    <t>suspendActionCreateAt1</t>
  </si>
  <si>
    <t>resumeActionReasonCode1</t>
  </si>
  <si>
    <t>resumeActionCreateAt1</t>
  </si>
  <si>
    <t>activityDefId2</t>
  </si>
  <si>
    <t>activityState2</t>
  </si>
  <si>
    <t>activityName2</t>
  </si>
  <si>
    <t>activityAssignee2</t>
  </si>
  <si>
    <t>activityRole2</t>
  </si>
  <si>
    <t>updatedBy2</t>
  </si>
  <si>
    <t>assigner_id2</t>
  </si>
  <si>
    <t>assigner_role2</t>
  </si>
  <si>
    <t>updatedRole2</t>
  </si>
  <si>
    <t>milestoneName2</t>
  </si>
  <si>
    <t>createdAt2</t>
  </si>
  <si>
    <t>updatedAt2</t>
  </si>
  <si>
    <t>suspendActionReasonCode2</t>
  </si>
  <si>
    <t>suspendActionCreateAt2</t>
  </si>
  <si>
    <t>resumeActionReasonCode2</t>
  </si>
  <si>
    <t>resumeActionCreateAt2</t>
  </si>
  <si>
    <t>userAction2</t>
  </si>
  <si>
    <t>activityDefId3</t>
  </si>
  <si>
    <t>activityState3</t>
  </si>
  <si>
    <t>activityName3</t>
  </si>
  <si>
    <t>activityAssignee3</t>
  </si>
  <si>
    <t>activityRole3</t>
  </si>
  <si>
    <t>updatedBy3</t>
  </si>
  <si>
    <t>assigner_id3</t>
  </si>
  <si>
    <t>assigner_role3</t>
  </si>
  <si>
    <t>updatedRole3</t>
  </si>
  <si>
    <t>milestoneName3</t>
  </si>
  <si>
    <t>createdAt3</t>
  </si>
  <si>
    <t>updatedAt3</t>
  </si>
  <si>
    <t>suspendActionReasonCode3</t>
  </si>
  <si>
    <t>suspendActionCreateAt3</t>
  </si>
  <si>
    <t>resumeActionReasonCode3</t>
  </si>
  <si>
    <t>resumeActionCreateAt3</t>
  </si>
  <si>
    <t>userAction3</t>
  </si>
  <si>
    <t>activityDefIdCurrent</t>
  </si>
  <si>
    <t>activityStateCurrent</t>
  </si>
  <si>
    <t>activityNameCurrent</t>
  </si>
  <si>
    <t>activityAssigneeCurrent</t>
  </si>
  <si>
    <t>activityRoleCurrent</t>
  </si>
  <si>
    <t>updatedByCurrent</t>
  </si>
  <si>
    <t>assigner_idCurrent</t>
  </si>
  <si>
    <t>assigner_roleCurrent</t>
  </si>
  <si>
    <t>updatedRoleCurrent</t>
  </si>
  <si>
    <t>milestoneNameCurrent</t>
  </si>
  <si>
    <t>createdAtActivityLevelCurrent</t>
  </si>
  <si>
    <t>updatedAtCurrent</t>
  </si>
  <si>
    <t>suspendActionReasonCodeCurrent</t>
  </si>
  <si>
    <t>suspendActionCreateAtCurrent</t>
  </si>
  <si>
    <t>resumeActionReasonCodeCurrent</t>
  </si>
  <si>
    <t>resumeActionCreateAtCurrent</t>
  </si>
  <si>
    <t>userActionCurrent</t>
  </si>
  <si>
    <t>activityDefIdCurrent1</t>
  </si>
  <si>
    <t>activityStateCurrent1</t>
  </si>
  <si>
    <t>activityNameCurrent1</t>
  </si>
  <si>
    <t>activityAssigneeCurrent1</t>
  </si>
  <si>
    <t>activityRoleCurrent1</t>
  </si>
  <si>
    <t>updatedByCurrent1</t>
  </si>
  <si>
    <t>assigner_idCurrent1</t>
  </si>
  <si>
    <t>assigner_roleCurrent1</t>
  </si>
  <si>
    <t>updatedRoleCurrent1</t>
  </si>
  <si>
    <t>milestoneNameCurrent1</t>
  </si>
  <si>
    <t>createdAtActivityLevelCurrent1</t>
  </si>
  <si>
    <t>updatedAtCurrent1</t>
  </si>
  <si>
    <t>suspendActionReasonCodeCurrent1</t>
  </si>
  <si>
    <t>suspendActionCreateAtCurrent1</t>
  </si>
  <si>
    <t>resumeActionReasonCodeCurrent1</t>
  </si>
  <si>
    <t>resumeActionCreateAtCurrent1</t>
  </si>
  <si>
    <t>userActionCurrent1</t>
  </si>
  <si>
    <t>createdAtConsult</t>
  </si>
  <si>
    <t>consultedBy</t>
  </si>
  <si>
    <t>updatedByconsult</t>
  </si>
  <si>
    <t>activityDefIdconsult</t>
  </si>
  <si>
    <t>consultProgress</t>
  </si>
  <si>
    <t>consultExpiredAt</t>
  </si>
  <si>
    <t>completedAtconsult</t>
  </si>
  <si>
    <t>createdAtConsult1</t>
  </si>
  <si>
    <t>consultedBy1</t>
  </si>
  <si>
    <t>consultUserId1</t>
  </si>
  <si>
    <t>updatedByconsult1</t>
  </si>
  <si>
    <t>activityDefIdconsult1</t>
  </si>
  <si>
    <t>consultProgress1</t>
  </si>
  <si>
    <t>consultExpiredAt1</t>
  </si>
  <si>
    <t>completedAtconsult1</t>
  </si>
  <si>
    <t>createdAtConsult2</t>
  </si>
  <si>
    <t>consultedBy2</t>
  </si>
  <si>
    <t>consultUserId2</t>
  </si>
  <si>
    <t>updatedByconsult2</t>
  </si>
  <si>
    <t>activityDefIdconsult2</t>
  </si>
  <si>
    <t>consultProgress2</t>
  </si>
  <si>
    <t>consultExpiredAt2</t>
  </si>
  <si>
    <t>completedAtconsult2</t>
  </si>
  <si>
    <t>createdAtConsult3</t>
  </si>
  <si>
    <t>consultedBy3</t>
  </si>
  <si>
    <t>consultUserId3</t>
  </si>
  <si>
    <t>updatedByconsult3</t>
  </si>
  <si>
    <t>activityDefIdconsult3</t>
  </si>
  <si>
    <t>consultProgress3</t>
  </si>
  <si>
    <t>consultExpiredAt3</t>
  </si>
  <si>
    <t>completedAtconsult3</t>
  </si>
  <si>
    <t>createdAtConsult4</t>
  </si>
  <si>
    <t>consultedBy4</t>
  </si>
  <si>
    <t>consultUserId4</t>
  </si>
  <si>
    <t>updatedByconsult4</t>
  </si>
  <si>
    <t>activityDefIdconsult4</t>
  </si>
  <si>
    <t>consultProgress4</t>
  </si>
  <si>
    <t>consultExpiredAt4</t>
  </si>
  <si>
    <t>completedAtconsult4</t>
  </si>
  <si>
    <t>anal</t>
  </si>
  <si>
    <t>sukanya</t>
  </si>
  <si>
    <t>Return-to-provider-suspend-01</t>
  </si>
  <si>
    <t>Return-to-provider-resume-01</t>
  </si>
  <si>
    <t>Enrolled/Provisional Status Granted</t>
  </si>
  <si>
    <t>ReviewContract</t>
  </si>
  <si>
    <t>CONFIRMER</t>
  </si>
  <si>
    <t>santosh</t>
  </si>
  <si>
    <t>Approve</t>
  </si>
  <si>
    <t>ConfirmContract</t>
  </si>
  <si>
    <t>default-update</t>
  </si>
  <si>
    <t>ramyaset</t>
  </si>
  <si>
    <t>Deficiency Notice Sent</t>
  </si>
  <si>
    <t>ramyaswamy</t>
  </si>
  <si>
    <t>CONSULT_INITIATED</t>
  </si>
  <si>
    <t>CONSULT_COMPLETED</t>
  </si>
  <si>
    <t>Re-screening-resume-01</t>
  </si>
  <si>
    <t>Denied</t>
  </si>
  <si>
    <t>SUSPEND</t>
  </si>
  <si>
    <t>Screening Review</t>
  </si>
  <si>
    <t>Application Review</t>
  </si>
  <si>
    <t>Referred</t>
  </si>
  <si>
    <t>Approved or Denied</t>
  </si>
  <si>
    <t>Close With Out Account Update</t>
  </si>
  <si>
    <t>CONFRIMCONTRACT</t>
  </si>
  <si>
    <t>completed</t>
  </si>
  <si>
    <t>Query</t>
  </si>
  <si>
    <t>roleName</t>
  </si>
  <si>
    <t>due now</t>
  </si>
  <si>
    <t>due today</t>
  </si>
  <si>
    <t>due till today</t>
  </si>
  <si>
    <t>due next one week</t>
  </si>
  <si>
    <t>due in next 15 days</t>
  </si>
  <si>
    <t>cases closed today</t>
  </si>
  <si>
    <t>cases closed on 8/13/2019</t>
  </si>
  <si>
    <t>cases received from 01 june,2019</t>
  </si>
  <si>
    <t>cases assigned from 01 june,2019</t>
  </si>
  <si>
    <t>cases consulted from 01 june,2019</t>
  </si>
  <si>
    <t>cases consulted by me with anal</t>
  </si>
  <si>
    <t>cases resubmitted three days ago with NPI 1003000605</t>
  </si>
  <si>
    <t>cases resubmitted three days ago with 374847465</t>
  </si>
  <si>
    <t>cases resubmitted three days ago with 374-84-7465</t>
  </si>
  <si>
    <t>Cases due on today</t>
  </si>
  <si>
    <t>Cases closed on Today</t>
  </si>
  <si>
    <t>Cases received on Today</t>
  </si>
  <si>
    <t>Cases assigned on 07/08/2019</t>
  </si>
  <si>
    <t>Cases closed from on 07/08/2019</t>
  </si>
  <si>
    <t>Cases received from on 07/08/2019</t>
  </si>
  <si>
    <t>Cases consulted from on 07/08/2019</t>
  </si>
  <si>
    <t>Cases resubmitted from on 07/08/2019</t>
  </si>
  <si>
    <t>Cases RTP from on 07/08/2019</t>
  </si>
  <si>
    <t>Cases RTP from on 07/08/2019 till date</t>
  </si>
  <si>
    <t>Cases reverted from on 07/08/2019 till date</t>
  </si>
  <si>
    <t>Get all cases resubmitted from 01/01/2019 till date but not yet resolved</t>
  </si>
  <si>
    <t>Cases reverted from jan 01,2019 and not yet resolved</t>
  </si>
  <si>
    <t>Cases received from jan 01,2019 and assigned</t>
  </si>
  <si>
    <t>cases which are rtp from 01 jun,2019 but not yet resolved</t>
  </si>
  <si>
    <t>cases assigned 48 days ago</t>
  </si>
  <si>
    <t>cases received 22 days ago</t>
  </si>
  <si>
    <t>cases consulted 31 days ago</t>
  </si>
  <si>
    <t>cases reverted 14 days ago</t>
  </si>
  <si>
    <t>cases rtp 8 days ago</t>
  </si>
  <si>
    <t>cases resubmitted 3 days ago</t>
  </si>
  <si>
    <t>cases due in next 21 days</t>
  </si>
  <si>
    <t>cases with risk score 509</t>
  </si>
  <si>
    <t>cases with riskscore more than 5</t>
  </si>
  <si>
    <t>cases with riskscore greater than 5</t>
  </si>
  <si>
    <t>cases with riskscore less than 5</t>
  </si>
  <si>
    <t>cases with riskscore less than 10</t>
  </si>
  <si>
    <t>overdue cases in last 10 days</t>
  </si>
  <si>
    <t>due cases in 7 days</t>
  </si>
  <si>
    <t>cases assigned in last 38 days</t>
  </si>
  <si>
    <t>cases received in last 20 days</t>
  </si>
  <si>
    <t>cases consulted in last 31 days</t>
  </si>
  <si>
    <t>cases reverted in last 5 days</t>
  </si>
  <si>
    <t>cases rtp in last 7 days</t>
  </si>
  <si>
    <t>cases resubmitted in last 7 days</t>
  </si>
  <si>
    <t>overdue cases since last 10 days</t>
  </si>
  <si>
    <t>Cases Consulted with me</t>
  </si>
  <si>
    <t>cases consulted by me</t>
  </si>
  <si>
    <t>cases consulted with santosh</t>
  </si>
  <si>
    <t>cases consulted with ramya</t>
  </si>
  <si>
    <t>cases consulted by santosh</t>
  </si>
  <si>
    <t>cases consulted by ramya with ramya</t>
  </si>
  <si>
    <t>cases consulted by santosh with ramya</t>
  </si>
  <si>
    <t>cases consulted by me with ramya</t>
  </si>
  <si>
    <t>Cases RTP and not yet re-submitted</t>
  </si>
  <si>
    <t>Cases which are RTp</t>
  </si>
  <si>
    <t>Cases which are Returned to Provider</t>
  </si>
  <si>
    <t>Cases which are Returned</t>
  </si>
  <si>
    <t>Cases which are resubmitted</t>
  </si>
  <si>
    <t>Cases which are re-submitted</t>
  </si>
  <si>
    <t>Cases due today</t>
  </si>
  <si>
    <t>Cases closed today</t>
  </si>
  <si>
    <t>Cases received today</t>
  </si>
  <si>
    <t>Cases assigned today</t>
  </si>
  <si>
    <t>Cases rtp today</t>
  </si>
  <si>
    <t>Cases resubmitted today</t>
  </si>
  <si>
    <t>Cases consulted today</t>
  </si>
  <si>
    <t>Cases reverted today</t>
  </si>
  <si>
    <t>Cases due by this week</t>
  </si>
  <si>
    <t>Cases closed by this week</t>
  </si>
  <si>
    <t>cases received by this week</t>
  </si>
  <si>
    <t>Cases assigned by this week</t>
  </si>
  <si>
    <t>Cases rtp by this week</t>
  </si>
  <si>
    <t>Cases Returned to Provider by this week</t>
  </si>
  <si>
    <t>Cases consulted by this week</t>
  </si>
  <si>
    <t>Cases reverted by this week</t>
  </si>
  <si>
    <t>Cases reverted  this week</t>
  </si>
  <si>
    <t>Cases re-submitted  this week</t>
  </si>
  <si>
    <t>Cases re-submitted between 08/01/2019 and 08/27/2019</t>
  </si>
  <si>
    <t>Cases re-submitted between 08/01/2019 and till date</t>
  </si>
  <si>
    <t>Cases reverted between 08/01/2019 and till date</t>
  </si>
  <si>
    <t>Cases Returned to Provider between 08/01/2019 and till date</t>
  </si>
  <si>
    <t>Cases rtp in last ten days</t>
  </si>
  <si>
    <t>Cases reverted in last ten days</t>
  </si>
  <si>
    <t>Cases overdue  this week</t>
  </si>
  <si>
    <t>Cases overdue today</t>
  </si>
  <si>
    <t>Cases overdue now</t>
  </si>
  <si>
    <t>cases due now</t>
  </si>
  <si>
    <t>Cases consulted now</t>
  </si>
  <si>
    <t>localhost</t>
  </si>
  <si>
    <t>updatedAtConsult</t>
  </si>
  <si>
    <t>updatedAtConsult1</t>
  </si>
  <si>
    <t>updatedAtConsult2</t>
  </si>
  <si>
    <t>updatedAtConsult3</t>
  </si>
  <si>
    <t>updatedAtConsult4</t>
  </si>
  <si>
    <t>caseDetailsId</t>
  </si>
  <si>
    <t>agent</t>
  </si>
  <si>
    <t>reviewer</t>
  </si>
  <si>
    <t>suspend</t>
  </si>
  <si>
    <t>terminated</t>
  </si>
  <si>
    <t>SUBMITINFO</t>
  </si>
  <si>
    <t>REVIEWCONTRACT</t>
  </si>
  <si>
    <t>DEFAULT-UPDATE</t>
  </si>
  <si>
    <t>Audiologists</t>
  </si>
  <si>
    <t>Certified Nurse Midwife</t>
  </si>
  <si>
    <t>Chiropractors</t>
  </si>
  <si>
    <t>Certified Nurse Practitioner</t>
  </si>
  <si>
    <t>Group Certified Fam/Ped Nurse Practitioners</t>
  </si>
  <si>
    <t>Ocularist or Dispensing Optician Individual</t>
  </si>
  <si>
    <t>Nurse Anesthetists</t>
  </si>
  <si>
    <t>Occupational Therapists</t>
  </si>
  <si>
    <t>Physician/Surgeon Group</t>
  </si>
  <si>
    <t>Physical Therapists</t>
  </si>
  <si>
    <t>Physician/Surgeon</t>
  </si>
  <si>
    <t>Podiatrists</t>
  </si>
  <si>
    <t>Psychologists</t>
  </si>
  <si>
    <t>Certified Acupuncturist</t>
  </si>
  <si>
    <t>Rescreening- Re-screening-resume-01</t>
  </si>
  <si>
    <t>Group Respiratory Care Practitioners</t>
  </si>
  <si>
    <t>Certified Nurse Midwife (Supervised)</t>
  </si>
  <si>
    <t>Nurse Practitioner (Supervised)</t>
  </si>
  <si>
    <t>ALI, ASHMEAD</t>
  </si>
  <si>
    <t>Licensed Midwife (Supervised)</t>
  </si>
  <si>
    <t>EZRA, ESHAGH</t>
  </si>
  <si>
    <t>Physician Assistant (Supervised)</t>
  </si>
  <si>
    <t>Licensed Midwife (LMW)</t>
  </si>
  <si>
    <t>Christian Science Practitioner</t>
  </si>
  <si>
    <t>CHOI, TONY G</t>
  </si>
  <si>
    <t>Rural Health</t>
  </si>
  <si>
    <t>Adult Day Health Care Centers</t>
  </si>
  <si>
    <t>COLBURN, MICHAEL W</t>
  </si>
  <si>
    <t>Fabricating Optical Laboratory</t>
  </si>
  <si>
    <t>Home Health Agencies</t>
  </si>
  <si>
    <t>Long Term Care Facility</t>
  </si>
  <si>
    <t>FRAIX, MARCEL P</t>
  </si>
  <si>
    <t>Genetic Disease Testing</t>
  </si>
  <si>
    <t>Clinics/Federally Qualified</t>
  </si>
  <si>
    <t>LAWRENCE, TSAI</t>
  </si>
  <si>
    <t>Community Clinic</t>
  </si>
  <si>
    <t>Chronic Dialysis Clinic</t>
  </si>
  <si>
    <t>Multispecialty Clinic</t>
  </si>
  <si>
    <t>PHAM, SALLY T</t>
  </si>
  <si>
    <t>Rehabilitation Clinic</t>
  </si>
  <si>
    <t>County Clinics Not Associated with Hospital</t>
  </si>
  <si>
    <t>Birthing Center Services</t>
  </si>
  <si>
    <t>DMC (Clinic With Heroin Detox Center)</t>
  </si>
  <si>
    <t>Alternative Birth Centers - Specialty Clinic</t>
  </si>
  <si>
    <t>Breast Cancer Early Detection Program</t>
  </si>
  <si>
    <t>Expanded Access to Primary Care</t>
  </si>
  <si>
    <t>Local Education Agency</t>
  </si>
  <si>
    <t>Health Access Program</t>
  </si>
  <si>
    <t>Congregate Living Health Facilities Type a Licensure</t>
  </si>
  <si>
    <t>County Hospital Inpatient</t>
  </si>
  <si>
    <t>Pediatric Subacute Care/LTC</t>
  </si>
  <si>
    <t>Mental Health Inpatient Services</t>
  </si>
  <si>
    <t>Multipurpose Senior Services Program</t>
  </si>
  <si>
    <t>CCS/GHPP Non-Institutional</t>
  </si>
  <si>
    <t>CCS/GHPP Institutional</t>
  </si>
  <si>
    <t xml:space="preserve">COMPLETED </t>
  </si>
  <si>
    <t>Licensed Building Contractor</t>
  </si>
  <si>
    <t>Employment Agency</t>
  </si>
  <si>
    <t>Personal Care Agency</t>
  </si>
  <si>
    <t>Individual Nurse Provider</t>
  </si>
  <si>
    <t>Professional Corporation</t>
  </si>
  <si>
    <t>SUMBITINFO</t>
  </si>
  <si>
    <t>Independent Diagnostic Testing Facility (IDTF) Crossover Provider Only</t>
  </si>
  <si>
    <t>InProgress</t>
  </si>
  <si>
    <t>Assisted Living Waiver Pilot Project (ALWPP) - Care Coordinator</t>
  </si>
  <si>
    <t>Private Non-Profit Proprietary Agency</t>
  </si>
  <si>
    <t>Miscellaneous for Crossover Payments</t>
  </si>
  <si>
    <t>inprogress</t>
  </si>
  <si>
    <t>Medical Directors (New Substance Use Disorder Medical Director)</t>
  </si>
  <si>
    <t>Licensed Professionals (New Substance Use Disorder Treatment professional)</t>
  </si>
  <si>
    <t>Clinical Laboratory Provider</t>
  </si>
  <si>
    <t>Durable Medical Equipment Provider</t>
  </si>
  <si>
    <t>Pharmacy Provider</t>
  </si>
  <si>
    <t>Portable Imaging Provider</t>
  </si>
  <si>
    <t>DMC (Clinic Without Heroin Detox Center)</t>
  </si>
  <si>
    <t>Licensed Clinical Social Workers (LCSW)-Group</t>
  </si>
  <si>
    <t>Optometrist-Individual</t>
  </si>
  <si>
    <t>Licensed Marriage and Family Therapists (LMFT)-Individual</t>
  </si>
  <si>
    <t>Optometrist-Group</t>
  </si>
  <si>
    <t>Ocularist or Dispensing Optician Group</t>
  </si>
  <si>
    <t>Drug Medi-Cal Clinic (DMC)</t>
  </si>
  <si>
    <t>DMC Heroin Detox Clinic</t>
  </si>
  <si>
    <t>Orthotist</t>
  </si>
  <si>
    <t>Out of State Hospital Outpatient</t>
  </si>
  <si>
    <t>RENDERING</t>
  </si>
  <si>
    <t>SUDTP/Licensed Clinical Social Worker</t>
  </si>
  <si>
    <t>SUDTP/Physician Assistant</t>
  </si>
  <si>
    <t>GROUP BILLING</t>
  </si>
  <si>
    <t>Optometrist</t>
  </si>
  <si>
    <t>OTHER HEALTHCARE BUSINESS</t>
  </si>
  <si>
    <t>Exempt from Licensure Clinic</t>
  </si>
  <si>
    <t>Licensed Marriage Family Therapist (LMFT)</t>
  </si>
  <si>
    <t>RAMYSWAMY</t>
  </si>
  <si>
    <t>Licensed Clinical Social Workers (LCSW)-Individual</t>
  </si>
  <si>
    <t>Licensed Marriage and Family Therapists (LMFT)-Group</t>
  </si>
  <si>
    <t>Medical Transportation Provider (Emergency)</t>
  </si>
  <si>
    <t>Clinical Nurse Specialist (CNS) Crossover Provider Only</t>
  </si>
  <si>
    <t>Assisted Living Waiver Pilot Project (ALWPP) - Residential Care</t>
  </si>
  <si>
    <t>Licensed Marriage &amp; Family Therapist</t>
  </si>
  <si>
    <t>Certified Hospice</t>
  </si>
  <si>
    <t>Otherwise Undesignated Clinic</t>
  </si>
  <si>
    <t>EPSDT Supplemental Services Provider</t>
  </si>
  <si>
    <t>County Hospital Outpatient</t>
  </si>
  <si>
    <t>Electronic Health Record</t>
  </si>
  <si>
    <t>AGREE</t>
  </si>
  <si>
    <t>set Resolution</t>
  </si>
  <si>
    <t>DIS_AGREE</t>
  </si>
  <si>
    <t>Dis-Enrolled by Provider</t>
  </si>
  <si>
    <t>Review Cancelled-Application Withdrawn</t>
  </si>
  <si>
    <t>Closed as Duplicate</t>
  </si>
  <si>
    <t xml:space="preserve"> Denied</t>
  </si>
  <si>
    <t>application-review-activity</t>
  </si>
  <si>
    <t>screening-review-activity</t>
  </si>
  <si>
    <t>review-resolution-activity</t>
  </si>
  <si>
    <t>confirm-resolution-activity</t>
  </si>
  <si>
    <t>Attributes</t>
  </si>
  <si>
    <t>AttributeValues</t>
  </si>
  <si>
    <t>cases due this day</t>
  </si>
  <si>
    <t>cases due in next week</t>
  </si>
  <si>
    <t>cases due in next month</t>
  </si>
  <si>
    <t>cases due tomorrow</t>
  </si>
  <si>
    <t>cases due from next week</t>
  </si>
  <si>
    <t>cases due from 26 jan,2020 to 28 jan,2020</t>
  </si>
  <si>
    <t>cases due from 01/26/2020 to 01/28/2020</t>
  </si>
  <si>
    <t>cases received yesterday</t>
  </si>
  <si>
    <t>cases received on last week</t>
  </si>
  <si>
    <t>cases received last week</t>
  </si>
  <si>
    <t>cases received  on previous week</t>
  </si>
  <si>
    <t>cases received  previous week</t>
  </si>
  <si>
    <t>cases received since feb 1st,2020</t>
  </si>
  <si>
    <t>cases received 15 days ago</t>
  </si>
  <si>
    <t>cases received in last 10 days</t>
  </si>
  <si>
    <t>cases received last tuesday</t>
  </si>
  <si>
    <t>cases received last tue</t>
  </si>
  <si>
    <t>cases received last Wed</t>
  </si>
  <si>
    <t>cases received previous Wed</t>
  </si>
  <si>
    <t>AnalSarkar</t>
  </si>
  <si>
    <t>AttributeLocators</t>
  </si>
  <si>
    <t>Provider_NPI,Provider_SSN,workflowStatus</t>
  </si>
  <si>
    <t>3406,90666,Open</t>
  </si>
  <si>
    <t>.caseDetails.Provider_NPI,.caseDetails.Provider_SSN,.workflowStatus</t>
  </si>
  <si>
    <t>dueDate,workflowStatus</t>
  </si>
  <si>
    <t>2020-03-01,Open</t>
  </si>
  <si>
    <t>.dueDate,.workflowStatus</t>
  </si>
  <si>
    <t>cases due</t>
  </si>
  <si>
    <t>cases due in this month</t>
  </si>
  <si>
    <t>cases due this week</t>
  </si>
  <si>
    <t>cases due in 3 days</t>
  </si>
  <si>
    <t>cases due since 02/20/2020</t>
  </si>
  <si>
    <t>cases RECEIVED ON 02/26/2020</t>
  </si>
  <si>
    <t>cases received last jan</t>
  </si>
  <si>
    <t>cases received from last month</t>
  </si>
  <si>
    <t>cases received from last jan</t>
  </si>
  <si>
    <t>cases received from jan 15,2020</t>
  </si>
  <si>
    <t>cases received from jan 15,2020 till today</t>
  </si>
  <si>
    <t>cases received from jan 15th,2020 till date</t>
  </si>
  <si>
    <t>cases received from 01/15/2020 till date</t>
  </si>
  <si>
    <t>cases received from 01/15/2020 till today</t>
  </si>
  <si>
    <t>cases received from 01/15/2020 to 01/18/2020</t>
  </si>
  <si>
    <t>cases received between 01/15/2020 and 01/18/2020</t>
  </si>
  <si>
    <t>cases closed from 01/01/2020 to 01/18/2020</t>
  </si>
  <si>
    <t>cases completed yesterday</t>
  </si>
  <si>
    <t>cases rtp</t>
  </si>
  <si>
    <t>cases rtp today</t>
  </si>
  <si>
    <t>cases rtp now</t>
  </si>
  <si>
    <t>cases rtp on 02/26/2020</t>
  </si>
  <si>
    <t>cases rtp  yesterday</t>
  </si>
  <si>
    <t>cases rtp till  yesterday</t>
  </si>
  <si>
    <t>cases rtp 7 days ago</t>
  </si>
  <si>
    <t>cases rtp from 01/15/2020</t>
  </si>
  <si>
    <t>cases rtp between 01/15/2020 and 01/20/2020</t>
  </si>
  <si>
    <t>rtp cases since 02/25/2020</t>
  </si>
  <si>
    <t>cases rtp  but not resubmitted</t>
  </si>
  <si>
    <t>cases rtp from jan 15th,2020 but not resubmitted</t>
  </si>
  <si>
    <t>cases resubmitted</t>
  </si>
  <si>
    <t>cases re-submitted</t>
  </si>
  <si>
    <t>cases RESUBMITTED ON 02/26/2020</t>
  </si>
  <si>
    <t>cases resubmitted this day</t>
  </si>
  <si>
    <t>Cases re-submitted last week</t>
  </si>
  <si>
    <t>cases resubmitted last week</t>
  </si>
  <si>
    <t>cases resubmitted now</t>
  </si>
  <si>
    <t>cases resubmitted till today</t>
  </si>
  <si>
    <t>cases resubmitted from 01/30/2020</t>
  </si>
  <si>
    <t>cases resubmitted from 01/30/2020 till today</t>
  </si>
  <si>
    <t>cases resubmitted from 01/30/2020 but not yet resolved</t>
  </si>
  <si>
    <t>cases resubmitted from 01/30/2020 and resolved</t>
  </si>
  <si>
    <t>cases assigned on 26th feb,2020</t>
  </si>
  <si>
    <t>cases assigned from  24th feb,2020</t>
  </si>
  <si>
    <t>cases declined now</t>
  </si>
  <si>
    <t>cases declined today</t>
  </si>
  <si>
    <t>cases declined from past 10 days</t>
  </si>
  <si>
    <t>cases declined 1 month ago</t>
  </si>
  <si>
    <t>CASES DECLINED TILL TODAY</t>
  </si>
  <si>
    <t>cases accepted today</t>
  </si>
  <si>
    <t>cases accepted till today</t>
  </si>
  <si>
    <t>cases which are in pending acceptance</t>
  </si>
  <si>
    <t>cases in pending acceptance from 24th feb,2020 to today</t>
  </si>
  <si>
    <t>cases CONSULTED ON 02/26/2020</t>
  </si>
  <si>
    <t>cases consulted from 24th feb,2020</t>
  </si>
  <si>
    <t xml:space="preserve">cases consulted by this week </t>
  </si>
  <si>
    <t>Cases consulted  this week</t>
  </si>
  <si>
    <t>cases consulted last week</t>
  </si>
  <si>
    <t>cases REVERTED ON 02/26/2020</t>
  </si>
  <si>
    <t>cases reverted from 24th feb,2020</t>
  </si>
  <si>
    <t>cases reverted last week</t>
  </si>
  <si>
    <t>Cases consulted by me</t>
  </si>
  <si>
    <t>cases consulted by ramya</t>
  </si>
  <si>
    <t>cases consulted by me with sukanya</t>
  </si>
  <si>
    <t>cases consulted with sukanya by me</t>
  </si>
  <si>
    <t>cases consulted with me today</t>
  </si>
  <si>
    <t>cases consulted with anal</t>
  </si>
  <si>
    <t>cases consulted with me by ramya</t>
  </si>
  <si>
    <t>cases consulted by ramya with anal</t>
  </si>
  <si>
    <t>cases consulted by ramya with anal yesterday</t>
  </si>
  <si>
    <t>cases consulted with anal by ramya</t>
  </si>
  <si>
    <t>cases consulted with anal by ramya yesterday</t>
  </si>
  <si>
    <t>milestone</t>
  </si>
  <si>
    <t>Cases which are in denied</t>
  </si>
  <si>
    <t>cases overdue</t>
  </si>
  <si>
    <t>cases overdue today</t>
  </si>
  <si>
    <t>cases overdue now</t>
  </si>
  <si>
    <t>cases overdue on yesterday</t>
  </si>
  <si>
    <t>cases overdue till yesterday</t>
  </si>
  <si>
    <t>cases overdue in last 30 days</t>
  </si>
  <si>
    <t>overdue cases in last 30 days</t>
  </si>
  <si>
    <t>cases overdue since last 30 days</t>
  </si>
  <si>
    <t>cases overdue 3 days ago</t>
  </si>
  <si>
    <t>cases overdue this week</t>
  </si>
  <si>
    <t>cases overdue last week</t>
  </si>
  <si>
    <t>cases overdue from last month</t>
  </si>
  <si>
    <t>cases overdue last month</t>
  </si>
  <si>
    <t>cases less than 5</t>
  </si>
  <si>
    <t>cases with 100</t>
  </si>
  <si>
    <t>cases with 3005</t>
  </si>
  <si>
    <t>cases with 3008</t>
  </si>
  <si>
    <t>cases with 7237</t>
  </si>
  <si>
    <t>cases resubmitted 4839</t>
  </si>
  <si>
    <t>orp ASSIGNED CASES LAST WEEK</t>
  </si>
  <si>
    <t>nmp CONSULTED CASES</t>
  </si>
  <si>
    <t>nmp CONSULTED CASES ON TODAY</t>
  </si>
  <si>
    <t>Revalidation REVERTED CASES</t>
  </si>
  <si>
    <t>Revalidation REVERTED CASES TODAY</t>
  </si>
  <si>
    <t>Supplemental -MR RESUBMITTED CASES</t>
  </si>
  <si>
    <t>nmp</t>
  </si>
  <si>
    <t>CHOW Cases and due in next month</t>
  </si>
  <si>
    <t>Psychiatry</t>
  </si>
  <si>
    <t>cases worked on</t>
  </si>
  <si>
    <t>cases worked on by me</t>
  </si>
  <si>
    <t>cases worked on by anal</t>
  </si>
  <si>
    <t>cases worked on by ramya</t>
  </si>
  <si>
    <t>cases worked on by anal today</t>
  </si>
  <si>
    <t>cases worked by anal yesterday</t>
  </si>
  <si>
    <t>cases worked by anal three days ago</t>
  </si>
  <si>
    <t>cases worked by anal last week</t>
  </si>
  <si>
    <t>cases worked by sukanya from 25th feb,2020</t>
  </si>
  <si>
    <t>cases worked by sukanya from 02/25/2020</t>
  </si>
  <si>
    <t>cases worked by sukanya from 02/25/2020 till date</t>
  </si>
  <si>
    <t>cases worked by sukanya  last monday</t>
  </si>
  <si>
    <t>cases worked by anal between 01/01/2020 and 01/03/2020</t>
  </si>
  <si>
    <t>cases worked by anal since 01/01/2020</t>
  </si>
  <si>
    <t>cases worked by santosh from 02/25/2020 till yesterday</t>
  </si>
  <si>
    <t>cases worked by santosh from 02/25/2020 till date</t>
  </si>
  <si>
    <t>anal sarkar</t>
  </si>
  <si>
    <t>sarkar anal</t>
  </si>
  <si>
    <t>ramya swamy</t>
  </si>
  <si>
    <t>swamy ramya</t>
  </si>
  <si>
    <t>cases received by me</t>
  </si>
  <si>
    <t>cases due for me</t>
  </si>
  <si>
    <t>cases received today and assigned today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</si>
</sst>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/mm/dd\Thh:mm:ss.000"/>
    <numFmt numFmtId="165" formatCode="yyyy/mm/dd"/>
    <numFmt numFmtId="166" formatCode="[$-14009]yyyy/mm/dd;@"/>
    <numFmt numFmtId="167" formatCode="yyyy/mm/dd\Thh:mm:ss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mbria"/>
      <family val="1"/>
    </font>
    <font>
      <sz val="11"/>
      <color theme="1"/>
      <name val="Cambria"/>
      <family val="1"/>
    </font>
    <font>
      <sz val="11"/>
      <color rgb="FFFF0000"/>
      <name val="Cambria"/>
      <family val="1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31">
    <xf numFmtId="0" fontId="0" fillId="0" borderId="0" xfId="0"/>
    <xf numFmtId="0" fontId="1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3" fillId="0" borderId="1" xfId="0" applyFont="1" applyBorder="1" applyAlignment="1">
      <alignment horizontal="left" vertical="center"/>
    </xf>
    <xf numFmtId="0" fontId="3" fillId="0" borderId="1" xfId="0" applyFont="1" applyBorder="1"/>
    <xf numFmtId="0" fontId="4" fillId="0" borderId="0" xfId="0" applyFont="1"/>
    <xf numFmtId="0" fontId="4" fillId="0" borderId="1" xfId="0" applyFont="1" applyBorder="1"/>
    <xf numFmtId="0" fontId="4" fillId="0" borderId="1" xfId="0" applyFont="1" applyBorder="1" applyAlignment="1">
      <alignment horizontal="left" vertical="center"/>
    </xf>
    <xf numFmtId="164" fontId="4" fillId="0" borderId="1" xfId="0" applyNumberFormat="1" applyFont="1" applyBorder="1"/>
    <xf numFmtId="49" fontId="4" fillId="0" borderId="1" xfId="0" applyNumberFormat="1" applyFont="1" applyBorder="1"/>
    <xf numFmtId="1" fontId="4" fillId="0" borderId="1" xfId="0" applyNumberFormat="1" applyFont="1" applyBorder="1"/>
    <xf numFmtId="0" fontId="1" fillId="0" borderId="0" xfId="0" applyFont="1"/>
    <xf numFmtId="0" fontId="0" fillId="0" borderId="0" xfId="0" applyAlignment="1">
      <alignment horizontal="left"/>
    </xf>
    <xf numFmtId="0" fontId="3" fillId="0" borderId="2" xfId="0" applyFont="1" applyBorder="1" applyAlignment="1">
      <alignment horizontal="center"/>
    </xf>
    <xf numFmtId="0" fontId="3" fillId="0" borderId="3" xfId="0" applyFont="1" applyBorder="1" applyAlignment="1">
      <alignment horizontal="center"/>
    </xf>
    <xf numFmtId="0" fontId="4" fillId="0" borderId="4" xfId="0" applyFont="1" applyBorder="1"/>
    <xf numFmtId="0" fontId="4" fillId="0" borderId="1" xfId="0" applyFont="1" applyBorder="1" applyAlignment="1"/>
    <xf numFmtId="0" fontId="4" fillId="0" borderId="1" xfId="0" applyFont="1" applyBorder="1" applyAlignment="1">
      <alignment wrapText="1"/>
    </xf>
    <xf numFmtId="0" fontId="4" fillId="0" borderId="1" xfId="0" applyFont="1" applyBorder="1" applyAlignment="1">
      <alignment horizontal="left"/>
    </xf>
    <xf numFmtId="1" fontId="4" fillId="0" borderId="1" xfId="0" applyNumberFormat="1" applyFont="1" applyBorder="1" applyAlignment="1">
      <alignment horizontal="left"/>
    </xf>
    <xf numFmtId="0" fontId="4" fillId="0" borderId="1" xfId="0" applyFont="1" applyBorder="1" applyAlignment="1">
      <alignment horizontal="left" wrapText="1"/>
    </xf>
    <xf numFmtId="0" fontId="0" fillId="0" borderId="1" xfId="0" applyBorder="1" applyAlignment="1">
      <alignment horizontal="left"/>
    </xf>
    <xf numFmtId="167" fontId="0" fillId="0" borderId="1" xfId="0" applyNumberFormat="1" applyBorder="1" applyAlignment="1">
      <alignment horizontal="left"/>
    </xf>
    <xf numFmtId="166" fontId="0" fillId="0" borderId="1" xfId="0" applyNumberFormat="1" applyBorder="1" applyAlignment="1">
      <alignment horizontal="left"/>
    </xf>
    <xf numFmtId="0" fontId="0" fillId="0" borderId="1" xfId="0" applyBorder="1" applyAlignment="1">
      <alignment vertical="center"/>
    </xf>
    <xf numFmtId="1" fontId="0" fillId="0" borderId="1" xfId="0" applyNumberFormat="1" applyBorder="1" applyAlignment="1">
      <alignment horizontal="left"/>
    </xf>
    <xf numFmtId="0" fontId="0" fillId="0" borderId="1" xfId="0" applyBorder="1"/>
    <xf numFmtId="167" fontId="1" fillId="0" borderId="1" xfId="0" applyNumberFormat="1" applyFont="1" applyBorder="1" applyAlignment="1">
      <alignment horizontal="center"/>
    </xf>
    <xf numFmtId="165" fontId="0" fillId="0" borderId="1" xfId="0" applyNumberFormat="1" applyBorder="1"/>
    <xf numFmtId="49" fontId="0" fillId="0" borderId="1" xfId="0" applyNumberFormat="1" applyBorder="1"/>
    <xf numFmtId="0" fontId="5" fillId="0" borderId="1" xfId="0" applyFont="1" applyBorder="1" applyAlignment="1">
      <alignment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H2" dT="2019-09-11T06:29:03.76" personId="{00000000-0000-0000-0000-000000000000}" id="{D1A3A840-468F-48A1-B0BE-4EE62E9184C2}">
    <text>Case in Same Milestone and Assigned to Same User</text>
  </threadedComment>
  <threadedComment ref="H14" dT="2019-09-11T06:29:37.49" personId="{00000000-0000-0000-0000-000000000000}" id="{B8449D53-0C71-467F-8CBA-6B1695DDD78A}">
    <text>Case in Same Milestone and Assigned to Same User - Different Milestone</text>
  </threadedComment>
  <threadedComment ref="H26" dT="2019-09-11T06:30:20.80" personId="{00000000-0000-0000-0000-000000000000}" id="{4AE4EC4B-A3DB-431B-80BD-9A6B227D37D3}">
    <text>Case exists with no Milestone but with Users</text>
  </threadedComment>
  <threadedComment ref="H30" dT="2019-09-11T06:30:46.05" personId="{00000000-0000-0000-0000-000000000000}" id="{1596A3DD-B7FD-4A19-9670-CB2744F5921A}">
    <text>Case exists with Milestone but not assigned to user</text>
  </threadedComment>
  <threadedComment ref="H34" dT="2019-09-11T06:48:58.70" personId="{00000000-0000-0000-0000-000000000000}" id="{8537460C-995B-4375-B8B3-8369BDDB91F7}">
    <text>Cases Moving From One Milestone to Another but Same User</text>
  </threadedComment>
  <threadedComment ref="H58" dT="2019-09-11T06:49:15.14" personId="{00000000-0000-0000-0000-000000000000}" id="{25F73868-4B9D-4CF5-BA70-E5F83A1EF7F3}">
    <text>Cases Moving From One Milestone to Another but for Another User</text>
  </threadedComment>
  <threadedComment ref="H82" dT="2019-09-11T06:29:03.76" personId="{00000000-0000-0000-0000-000000000000}" id="{A10DFEC4-2BAC-4391-8AF5-61D1FF6B6D49}">
    <text>Case in Same Milestone and Assigned to Different User</text>
  </threadedComment>
  <threadedComment ref="H97" dT="2019-09-11T06:49:15.14" personId="{00000000-0000-0000-0000-000000000000}" id="{452B40F5-997E-4787-9FD3-6C22F40FC466}">
    <text>Cases Moving From One Milestone to Another but Different User</text>
  </threadedComment>
  <threadedComment ref="H124" dT="2019-09-11T06:29:03.76" personId="{00000000-0000-0000-0000-000000000000}" id="{3A5DE835-C294-4B12-9E2F-8C31DB905BBA}">
    <text>Case is Completed</text>
  </threadedComment>
  <threadedComment ref="H145" dT="2019-09-11T06:29:03.76" personId="{00000000-0000-0000-0000-000000000000}" id="{1C3F1E4D-B08D-4BC3-8EA9-E3484C722118}">
    <text>Case is terminated</text>
  </threadedComment>
  <threadedComment ref="H160" dT="2019-09-11T08:14:04.84" personId="{00000000-0000-0000-0000-000000000000}" id="{E19F01D5-3C1F-4858-A7F3-32EA29A84510}">
    <text>cases rejected</text>
  </threadedComment>
  <threadedComment ref="H172" dT="2019-09-11T08:14:04.84" personId="{00000000-0000-0000-0000-000000000000}" id="{8CE1E484-975B-4E5D-B14C-3DCFBC7F3289}">
    <text>cases accepted and consulted with other user</text>
  </threadedComment>
</ThreadedComments>
</file>

<file path=xl/threadedComments/threadedComment2.xml><?xml version="1.0" encoding="utf-8"?>
<ThreadedComments xmlns="http://schemas.microsoft.com/office/spreadsheetml/2018/threadedcomments" xmlns:x="http://schemas.openxmlformats.org/spreadsheetml/2006/main">
  <threadedComment ref="H2" dT="2019-09-11T06:29:03.76" personId="{00000000-0000-0000-0000-000000000000}" id="{FA011FB7-5774-415C-A1B8-67A702BB3618}">
    <text>Case in Same Milestone and Assigned to Same User</text>
  </threadedComment>
  <threadedComment ref="H8" dT="2019-09-11T06:29:37.49" personId="{00000000-0000-0000-0000-000000000000}" id="{6BB3B373-EE8F-4B89-AF6A-B212D5D7210B}">
    <text>Case in Same Milestone and Assigned to Same User - Different Milestone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Relationship Id="rId4" Type="http://schemas.microsoft.com/office/2017/10/relationships/threadedComment" Target="../threadedComments/threadedComment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395C2F-A805-4357-AC45-6A5C9BF785B9}">
  <dimension ref="A1:G20"/>
  <sheetViews>
    <sheetView workbookViewId="0">
      <selection activeCell="G20" sqref="A1:G20"/>
    </sheetView>
  </sheetViews>
  <sheetFormatPr defaultRowHeight="15" x14ac:dyDescent="0.25"/>
  <cols>
    <col min="1" max="1" width="4.42578125" bestFit="1" customWidth="1" collapsed="1"/>
    <col min="2" max="2" width="12" bestFit="1" customWidth="1" collapsed="1"/>
    <col min="3" max="3" width="15.28515625" bestFit="1" customWidth="1" collapsed="1"/>
    <col min="4" max="4" width="13.7109375" bestFit="1" customWidth="1" collapsed="1"/>
    <col min="5" max="5" width="14.5703125" bestFit="1" customWidth="1" collapsed="1"/>
    <col min="6" max="6" width="30.28515625" bestFit="1" customWidth="1" collapsed="1"/>
    <col min="7" max="7" width="13.5703125" bestFit="1" customWidth="1" collapsed="1"/>
  </cols>
  <sheetData>
    <row r="1" spans="1:7" x14ac:dyDescent="0.25">
      <c r="A1" s="13" t="s">
        <v>2</v>
      </c>
      <c r="B1" s="13" t="s">
        <v>3</v>
      </c>
      <c r="C1" s="13" t="s">
        <v>4</v>
      </c>
      <c r="D1" s="13" t="s">
        <v>0</v>
      </c>
      <c r="E1" s="13" t="s">
        <v>1</v>
      </c>
      <c r="F1" s="2" t="s">
        <v>5</v>
      </c>
      <c r="G1" s="14" t="s">
        <v>7</v>
      </c>
    </row>
    <row r="2" spans="1:7" x14ac:dyDescent="0.25">
      <c r="A2" s="6">
        <v>0</v>
      </c>
      <c r="B2" s="6" t="s">
        <v>8</v>
      </c>
      <c r="C2" s="6" t="s">
        <v>6</v>
      </c>
      <c r="D2" s="6" t="s">
        <v>9</v>
      </c>
      <c r="E2" s="15" t="s">
        <v>10</v>
      </c>
      <c r="F2" s="6" t="s">
        <v>11</v>
      </c>
      <c r="G2" s="6" t="s">
        <v>12</v>
      </c>
    </row>
    <row r="3" spans="1:7" x14ac:dyDescent="0.25">
      <c r="A3" s="6">
        <v>0</v>
      </c>
      <c r="B3" s="6" t="s">
        <v>13</v>
      </c>
      <c r="C3" s="6" t="s">
        <v>14</v>
      </c>
      <c r="D3" s="6" t="s">
        <v>15</v>
      </c>
      <c r="E3" s="15" t="s">
        <v>16</v>
      </c>
      <c r="F3" s="6" t="s">
        <v>17</v>
      </c>
      <c r="G3" s="6" t="s">
        <v>18</v>
      </c>
    </row>
    <row r="4" spans="1:7" x14ac:dyDescent="0.25">
      <c r="A4" s="6">
        <v>1</v>
      </c>
      <c r="B4" s="6" t="s">
        <v>19</v>
      </c>
      <c r="C4" s="6" t="s">
        <v>20</v>
      </c>
      <c r="D4" s="6" t="s">
        <v>21</v>
      </c>
      <c r="E4" s="5" t="s">
        <v>22</v>
      </c>
      <c r="F4" s="6" t="s">
        <v>23</v>
      </c>
      <c r="G4" s="6" t="s">
        <v>24</v>
      </c>
    </row>
    <row r="5" spans="1:7" x14ac:dyDescent="0.25">
      <c r="A5" s="6">
        <v>0</v>
      </c>
      <c r="B5" s="6" t="s">
        <v>25</v>
      </c>
      <c r="C5" s="6" t="s">
        <v>26</v>
      </c>
      <c r="D5" s="6" t="s">
        <v>27</v>
      </c>
      <c r="E5" s="15" t="s">
        <v>28</v>
      </c>
      <c r="F5" s="6" t="s">
        <v>29</v>
      </c>
      <c r="G5" s="6" t="s">
        <v>30</v>
      </c>
    </row>
    <row r="6" spans="1:7" x14ac:dyDescent="0.25">
      <c r="A6" s="6">
        <v>0</v>
      </c>
      <c r="B6" s="6" t="s">
        <v>31</v>
      </c>
      <c r="C6" s="6" t="s">
        <v>32</v>
      </c>
      <c r="D6" s="5" t="s">
        <v>33</v>
      </c>
      <c r="E6" s="5" t="s">
        <v>34</v>
      </c>
      <c r="F6" s="6" t="s">
        <v>35</v>
      </c>
      <c r="G6" s="6" t="s">
        <v>36</v>
      </c>
    </row>
    <row r="7" spans="1:7" x14ac:dyDescent="0.25">
      <c r="A7" s="6">
        <v>0</v>
      </c>
      <c r="B7" s="6" t="s">
        <v>37</v>
      </c>
      <c r="C7" s="6" t="s">
        <v>38</v>
      </c>
      <c r="D7" s="6" t="s">
        <v>39</v>
      </c>
      <c r="E7" s="5" t="s">
        <v>40</v>
      </c>
      <c r="F7" s="6" t="s">
        <v>41</v>
      </c>
      <c r="G7" s="6" t="s">
        <v>42</v>
      </c>
    </row>
    <row r="8" spans="1:7" x14ac:dyDescent="0.25">
      <c r="A8" s="6">
        <v>0</v>
      </c>
      <c r="B8" s="6" t="s">
        <v>43</v>
      </c>
      <c r="C8" s="6" t="s">
        <v>44</v>
      </c>
      <c r="D8" s="6" t="s">
        <v>45</v>
      </c>
      <c r="E8" s="15" t="s">
        <v>46</v>
      </c>
      <c r="F8" s="6" t="s">
        <v>47</v>
      </c>
      <c r="G8" s="6" t="s">
        <v>48</v>
      </c>
    </row>
    <row r="9" spans="1:7" x14ac:dyDescent="0.25">
      <c r="A9" s="6">
        <v>0</v>
      </c>
      <c r="B9" s="6" t="s">
        <v>49</v>
      </c>
      <c r="C9" s="6" t="s">
        <v>50</v>
      </c>
      <c r="D9" s="6" t="s">
        <v>51</v>
      </c>
      <c r="E9" s="15" t="s">
        <v>52</v>
      </c>
      <c r="F9" s="6" t="s">
        <v>53</v>
      </c>
      <c r="G9" s="6" t="s">
        <v>54</v>
      </c>
    </row>
    <row r="10" spans="1:7" x14ac:dyDescent="0.25">
      <c r="A10" s="6">
        <v>0</v>
      </c>
      <c r="B10" s="6" t="s">
        <v>55</v>
      </c>
      <c r="C10" s="6" t="s">
        <v>56</v>
      </c>
      <c r="D10" s="6" t="s">
        <v>57</v>
      </c>
      <c r="E10" s="5" t="s">
        <v>58</v>
      </c>
      <c r="F10" s="6" t="s">
        <v>59</v>
      </c>
      <c r="G10" s="6" t="s">
        <v>60</v>
      </c>
    </row>
    <row r="11" spans="1:7" x14ac:dyDescent="0.25">
      <c r="A11" s="6">
        <v>0</v>
      </c>
      <c r="B11" s="6" t="s">
        <v>61</v>
      </c>
      <c r="C11" s="6" t="s">
        <v>62</v>
      </c>
      <c r="D11" s="6" t="s">
        <v>63</v>
      </c>
      <c r="E11" s="15" t="s">
        <v>64</v>
      </c>
      <c r="F11" s="6" t="s">
        <v>65</v>
      </c>
      <c r="G11" s="6" t="s">
        <v>66</v>
      </c>
    </row>
    <row r="12" spans="1:7" x14ac:dyDescent="0.25">
      <c r="A12" s="6">
        <v>0</v>
      </c>
      <c r="B12" s="6" t="s">
        <v>67</v>
      </c>
      <c r="C12" s="6" t="s">
        <v>68</v>
      </c>
      <c r="D12" s="6" t="s">
        <v>69</v>
      </c>
      <c r="E12" s="15" t="s">
        <v>70</v>
      </c>
      <c r="F12" s="6" t="s">
        <v>71</v>
      </c>
      <c r="G12" s="6" t="s">
        <v>72</v>
      </c>
    </row>
    <row r="13" spans="1:7" x14ac:dyDescent="0.25">
      <c r="A13" s="6">
        <v>0</v>
      </c>
      <c r="B13" s="6" t="s">
        <v>73</v>
      </c>
      <c r="C13" s="6" t="s">
        <v>74</v>
      </c>
      <c r="D13" s="6" t="s">
        <v>75</v>
      </c>
      <c r="E13" s="5" t="s">
        <v>22</v>
      </c>
      <c r="F13" s="6" t="s">
        <v>76</v>
      </c>
      <c r="G13" s="6" t="s">
        <v>77</v>
      </c>
    </row>
    <row r="14" spans="1:7" x14ac:dyDescent="0.25">
      <c r="A14" s="6">
        <v>0</v>
      </c>
      <c r="B14" s="6" t="s">
        <v>78</v>
      </c>
      <c r="C14" s="6" t="s">
        <v>79</v>
      </c>
      <c r="D14" s="6" t="s">
        <v>80</v>
      </c>
      <c r="E14" s="15" t="s">
        <v>81</v>
      </c>
      <c r="F14" s="6" t="s">
        <v>82</v>
      </c>
      <c r="G14" s="6" t="s">
        <v>83</v>
      </c>
    </row>
    <row r="15" spans="1:7" x14ac:dyDescent="0.25">
      <c r="A15" s="6">
        <v>0</v>
      </c>
      <c r="B15" s="6" t="s">
        <v>84</v>
      </c>
      <c r="C15" s="6" t="s">
        <v>85</v>
      </c>
      <c r="D15" s="6" t="s">
        <v>86</v>
      </c>
      <c r="E15" s="15" t="s">
        <v>87</v>
      </c>
      <c r="F15" s="6" t="s">
        <v>88</v>
      </c>
      <c r="G15" s="6" t="s">
        <v>54</v>
      </c>
    </row>
    <row r="16" spans="1:7" x14ac:dyDescent="0.25">
      <c r="A16" s="6">
        <v>0</v>
      </c>
      <c r="B16" s="6" t="s">
        <v>89</v>
      </c>
      <c r="C16" s="6" t="s">
        <v>90</v>
      </c>
      <c r="D16" s="5" t="s">
        <v>91</v>
      </c>
      <c r="E16" s="15" t="s">
        <v>22</v>
      </c>
      <c r="F16" s="6" t="s">
        <v>92</v>
      </c>
      <c r="G16" s="6" t="s">
        <v>93</v>
      </c>
    </row>
    <row r="17" spans="1:7" x14ac:dyDescent="0.25">
      <c r="A17" s="6">
        <v>0</v>
      </c>
      <c r="B17" s="6" t="s">
        <v>94</v>
      </c>
      <c r="C17" s="6" t="s">
        <v>95</v>
      </c>
      <c r="D17" s="6" t="s">
        <v>96</v>
      </c>
      <c r="E17" s="15" t="s">
        <v>97</v>
      </c>
      <c r="F17" s="6" t="s">
        <v>98</v>
      </c>
      <c r="G17" s="6" t="s">
        <v>93</v>
      </c>
    </row>
    <row r="18" spans="1:7" x14ac:dyDescent="0.25">
      <c r="A18" s="6">
        <v>0</v>
      </c>
      <c r="B18" s="6" t="s">
        <v>99</v>
      </c>
      <c r="C18" s="6" t="s">
        <v>100</v>
      </c>
      <c r="D18" s="5" t="s">
        <v>101</v>
      </c>
      <c r="E18" s="15" t="s">
        <v>102</v>
      </c>
      <c r="F18" s="6" t="s">
        <v>103</v>
      </c>
      <c r="G18" s="6" t="s">
        <v>104</v>
      </c>
    </row>
    <row r="19" spans="1:7" x14ac:dyDescent="0.25">
      <c r="A19" s="6">
        <v>0</v>
      </c>
      <c r="B19" s="6" t="s">
        <v>105</v>
      </c>
      <c r="C19" s="6" t="s">
        <v>106</v>
      </c>
      <c r="D19" s="6" t="s">
        <v>107</v>
      </c>
      <c r="E19" s="5" t="s">
        <v>22</v>
      </c>
      <c r="F19" s="6" t="s">
        <v>108</v>
      </c>
      <c r="G19" s="6" t="s">
        <v>109</v>
      </c>
    </row>
    <row r="20" spans="1:7" x14ac:dyDescent="0.25">
      <c r="A20" s="6">
        <v>0</v>
      </c>
      <c r="B20" s="6" t="s">
        <v>110</v>
      </c>
      <c r="C20" s="6" t="s">
        <v>111</v>
      </c>
      <c r="D20" s="6" t="s">
        <v>112</v>
      </c>
      <c r="E20" s="15" t="s">
        <v>113</v>
      </c>
      <c r="F20" s="6" t="s">
        <v>114</v>
      </c>
      <c r="G20" s="6" t="s">
        <v>115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25E126-268B-403F-A986-75DEF4D141F8}">
  <dimension ref="A1:AV189"/>
  <sheetViews>
    <sheetView zoomScaleNormal="100" workbookViewId="0"/>
  </sheetViews>
  <sheetFormatPr defaultRowHeight="15" x14ac:dyDescent="0.25"/>
  <cols>
    <col min="1" max="1" width="9.85546875" bestFit="1" customWidth="1" collapsed="1"/>
    <col min="2" max="2" width="21.140625" bestFit="1" customWidth="1" collapsed="1"/>
    <col min="3" max="3" width="17.42578125" bestFit="1" customWidth="1" collapsed="1"/>
    <col min="4" max="4" width="11.42578125" bestFit="1" customWidth="1" collapsed="1"/>
    <col min="5" max="5" width="20.5703125" bestFit="1" customWidth="1" collapsed="1"/>
    <col min="6" max="6" width="23.85546875" bestFit="1" customWidth="1" collapsed="1"/>
    <col min="7" max="7" width="28.42578125" bestFit="1" customWidth="1" collapsed="1"/>
    <col min="8" max="8" width="18" bestFit="1" customWidth="1" collapsed="1"/>
    <col min="9" max="9" width="25.140625" bestFit="1" customWidth="1" collapsed="1"/>
    <col min="10" max="10" width="16.5703125" bestFit="1" customWidth="1" collapsed="1"/>
    <col min="11" max="11" width="14.28515625" bestFit="1" customWidth="1" collapsed="1"/>
    <col min="12" max="12" width="42.7109375" bestFit="1" customWidth="1" collapsed="1"/>
    <col min="13" max="13" width="36.7109375" bestFit="1" customWidth="1" collapsed="1"/>
    <col min="14" max="14" width="5.5703125" bestFit="1" customWidth="1" collapsed="1"/>
    <col min="15" max="15" width="40.7109375" bestFit="1" customWidth="1" collapsed="1"/>
    <col min="16" max="16" width="11.28515625" bestFit="1" customWidth="1" collapsed="1"/>
    <col min="17" max="17" width="19.42578125" bestFit="1" customWidth="1" collapsed="1"/>
    <col min="18" max="19" width="25.140625" bestFit="1" customWidth="1" collapsed="1"/>
    <col min="20" max="20" width="30.140625" bestFit="1" customWidth="1" collapsed="1"/>
    <col min="21" max="21" width="20.7109375" bestFit="1" customWidth="1" collapsed="1"/>
    <col min="22" max="22" width="16.42578125" bestFit="1" customWidth="1" collapsed="1"/>
    <col min="23" max="23" width="15.42578125" bestFit="1" customWidth="1" collapsed="1"/>
    <col min="24" max="24" width="22.42578125" bestFit="1" customWidth="1" collapsed="1"/>
    <col min="25" max="25" width="6.42578125" bestFit="1" customWidth="1" collapsed="1"/>
    <col min="26" max="26" width="19" bestFit="1" customWidth="1" collapsed="1"/>
    <col min="27" max="27" width="25.140625" bestFit="1" customWidth="1" collapsed="1"/>
    <col min="28" max="28" width="17.28515625" bestFit="1" customWidth="1" collapsed="1"/>
    <col min="29" max="29" width="26.5703125" bestFit="1" customWidth="1" collapsed="1"/>
    <col min="30" max="30" width="16.5703125" bestFit="1" customWidth="1" collapsed="1"/>
    <col min="31" max="31" width="16" bestFit="1" customWidth="1" collapsed="1"/>
    <col min="32" max="32" width="20" bestFit="1" customWidth="1" collapsed="1"/>
    <col min="33" max="33" width="15.42578125" bestFit="1" customWidth="1" collapsed="1"/>
    <col min="34" max="34" width="14.28515625" bestFit="1" customWidth="1" collapsed="1"/>
    <col min="35" max="35" width="16.42578125" bestFit="1" customWidth="1" collapsed="1"/>
    <col min="36" max="36" width="27.85546875" bestFit="1" customWidth="1" collapsed="1"/>
    <col min="37" max="37" width="21.42578125" bestFit="1" customWidth="1" collapsed="1"/>
    <col min="38" max="38" width="22.85546875" bestFit="1" customWidth="1" collapsed="1"/>
    <col min="39" max="40" width="25.140625" bestFit="1" customWidth="1" collapsed="1"/>
    <col min="41" max="41" width="14.42578125" bestFit="1" customWidth="1" collapsed="1"/>
    <col min="42" max="42" width="17.5703125" bestFit="1" customWidth="1" collapsed="1"/>
    <col min="43" max="43" width="14.85546875" bestFit="1" customWidth="1" collapsed="1"/>
    <col min="44" max="44" width="17.140625" bestFit="1" customWidth="1" collapsed="1"/>
    <col min="45" max="45" width="13.85546875" bestFit="1" customWidth="1" collapsed="1"/>
    <col min="46" max="46" width="9" bestFit="1" customWidth="1" collapsed="1"/>
    <col min="47" max="47" width="12.28515625" bestFit="1" customWidth="1" collapsed="1"/>
    <col min="48" max="48" width="17.42578125" bestFit="1" customWidth="1" collapsed="1"/>
  </cols>
  <sheetData>
    <row r="1" spans="1:48" s="5" customFormat="1" ht="14.25" x14ac:dyDescent="0.2">
      <c r="A1" s="2" t="s">
        <v>2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3" t="s">
        <v>215</v>
      </c>
      <c r="I1" s="4" t="s">
        <v>122</v>
      </c>
      <c r="J1" s="4" t="s">
        <v>123</v>
      </c>
      <c r="K1" s="4" t="s">
        <v>124</v>
      </c>
      <c r="L1" s="4" t="s">
        <v>125</v>
      </c>
      <c r="M1" s="4" t="s">
        <v>126</v>
      </c>
      <c r="N1" s="4" t="s">
        <v>127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4" t="s">
        <v>139</v>
      </c>
      <c r="AA1" s="4" t="s">
        <v>140</v>
      </c>
      <c r="AB1" s="4" t="s">
        <v>141</v>
      </c>
      <c r="AC1" s="4" t="s">
        <v>142</v>
      </c>
      <c r="AD1" s="4" t="s">
        <v>143</v>
      </c>
      <c r="AE1" s="4" t="s">
        <v>144</v>
      </c>
      <c r="AF1" s="4" t="s">
        <v>145</v>
      </c>
      <c r="AG1" s="4" t="s">
        <v>146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151</v>
      </c>
      <c r="AM1" s="4" t="s">
        <v>152</v>
      </c>
      <c r="AN1" s="4" t="s">
        <v>153</v>
      </c>
      <c r="AO1" s="4" t="s">
        <v>154</v>
      </c>
      <c r="AP1" s="4" t="s">
        <v>232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218</v>
      </c>
    </row>
    <row r="2" spans="1:48" s="5" customFormat="1" ht="14.25" x14ac:dyDescent="0.2">
      <c r="A2" s="6">
        <v>1</v>
      </c>
      <c r="B2" s="6" t="s">
        <v>160</v>
      </c>
      <c r="C2" s="6" t="s">
        <v>161</v>
      </c>
      <c r="D2" s="6" t="s">
        <v>945</v>
      </c>
      <c r="E2" s="6" t="s">
        <v>163</v>
      </c>
      <c r="F2" s="6">
        <v>1</v>
      </c>
      <c r="G2" s="6" t="s">
        <v>164</v>
      </c>
      <c r="H2" s="7" t="s">
        <v>216</v>
      </c>
      <c r="I2" s="8">
        <f ca="1">NOW()</f>
        <v>43895.984404976851</v>
      </c>
      <c r="J2" s="6"/>
      <c r="K2" s="6"/>
      <c r="L2" s="6" t="s">
        <v>165</v>
      </c>
      <c r="M2" s="6" t="s">
        <v>166</v>
      </c>
      <c r="N2" s="6"/>
      <c r="O2" s="6" t="s">
        <v>407</v>
      </c>
      <c r="P2" s="6">
        <v>1</v>
      </c>
      <c r="Q2" s="6" t="s">
        <v>168</v>
      </c>
      <c r="R2" s="8">
        <v>43707.525740740741</v>
      </c>
      <c r="S2" s="6"/>
      <c r="T2" s="6"/>
      <c r="U2" s="6"/>
      <c r="V2" s="9" t="s">
        <v>169</v>
      </c>
      <c r="W2" s="6"/>
      <c r="X2" s="6"/>
      <c r="Y2" s="6"/>
      <c r="Z2" s="6"/>
      <c r="AA2" s="6"/>
      <c r="AB2" s="6" t="s">
        <v>170</v>
      </c>
      <c r="AC2" s="6" t="s">
        <v>171</v>
      </c>
      <c r="AD2" s="6" t="s">
        <v>172</v>
      </c>
      <c r="AE2" s="6" t="s">
        <v>173</v>
      </c>
      <c r="AF2" s="6"/>
      <c r="AG2" s="6"/>
      <c r="AH2" s="6" t="s">
        <v>174</v>
      </c>
      <c r="AI2" s="6"/>
      <c r="AJ2" s="6"/>
      <c r="AK2" s="6"/>
      <c r="AL2" s="6"/>
      <c r="AM2" s="8"/>
      <c r="AN2" s="8">
        <v>43707.525739004632</v>
      </c>
      <c r="AO2" s="6"/>
      <c r="AP2" s="6"/>
      <c r="AQ2" s="6"/>
      <c r="AR2" s="6"/>
      <c r="AS2" s="6" t="s">
        <v>127</v>
      </c>
      <c r="AT2" s="6"/>
      <c r="AU2" s="6"/>
      <c r="AV2" s="6">
        <v>2</v>
      </c>
    </row>
    <row r="3" spans="1:48" s="5" customFormat="1" ht="14.25" x14ac:dyDescent="0.2">
      <c r="A3" s="6">
        <v>1</v>
      </c>
      <c r="B3" s="6" t="s">
        <v>160</v>
      </c>
      <c r="C3" s="6" t="s">
        <v>161</v>
      </c>
      <c r="D3" s="6" t="s">
        <v>945</v>
      </c>
      <c r="E3" s="6" t="s">
        <v>163</v>
      </c>
      <c r="F3" s="10">
        <v>1</v>
      </c>
      <c r="G3" s="6" t="s">
        <v>164</v>
      </c>
      <c r="H3" s="7" t="s">
        <v>216</v>
      </c>
      <c r="I3" s="8">
        <f t="shared" ref="I3:I66" ca="1" si="0">NOW()</f>
        <v>43895.984404976851</v>
      </c>
      <c r="J3" s="6"/>
      <c r="K3" s="6"/>
      <c r="L3" s="6" t="s">
        <v>175</v>
      </c>
      <c r="M3" s="6" t="s">
        <v>176</v>
      </c>
      <c r="N3" s="6">
        <v>1</v>
      </c>
      <c r="O3" s="6" t="s">
        <v>407</v>
      </c>
      <c r="P3" s="6">
        <v>1</v>
      </c>
      <c r="Q3" s="6" t="s">
        <v>168</v>
      </c>
      <c r="R3" s="8">
        <v>43707.525740740741</v>
      </c>
      <c r="S3" s="6"/>
      <c r="T3" s="6"/>
      <c r="U3" s="6"/>
      <c r="V3" s="9" t="s">
        <v>169</v>
      </c>
      <c r="W3" s="6"/>
      <c r="X3" s="6"/>
      <c r="Y3" s="6">
        <v>120</v>
      </c>
      <c r="Z3" s="6">
        <v>120</v>
      </c>
      <c r="AA3" s="8">
        <f>R3+Y3</f>
        <v>43827.525740740741</v>
      </c>
      <c r="AB3" s="6" t="s">
        <v>177</v>
      </c>
      <c r="AC3" s="6" t="s">
        <v>171</v>
      </c>
      <c r="AD3" s="6" t="s">
        <v>178</v>
      </c>
      <c r="AE3" s="6" t="s">
        <v>179</v>
      </c>
      <c r="AF3" s="6"/>
      <c r="AG3" s="6" t="s">
        <v>180</v>
      </c>
      <c r="AH3" s="6" t="s">
        <v>174</v>
      </c>
      <c r="AI3" s="6"/>
      <c r="AJ3" s="6" t="s">
        <v>181</v>
      </c>
      <c r="AK3" s="6" t="s">
        <v>219</v>
      </c>
      <c r="AL3" s="6"/>
      <c r="AM3" s="8">
        <v>43707.525740740741</v>
      </c>
      <c r="AN3" s="8">
        <v>43707.525739004632</v>
      </c>
      <c r="AO3" s="6"/>
      <c r="AP3" s="6"/>
      <c r="AQ3" s="6"/>
      <c r="AR3" s="6"/>
      <c r="AS3" s="6" t="s">
        <v>127</v>
      </c>
      <c r="AT3" s="6"/>
      <c r="AU3" s="6">
        <v>1</v>
      </c>
      <c r="AV3" s="6">
        <v>2</v>
      </c>
    </row>
    <row r="4" spans="1:48" s="5" customFormat="1" ht="14.25" x14ac:dyDescent="0.2">
      <c r="A4" s="6">
        <v>1</v>
      </c>
      <c r="B4" s="6" t="s">
        <v>160</v>
      </c>
      <c r="C4" s="6" t="s">
        <v>161</v>
      </c>
      <c r="D4" s="6" t="s">
        <v>945</v>
      </c>
      <c r="E4" s="6" t="s">
        <v>163</v>
      </c>
      <c r="F4" s="10">
        <v>1</v>
      </c>
      <c r="G4" s="6" t="s">
        <v>164</v>
      </c>
      <c r="H4" s="7" t="s">
        <v>216</v>
      </c>
      <c r="I4" s="8">
        <f t="shared" ca="1" si="0"/>
        <v>43895.984404976851</v>
      </c>
      <c r="J4" s="6"/>
      <c r="K4" s="6"/>
      <c r="L4" s="6" t="s">
        <v>214</v>
      </c>
      <c r="M4" s="6" t="s">
        <v>195</v>
      </c>
      <c r="N4" s="6">
        <v>1</v>
      </c>
      <c r="O4" s="6" t="s">
        <v>407</v>
      </c>
      <c r="P4" s="6">
        <v>1</v>
      </c>
      <c r="Q4" s="6" t="s">
        <v>168</v>
      </c>
      <c r="R4" s="8">
        <v>43707.525740740741</v>
      </c>
      <c r="S4" s="6"/>
      <c r="T4" s="6"/>
      <c r="U4" s="6"/>
      <c r="V4" s="9" t="s">
        <v>169</v>
      </c>
      <c r="W4" s="6"/>
      <c r="X4" s="6"/>
      <c r="Y4" s="6">
        <v>120</v>
      </c>
      <c r="Z4" s="6">
        <v>120</v>
      </c>
      <c r="AA4" s="8">
        <f>R4+Y4</f>
        <v>43827.525740740741</v>
      </c>
      <c r="AB4" s="6" t="s">
        <v>177</v>
      </c>
      <c r="AC4" s="6" t="s">
        <v>194</v>
      </c>
      <c r="AD4" s="6" t="s">
        <v>178</v>
      </c>
      <c r="AE4" s="6" t="s">
        <v>179</v>
      </c>
      <c r="AF4" s="6" t="s">
        <v>183</v>
      </c>
      <c r="AG4" s="6" t="s">
        <v>180</v>
      </c>
      <c r="AH4" s="6" t="s">
        <v>174</v>
      </c>
      <c r="AI4" s="6" t="s">
        <v>180</v>
      </c>
      <c r="AJ4" s="6" t="s">
        <v>181</v>
      </c>
      <c r="AK4" s="6" t="s">
        <v>219</v>
      </c>
      <c r="AL4" s="6"/>
      <c r="AM4" s="8">
        <v>43707.525740740741</v>
      </c>
      <c r="AN4" s="8">
        <v>43707.525739004632</v>
      </c>
      <c r="AO4" s="6"/>
      <c r="AP4" s="6"/>
      <c r="AQ4" s="6" t="s">
        <v>174</v>
      </c>
      <c r="AR4" s="6" t="s">
        <v>180</v>
      </c>
      <c r="AS4" s="6" t="s">
        <v>127</v>
      </c>
      <c r="AT4" s="6"/>
      <c r="AU4" s="6">
        <v>1</v>
      </c>
      <c r="AV4" s="6">
        <v>2</v>
      </c>
    </row>
    <row r="5" spans="1:48" s="5" customFormat="1" ht="14.25" x14ac:dyDescent="0.2">
      <c r="A5" s="6">
        <v>1</v>
      </c>
      <c r="B5" s="6" t="s">
        <v>160</v>
      </c>
      <c r="C5" s="6" t="s">
        <v>161</v>
      </c>
      <c r="D5" s="6" t="s">
        <v>945</v>
      </c>
      <c r="E5" s="6" t="s">
        <v>163</v>
      </c>
      <c r="F5" s="10">
        <v>1</v>
      </c>
      <c r="G5" s="6" t="s">
        <v>164</v>
      </c>
      <c r="H5" s="7" t="s">
        <v>216</v>
      </c>
      <c r="I5" s="8">
        <f t="shared" ca="1" si="0"/>
        <v>43895.984404976851</v>
      </c>
      <c r="J5" s="6"/>
      <c r="K5" s="6"/>
      <c r="L5" s="6" t="s">
        <v>211</v>
      </c>
      <c r="M5" s="6" t="s">
        <v>204</v>
      </c>
      <c r="N5" s="6">
        <v>1</v>
      </c>
      <c r="O5" s="6" t="s">
        <v>407</v>
      </c>
      <c r="P5" s="6">
        <v>1</v>
      </c>
      <c r="Q5" s="6" t="s">
        <v>168</v>
      </c>
      <c r="R5" s="8">
        <v>43707.525740740741</v>
      </c>
      <c r="S5" s="6"/>
      <c r="T5" s="6"/>
      <c r="U5" s="6"/>
      <c r="V5" s="9" t="s">
        <v>169</v>
      </c>
      <c r="W5" s="6"/>
      <c r="X5" s="6"/>
      <c r="Y5" s="6">
        <v>120</v>
      </c>
      <c r="Z5" s="6">
        <v>120</v>
      </c>
      <c r="AA5" s="8">
        <f>R5+Y5</f>
        <v>43827.525740740741</v>
      </c>
      <c r="AB5" s="6" t="s">
        <v>177</v>
      </c>
      <c r="AC5" s="6" t="s">
        <v>168</v>
      </c>
      <c r="AD5" s="6" t="s">
        <v>178</v>
      </c>
      <c r="AE5" s="6" t="s">
        <v>179</v>
      </c>
      <c r="AF5" s="6" t="s">
        <v>183</v>
      </c>
      <c r="AG5" s="6" t="s">
        <v>180</v>
      </c>
      <c r="AH5" s="6" t="s">
        <v>183</v>
      </c>
      <c r="AI5" s="6" t="s">
        <v>180</v>
      </c>
      <c r="AJ5" s="6" t="s">
        <v>181</v>
      </c>
      <c r="AK5" s="6" t="s">
        <v>219</v>
      </c>
      <c r="AL5" s="6"/>
      <c r="AM5" s="8">
        <v>43707.525740740741</v>
      </c>
      <c r="AN5" s="8">
        <v>43707.525739004632</v>
      </c>
      <c r="AO5" s="6"/>
      <c r="AP5" s="6"/>
      <c r="AQ5" s="6" t="s">
        <v>174</v>
      </c>
      <c r="AR5" s="6" t="s">
        <v>180</v>
      </c>
      <c r="AS5" s="6" t="s">
        <v>127</v>
      </c>
      <c r="AT5" s="6"/>
      <c r="AU5" s="6">
        <v>1</v>
      </c>
      <c r="AV5" s="6">
        <v>2</v>
      </c>
    </row>
    <row r="6" spans="1:48" s="5" customFormat="1" ht="14.25" x14ac:dyDescent="0.2">
      <c r="A6" s="6">
        <v>1</v>
      </c>
      <c r="B6" s="6" t="s">
        <v>160</v>
      </c>
      <c r="C6" s="6" t="s">
        <v>161</v>
      </c>
      <c r="D6" s="6" t="s">
        <v>945</v>
      </c>
      <c r="E6" s="6" t="s">
        <v>163</v>
      </c>
      <c r="F6" s="6">
        <v>1</v>
      </c>
      <c r="G6" s="6" t="s">
        <v>164</v>
      </c>
      <c r="H6" s="7" t="s">
        <v>217</v>
      </c>
      <c r="I6" s="8">
        <f t="shared" ca="1" si="0"/>
        <v>43895.984404976851</v>
      </c>
      <c r="J6" s="6"/>
      <c r="K6" s="6"/>
      <c r="L6" s="6" t="s">
        <v>208</v>
      </c>
      <c r="M6" s="6" t="s">
        <v>166</v>
      </c>
      <c r="N6" s="6"/>
      <c r="O6" s="6" t="s">
        <v>408</v>
      </c>
      <c r="P6" s="6">
        <v>2</v>
      </c>
      <c r="Q6" s="6" t="s">
        <v>168</v>
      </c>
      <c r="R6" s="8">
        <v>43707.525740740741</v>
      </c>
      <c r="S6" s="6"/>
      <c r="T6" s="6"/>
      <c r="U6" s="6"/>
      <c r="V6" s="9" t="s">
        <v>169</v>
      </c>
      <c r="W6" s="6"/>
      <c r="X6" s="6"/>
      <c r="Y6" s="6"/>
      <c r="Z6" s="6"/>
      <c r="AA6" s="6"/>
      <c r="AB6" s="6" t="s">
        <v>170</v>
      </c>
      <c r="AC6" s="6" t="s">
        <v>171</v>
      </c>
      <c r="AD6" s="6" t="s">
        <v>172</v>
      </c>
      <c r="AE6" s="6" t="s">
        <v>173</v>
      </c>
      <c r="AF6" s="6"/>
      <c r="AG6" s="6"/>
      <c r="AH6" s="6" t="s">
        <v>174</v>
      </c>
      <c r="AI6" s="6"/>
      <c r="AJ6" s="6"/>
      <c r="AK6" s="6"/>
      <c r="AL6" s="6"/>
      <c r="AM6" s="8"/>
      <c r="AN6" s="8">
        <v>43707.525739004632</v>
      </c>
      <c r="AO6" s="6"/>
      <c r="AP6" s="6"/>
      <c r="AQ6" s="6"/>
      <c r="AR6" s="6"/>
      <c r="AS6" s="6" t="s">
        <v>127</v>
      </c>
      <c r="AT6" s="6"/>
      <c r="AU6" s="6"/>
      <c r="AV6" s="6">
        <v>2</v>
      </c>
    </row>
    <row r="7" spans="1:48" s="5" customFormat="1" ht="14.25" x14ac:dyDescent="0.2">
      <c r="A7" s="6">
        <v>1</v>
      </c>
      <c r="B7" s="6" t="s">
        <v>160</v>
      </c>
      <c r="C7" s="6" t="s">
        <v>161</v>
      </c>
      <c r="D7" s="6" t="s">
        <v>945</v>
      </c>
      <c r="E7" s="6" t="s">
        <v>163</v>
      </c>
      <c r="F7" s="10">
        <v>1</v>
      </c>
      <c r="G7" s="6" t="s">
        <v>164</v>
      </c>
      <c r="H7" s="7" t="s">
        <v>217</v>
      </c>
      <c r="I7" s="8">
        <f t="shared" ca="1" si="0"/>
        <v>43895.984404976851</v>
      </c>
      <c r="J7" s="6"/>
      <c r="K7" s="6"/>
      <c r="L7" s="6" t="s">
        <v>205</v>
      </c>
      <c r="M7" s="6" t="s">
        <v>176</v>
      </c>
      <c r="N7" s="6">
        <v>1</v>
      </c>
      <c r="O7" s="6" t="s">
        <v>408</v>
      </c>
      <c r="P7" s="6">
        <v>2</v>
      </c>
      <c r="Q7" s="6" t="s">
        <v>168</v>
      </c>
      <c r="R7" s="8">
        <v>43707.525740740741</v>
      </c>
      <c r="S7" s="6"/>
      <c r="T7" s="6"/>
      <c r="U7" s="6"/>
      <c r="V7" s="9" t="s">
        <v>169</v>
      </c>
      <c r="W7" s="6"/>
      <c r="X7" s="6"/>
      <c r="Y7" s="6">
        <v>120</v>
      </c>
      <c r="Z7" s="6">
        <v>120</v>
      </c>
      <c r="AA7" s="8">
        <f>R7+Y7</f>
        <v>43827.525740740741</v>
      </c>
      <c r="AB7" s="6" t="s">
        <v>177</v>
      </c>
      <c r="AC7" s="6" t="s">
        <v>171</v>
      </c>
      <c r="AD7" s="6" t="s">
        <v>178</v>
      </c>
      <c r="AE7" s="6" t="s">
        <v>179</v>
      </c>
      <c r="AF7" s="6"/>
      <c r="AG7" s="6" t="s">
        <v>180</v>
      </c>
      <c r="AH7" s="6" t="s">
        <v>174</v>
      </c>
      <c r="AI7" s="6"/>
      <c r="AJ7" s="6" t="s">
        <v>181</v>
      </c>
      <c r="AK7" s="6" t="s">
        <v>219</v>
      </c>
      <c r="AL7" s="6"/>
      <c r="AM7" s="8">
        <v>43707.525740740741</v>
      </c>
      <c r="AN7" s="8">
        <v>43707.525739004632</v>
      </c>
      <c r="AO7" s="6"/>
      <c r="AP7" s="6"/>
      <c r="AQ7" s="6"/>
      <c r="AR7" s="6"/>
      <c r="AS7" s="6" t="s">
        <v>127</v>
      </c>
      <c r="AT7" s="6"/>
      <c r="AU7" s="6">
        <v>1</v>
      </c>
      <c r="AV7" s="6">
        <v>2</v>
      </c>
    </row>
    <row r="8" spans="1:48" s="5" customFormat="1" ht="14.25" x14ac:dyDescent="0.2">
      <c r="A8" s="6">
        <v>1</v>
      </c>
      <c r="B8" s="6" t="s">
        <v>160</v>
      </c>
      <c r="C8" s="6" t="s">
        <v>161</v>
      </c>
      <c r="D8" s="6" t="s">
        <v>945</v>
      </c>
      <c r="E8" s="6" t="s">
        <v>163</v>
      </c>
      <c r="F8" s="10">
        <v>1</v>
      </c>
      <c r="G8" s="6" t="s">
        <v>164</v>
      </c>
      <c r="H8" s="7" t="s">
        <v>217</v>
      </c>
      <c r="I8" s="8">
        <f t="shared" ca="1" si="0"/>
        <v>43895.984404976851</v>
      </c>
      <c r="J8" s="6"/>
      <c r="K8" s="6"/>
      <c r="L8" s="6" t="s">
        <v>203</v>
      </c>
      <c r="M8" s="6" t="s">
        <v>195</v>
      </c>
      <c r="N8" s="6">
        <v>1</v>
      </c>
      <c r="O8" s="6" t="s">
        <v>408</v>
      </c>
      <c r="P8" s="6">
        <v>2</v>
      </c>
      <c r="Q8" s="6" t="s">
        <v>168</v>
      </c>
      <c r="R8" s="8">
        <v>43707.525740740741</v>
      </c>
      <c r="S8" s="6"/>
      <c r="T8" s="6"/>
      <c r="U8" s="6"/>
      <c r="V8" s="9" t="s">
        <v>169</v>
      </c>
      <c r="W8" s="6"/>
      <c r="X8" s="6"/>
      <c r="Y8" s="6">
        <v>120</v>
      </c>
      <c r="Z8" s="6">
        <v>120</v>
      </c>
      <c r="AA8" s="8">
        <f>R8+Y8</f>
        <v>43827.525740740741</v>
      </c>
      <c r="AB8" s="6" t="s">
        <v>177</v>
      </c>
      <c r="AC8" s="6" t="s">
        <v>194</v>
      </c>
      <c r="AD8" s="6" t="s">
        <v>178</v>
      </c>
      <c r="AE8" s="6" t="s">
        <v>179</v>
      </c>
      <c r="AF8" s="6" t="s">
        <v>183</v>
      </c>
      <c r="AG8" s="6" t="s">
        <v>180</v>
      </c>
      <c r="AH8" s="6" t="s">
        <v>174</v>
      </c>
      <c r="AI8" s="6" t="s">
        <v>180</v>
      </c>
      <c r="AJ8" s="6" t="s">
        <v>181</v>
      </c>
      <c r="AK8" s="6" t="s">
        <v>219</v>
      </c>
      <c r="AL8" s="6"/>
      <c r="AM8" s="8">
        <v>43707.525740740741</v>
      </c>
      <c r="AN8" s="8">
        <v>43707.525739004632</v>
      </c>
      <c r="AO8" s="6"/>
      <c r="AP8" s="6"/>
      <c r="AQ8" s="6" t="s">
        <v>174</v>
      </c>
      <c r="AR8" s="6" t="s">
        <v>180</v>
      </c>
      <c r="AS8" s="6" t="s">
        <v>127</v>
      </c>
      <c r="AT8" s="6"/>
      <c r="AU8" s="6">
        <v>1</v>
      </c>
      <c r="AV8" s="6">
        <v>2</v>
      </c>
    </row>
    <row r="9" spans="1:48" s="5" customFormat="1" ht="14.25" x14ac:dyDescent="0.2">
      <c r="A9" s="6">
        <v>1</v>
      </c>
      <c r="B9" s="6" t="s">
        <v>160</v>
      </c>
      <c r="C9" s="6" t="s">
        <v>161</v>
      </c>
      <c r="D9" s="6" t="s">
        <v>945</v>
      </c>
      <c r="E9" s="6" t="s">
        <v>163</v>
      </c>
      <c r="F9" s="10">
        <v>1</v>
      </c>
      <c r="G9" s="6" t="s">
        <v>164</v>
      </c>
      <c r="H9" s="7" t="s">
        <v>217</v>
      </c>
      <c r="I9" s="8">
        <f t="shared" ca="1" si="0"/>
        <v>43895.984404976851</v>
      </c>
      <c r="J9" s="6"/>
      <c r="K9" s="6"/>
      <c r="L9" s="6" t="s">
        <v>201</v>
      </c>
      <c r="M9" s="6" t="s">
        <v>204</v>
      </c>
      <c r="N9" s="6">
        <v>1</v>
      </c>
      <c r="O9" s="6" t="s">
        <v>408</v>
      </c>
      <c r="P9" s="6">
        <v>2</v>
      </c>
      <c r="Q9" s="6" t="s">
        <v>168</v>
      </c>
      <c r="R9" s="8">
        <v>43707.525740740741</v>
      </c>
      <c r="S9" s="6"/>
      <c r="T9" s="6"/>
      <c r="U9" s="6"/>
      <c r="V9" s="9" t="s">
        <v>169</v>
      </c>
      <c r="W9" s="6"/>
      <c r="X9" s="6"/>
      <c r="Y9" s="6">
        <v>120</v>
      </c>
      <c r="Z9" s="6">
        <v>120</v>
      </c>
      <c r="AA9" s="8">
        <f>R9+Y9</f>
        <v>43827.525740740741</v>
      </c>
      <c r="AB9" s="6" t="s">
        <v>177</v>
      </c>
      <c r="AC9" s="6" t="s">
        <v>168</v>
      </c>
      <c r="AD9" s="6" t="s">
        <v>178</v>
      </c>
      <c r="AE9" s="6" t="s">
        <v>179</v>
      </c>
      <c r="AF9" s="6" t="s">
        <v>183</v>
      </c>
      <c r="AG9" s="6" t="s">
        <v>180</v>
      </c>
      <c r="AH9" s="6" t="s">
        <v>183</v>
      </c>
      <c r="AI9" s="6" t="s">
        <v>180</v>
      </c>
      <c r="AJ9" s="6" t="s">
        <v>181</v>
      </c>
      <c r="AK9" s="6" t="s">
        <v>219</v>
      </c>
      <c r="AL9" s="6"/>
      <c r="AM9" s="8">
        <v>43707.525740740741</v>
      </c>
      <c r="AN9" s="8">
        <v>43707.525739004632</v>
      </c>
      <c r="AO9" s="6"/>
      <c r="AP9" s="6"/>
      <c r="AQ9" s="6" t="s">
        <v>174</v>
      </c>
      <c r="AR9" s="6" t="s">
        <v>180</v>
      </c>
      <c r="AS9" s="6" t="s">
        <v>127</v>
      </c>
      <c r="AT9" s="6"/>
      <c r="AU9" s="6">
        <v>1</v>
      </c>
      <c r="AV9" s="6">
        <v>2</v>
      </c>
    </row>
    <row r="10" spans="1:48" s="5" customFormat="1" ht="14.25" x14ac:dyDescent="0.2">
      <c r="A10" s="6">
        <v>1</v>
      </c>
      <c r="B10" s="6" t="s">
        <v>160</v>
      </c>
      <c r="C10" s="6" t="s">
        <v>161</v>
      </c>
      <c r="D10" s="6" t="s">
        <v>945</v>
      </c>
      <c r="E10" s="6" t="s">
        <v>163</v>
      </c>
      <c r="F10" s="6">
        <v>1</v>
      </c>
      <c r="G10" s="6" t="s">
        <v>164</v>
      </c>
      <c r="H10" s="7" t="s">
        <v>438</v>
      </c>
      <c r="I10" s="8">
        <f t="shared" ca="1" si="0"/>
        <v>43895.984404976851</v>
      </c>
      <c r="J10" s="6"/>
      <c r="K10" s="6"/>
      <c r="L10" s="6" t="s">
        <v>199</v>
      </c>
      <c r="M10" s="6" t="s">
        <v>166</v>
      </c>
      <c r="N10" s="6"/>
      <c r="O10" s="6" t="s">
        <v>409</v>
      </c>
      <c r="P10" s="6">
        <v>3</v>
      </c>
      <c r="Q10" s="6" t="s">
        <v>168</v>
      </c>
      <c r="R10" s="8">
        <v>43707.525740740741</v>
      </c>
      <c r="S10" s="6"/>
      <c r="T10" s="6"/>
      <c r="U10" s="6"/>
      <c r="V10" s="9" t="s">
        <v>169</v>
      </c>
      <c r="W10" s="6"/>
      <c r="X10" s="6"/>
      <c r="Y10" s="6"/>
      <c r="Z10" s="6"/>
      <c r="AA10" s="6"/>
      <c r="AB10" s="6" t="s">
        <v>170</v>
      </c>
      <c r="AC10" s="6" t="s">
        <v>171</v>
      </c>
      <c r="AD10" s="6" t="s">
        <v>172</v>
      </c>
      <c r="AE10" s="6" t="s">
        <v>173</v>
      </c>
      <c r="AF10" s="6"/>
      <c r="AG10" s="6"/>
      <c r="AH10" s="6" t="s">
        <v>174</v>
      </c>
      <c r="AI10" s="6"/>
      <c r="AJ10" s="6"/>
      <c r="AK10" s="6"/>
      <c r="AL10" s="6"/>
      <c r="AM10" s="8"/>
      <c r="AN10" s="8">
        <v>43707.525739004632</v>
      </c>
      <c r="AO10" s="6"/>
      <c r="AP10" s="6"/>
      <c r="AQ10" s="6"/>
      <c r="AR10" s="6"/>
      <c r="AS10" s="6" t="s">
        <v>127</v>
      </c>
      <c r="AT10" s="6"/>
      <c r="AU10" s="6"/>
      <c r="AV10" s="6">
        <v>2</v>
      </c>
    </row>
    <row r="11" spans="1:48" s="5" customFormat="1" ht="14.25" x14ac:dyDescent="0.2">
      <c r="A11" s="6">
        <v>1</v>
      </c>
      <c r="B11" s="6" t="s">
        <v>160</v>
      </c>
      <c r="C11" s="6" t="s">
        <v>161</v>
      </c>
      <c r="D11" s="6" t="s">
        <v>945</v>
      </c>
      <c r="E11" s="6" t="s">
        <v>163</v>
      </c>
      <c r="F11" s="10">
        <v>1</v>
      </c>
      <c r="G11" s="6" t="s">
        <v>164</v>
      </c>
      <c r="H11" s="7" t="s">
        <v>438</v>
      </c>
      <c r="I11" s="8">
        <f t="shared" ca="1" si="0"/>
        <v>43895.984404976851</v>
      </c>
      <c r="J11" s="6"/>
      <c r="K11" s="6"/>
      <c r="L11" s="6" t="s">
        <v>196</v>
      </c>
      <c r="M11" s="6" t="s">
        <v>176</v>
      </c>
      <c r="N11" s="6">
        <v>1</v>
      </c>
      <c r="O11" s="6" t="s">
        <v>409</v>
      </c>
      <c r="P11" s="6">
        <v>3</v>
      </c>
      <c r="Q11" s="6" t="s">
        <v>168</v>
      </c>
      <c r="R11" s="8">
        <v>43707.525740740741</v>
      </c>
      <c r="S11" s="6"/>
      <c r="T11" s="6"/>
      <c r="U11" s="6"/>
      <c r="V11" s="9" t="s">
        <v>169</v>
      </c>
      <c r="W11" s="6"/>
      <c r="X11" s="6"/>
      <c r="Y11" s="6">
        <v>120</v>
      </c>
      <c r="Z11" s="6">
        <v>120</v>
      </c>
      <c r="AA11" s="8">
        <f>R11+Y11</f>
        <v>43827.525740740741</v>
      </c>
      <c r="AB11" s="6" t="s">
        <v>177</v>
      </c>
      <c r="AC11" s="6" t="s">
        <v>171</v>
      </c>
      <c r="AD11" s="6" t="s">
        <v>178</v>
      </c>
      <c r="AE11" s="6" t="s">
        <v>179</v>
      </c>
      <c r="AF11" s="6"/>
      <c r="AG11" s="6" t="s">
        <v>180</v>
      </c>
      <c r="AH11" s="6" t="s">
        <v>174</v>
      </c>
      <c r="AI11" s="6"/>
      <c r="AJ11" s="6" t="s">
        <v>181</v>
      </c>
      <c r="AK11" s="6" t="s">
        <v>219</v>
      </c>
      <c r="AL11" s="6"/>
      <c r="AM11" s="8">
        <v>43707.525740740741</v>
      </c>
      <c r="AN11" s="8">
        <v>43707.525739004632</v>
      </c>
      <c r="AO11" s="6"/>
      <c r="AP11" s="6"/>
      <c r="AQ11" s="6"/>
      <c r="AR11" s="6"/>
      <c r="AS11" s="6" t="s">
        <v>127</v>
      </c>
      <c r="AT11" s="6"/>
      <c r="AU11" s="6">
        <v>1</v>
      </c>
      <c r="AV11" s="6">
        <v>2</v>
      </c>
    </row>
    <row r="12" spans="1:48" s="5" customFormat="1" ht="14.25" x14ac:dyDescent="0.2">
      <c r="A12" s="6">
        <v>1</v>
      </c>
      <c r="B12" s="6" t="s">
        <v>160</v>
      </c>
      <c r="C12" s="6" t="s">
        <v>161</v>
      </c>
      <c r="D12" s="6" t="s">
        <v>945</v>
      </c>
      <c r="E12" s="6" t="s">
        <v>163</v>
      </c>
      <c r="F12" s="10">
        <v>1</v>
      </c>
      <c r="G12" s="6" t="s">
        <v>164</v>
      </c>
      <c r="H12" s="7" t="s">
        <v>438</v>
      </c>
      <c r="I12" s="8">
        <f t="shared" ca="1" si="0"/>
        <v>43895.984404976851</v>
      </c>
      <c r="J12" s="6"/>
      <c r="K12" s="6"/>
      <c r="L12" s="6" t="s">
        <v>193</v>
      </c>
      <c r="M12" s="6" t="s">
        <v>195</v>
      </c>
      <c r="N12" s="6">
        <v>1</v>
      </c>
      <c r="O12" s="6" t="s">
        <v>409</v>
      </c>
      <c r="P12" s="6">
        <v>3</v>
      </c>
      <c r="Q12" s="6" t="s">
        <v>168</v>
      </c>
      <c r="R12" s="8">
        <v>43707.525740740741</v>
      </c>
      <c r="S12" s="6"/>
      <c r="T12" s="6"/>
      <c r="U12" s="6"/>
      <c r="V12" s="9" t="s">
        <v>169</v>
      </c>
      <c r="W12" s="6"/>
      <c r="X12" s="6"/>
      <c r="Y12" s="6">
        <v>120</v>
      </c>
      <c r="Z12" s="6">
        <v>120</v>
      </c>
      <c r="AA12" s="8">
        <f>R12+Y12</f>
        <v>43827.525740740741</v>
      </c>
      <c r="AB12" s="6" t="s">
        <v>177</v>
      </c>
      <c r="AC12" s="6" t="s">
        <v>194</v>
      </c>
      <c r="AD12" s="6" t="s">
        <v>178</v>
      </c>
      <c r="AE12" s="6" t="s">
        <v>179</v>
      </c>
      <c r="AF12" s="6" t="s">
        <v>183</v>
      </c>
      <c r="AG12" s="6" t="s">
        <v>180</v>
      </c>
      <c r="AH12" s="6" t="s">
        <v>174</v>
      </c>
      <c r="AI12" s="6" t="s">
        <v>180</v>
      </c>
      <c r="AJ12" s="6" t="s">
        <v>181</v>
      </c>
      <c r="AK12" s="6" t="s">
        <v>219</v>
      </c>
      <c r="AL12" s="6"/>
      <c r="AM12" s="8">
        <v>43707.525740740741</v>
      </c>
      <c r="AN12" s="8">
        <v>43707.525739004632</v>
      </c>
      <c r="AO12" s="6"/>
      <c r="AP12" s="6"/>
      <c r="AQ12" s="6" t="s">
        <v>174</v>
      </c>
      <c r="AR12" s="6" t="s">
        <v>180</v>
      </c>
      <c r="AS12" s="6" t="s">
        <v>127</v>
      </c>
      <c r="AT12" s="6"/>
      <c r="AU12" s="6">
        <v>1</v>
      </c>
      <c r="AV12" s="6">
        <v>2</v>
      </c>
    </row>
    <row r="13" spans="1:48" s="5" customFormat="1" ht="14.25" x14ac:dyDescent="0.2">
      <c r="A13" s="6">
        <v>1</v>
      </c>
      <c r="B13" s="6" t="s">
        <v>160</v>
      </c>
      <c r="C13" s="6" t="s">
        <v>161</v>
      </c>
      <c r="D13" s="6" t="s">
        <v>945</v>
      </c>
      <c r="E13" s="6" t="s">
        <v>163</v>
      </c>
      <c r="F13" s="10">
        <v>1</v>
      </c>
      <c r="G13" s="6" t="s">
        <v>164</v>
      </c>
      <c r="H13" s="7" t="s">
        <v>438</v>
      </c>
      <c r="I13" s="8">
        <f t="shared" ca="1" si="0"/>
        <v>43895.984404976851</v>
      </c>
      <c r="J13" s="6"/>
      <c r="K13" s="6"/>
      <c r="L13" s="6" t="s">
        <v>192</v>
      </c>
      <c r="M13" s="6" t="s">
        <v>204</v>
      </c>
      <c r="N13" s="6">
        <v>1</v>
      </c>
      <c r="O13" s="6" t="s">
        <v>409</v>
      </c>
      <c r="P13" s="6">
        <v>3</v>
      </c>
      <c r="Q13" s="6" t="s">
        <v>168</v>
      </c>
      <c r="R13" s="8">
        <v>43707.525740740741</v>
      </c>
      <c r="S13" s="6"/>
      <c r="T13" s="6"/>
      <c r="U13" s="6"/>
      <c r="V13" s="9" t="s">
        <v>169</v>
      </c>
      <c r="W13" s="6"/>
      <c r="X13" s="6"/>
      <c r="Y13" s="6">
        <v>120</v>
      </c>
      <c r="Z13" s="6">
        <v>120</v>
      </c>
      <c r="AA13" s="8">
        <f>R13+Y13</f>
        <v>43827.525740740741</v>
      </c>
      <c r="AB13" s="6" t="s">
        <v>177</v>
      </c>
      <c r="AC13" s="6" t="s">
        <v>168</v>
      </c>
      <c r="AD13" s="6" t="s">
        <v>178</v>
      </c>
      <c r="AE13" s="6" t="s">
        <v>179</v>
      </c>
      <c r="AF13" s="6" t="s">
        <v>183</v>
      </c>
      <c r="AG13" s="6" t="s">
        <v>180</v>
      </c>
      <c r="AH13" s="6" t="s">
        <v>183</v>
      </c>
      <c r="AI13" s="6" t="s">
        <v>180</v>
      </c>
      <c r="AJ13" s="6" t="s">
        <v>181</v>
      </c>
      <c r="AK13" s="6" t="s">
        <v>219</v>
      </c>
      <c r="AL13" s="6"/>
      <c r="AM13" s="8">
        <v>43707.525740740741</v>
      </c>
      <c r="AN13" s="8">
        <v>43707.525739004632</v>
      </c>
      <c r="AO13" s="6"/>
      <c r="AP13" s="6"/>
      <c r="AQ13" s="6" t="s">
        <v>174</v>
      </c>
      <c r="AR13" s="6" t="s">
        <v>180</v>
      </c>
      <c r="AS13" s="6" t="s">
        <v>127</v>
      </c>
      <c r="AT13" s="6"/>
      <c r="AU13" s="6">
        <v>1</v>
      </c>
      <c r="AV13" s="6">
        <v>2</v>
      </c>
    </row>
    <row r="14" spans="1:48" s="5" customFormat="1" ht="14.25" x14ac:dyDescent="0.2">
      <c r="A14" s="6">
        <v>1</v>
      </c>
      <c r="B14" s="6" t="s">
        <v>160</v>
      </c>
      <c r="C14" s="6" t="s">
        <v>161</v>
      </c>
      <c r="D14" s="6" t="s">
        <v>945</v>
      </c>
      <c r="E14" s="6" t="s">
        <v>163</v>
      </c>
      <c r="F14" s="6">
        <v>1</v>
      </c>
      <c r="G14" s="6" t="s">
        <v>164</v>
      </c>
      <c r="H14" s="7" t="s">
        <v>216</v>
      </c>
      <c r="I14" s="8">
        <f t="shared" ca="1" si="0"/>
        <v>43895.984404976851</v>
      </c>
      <c r="J14" s="6"/>
      <c r="K14" s="6"/>
      <c r="L14" s="6" t="s">
        <v>245</v>
      </c>
      <c r="M14" s="6" t="s">
        <v>166</v>
      </c>
      <c r="N14" s="6"/>
      <c r="O14" s="6" t="s">
        <v>410</v>
      </c>
      <c r="P14" s="6">
        <v>4</v>
      </c>
      <c r="Q14" s="6" t="s">
        <v>168</v>
      </c>
      <c r="R14" s="8">
        <v>43707.525740740741</v>
      </c>
      <c r="S14" s="6"/>
      <c r="T14" s="6"/>
      <c r="U14" s="6"/>
      <c r="V14" s="9" t="s">
        <v>169</v>
      </c>
      <c r="W14" s="6"/>
      <c r="X14" s="6"/>
      <c r="Y14" s="6"/>
      <c r="Z14" s="6"/>
      <c r="AA14" s="6"/>
      <c r="AB14" s="6" t="s">
        <v>170</v>
      </c>
      <c r="AC14" s="6" t="s">
        <v>171</v>
      </c>
      <c r="AD14" s="6" t="s">
        <v>172</v>
      </c>
      <c r="AE14" s="6" t="s">
        <v>173</v>
      </c>
      <c r="AF14" s="6"/>
      <c r="AG14" s="6"/>
      <c r="AH14" s="6" t="s">
        <v>174</v>
      </c>
      <c r="AI14" s="6"/>
      <c r="AJ14" s="6"/>
      <c r="AK14" s="6"/>
      <c r="AL14" s="6"/>
      <c r="AM14" s="8"/>
      <c r="AN14" s="8">
        <v>43707.525739004632</v>
      </c>
      <c r="AO14" s="6"/>
      <c r="AP14" s="6"/>
      <c r="AQ14" s="6"/>
      <c r="AR14" s="6"/>
      <c r="AS14" s="6" t="s">
        <v>127</v>
      </c>
      <c r="AT14" s="6"/>
      <c r="AU14" s="6"/>
      <c r="AV14" s="6">
        <v>2</v>
      </c>
    </row>
    <row r="15" spans="1:48" s="5" customFormat="1" ht="14.25" x14ac:dyDescent="0.2">
      <c r="A15" s="6">
        <v>1</v>
      </c>
      <c r="B15" s="6" t="s">
        <v>160</v>
      </c>
      <c r="C15" s="6" t="s">
        <v>161</v>
      </c>
      <c r="D15" s="6" t="s">
        <v>945</v>
      </c>
      <c r="E15" s="6" t="s">
        <v>163</v>
      </c>
      <c r="F15" s="10">
        <v>1</v>
      </c>
      <c r="G15" s="6" t="s">
        <v>164</v>
      </c>
      <c r="H15" s="7" t="s">
        <v>216</v>
      </c>
      <c r="I15" s="8">
        <f t="shared" ca="1" si="0"/>
        <v>43895.984404976851</v>
      </c>
      <c r="J15" s="6"/>
      <c r="K15" s="6"/>
      <c r="L15" s="6" t="s">
        <v>246</v>
      </c>
      <c r="M15" s="6" t="s">
        <v>176</v>
      </c>
      <c r="N15" s="6">
        <v>1</v>
      </c>
      <c r="O15" s="6" t="s">
        <v>410</v>
      </c>
      <c r="P15" s="6">
        <v>4</v>
      </c>
      <c r="Q15" s="6" t="s">
        <v>168</v>
      </c>
      <c r="R15" s="8">
        <v>43707.525740740741</v>
      </c>
      <c r="S15" s="6"/>
      <c r="T15" s="6"/>
      <c r="U15" s="6"/>
      <c r="V15" s="9" t="s">
        <v>169</v>
      </c>
      <c r="W15" s="6"/>
      <c r="X15" s="6"/>
      <c r="Y15" s="6">
        <v>120</v>
      </c>
      <c r="Z15" s="6">
        <v>120</v>
      </c>
      <c r="AA15" s="8">
        <f>R15+Y15</f>
        <v>43827.525740740741</v>
      </c>
      <c r="AB15" s="6" t="s">
        <v>177</v>
      </c>
      <c r="AC15" s="6" t="s">
        <v>171</v>
      </c>
      <c r="AD15" s="6" t="s">
        <v>178</v>
      </c>
      <c r="AE15" s="6" t="s">
        <v>179</v>
      </c>
      <c r="AF15" s="6"/>
      <c r="AG15" s="6" t="s">
        <v>180</v>
      </c>
      <c r="AH15" s="6" t="s">
        <v>174</v>
      </c>
      <c r="AI15" s="6"/>
      <c r="AJ15" s="6" t="s">
        <v>181</v>
      </c>
      <c r="AK15" s="6" t="s">
        <v>439</v>
      </c>
      <c r="AL15" s="6"/>
      <c r="AM15" s="8">
        <v>43707.525740740741</v>
      </c>
      <c r="AN15" s="8">
        <v>43707.525739004632</v>
      </c>
      <c r="AO15" s="6"/>
      <c r="AP15" s="6"/>
      <c r="AQ15" s="6"/>
      <c r="AR15" s="6"/>
      <c r="AS15" s="6" t="s">
        <v>127</v>
      </c>
      <c r="AT15" s="6"/>
      <c r="AU15" s="6">
        <v>1</v>
      </c>
      <c r="AV15" s="6">
        <v>2</v>
      </c>
    </row>
    <row r="16" spans="1:48" s="5" customFormat="1" ht="14.25" x14ac:dyDescent="0.2">
      <c r="A16" s="6">
        <v>1</v>
      </c>
      <c r="B16" s="6" t="s">
        <v>160</v>
      </c>
      <c r="C16" s="6" t="s">
        <v>161</v>
      </c>
      <c r="D16" s="6" t="s">
        <v>945</v>
      </c>
      <c r="E16" s="6" t="s">
        <v>163</v>
      </c>
      <c r="F16" s="10">
        <v>1</v>
      </c>
      <c r="G16" s="6" t="s">
        <v>164</v>
      </c>
      <c r="H16" s="7" t="s">
        <v>216</v>
      </c>
      <c r="I16" s="8">
        <f t="shared" ca="1" si="0"/>
        <v>43895.984404976851</v>
      </c>
      <c r="J16" s="6"/>
      <c r="K16" s="6"/>
      <c r="L16" s="6" t="s">
        <v>247</v>
      </c>
      <c r="M16" s="6" t="s">
        <v>195</v>
      </c>
      <c r="N16" s="6">
        <v>1</v>
      </c>
      <c r="O16" s="6" t="s">
        <v>410</v>
      </c>
      <c r="P16" s="6">
        <v>4</v>
      </c>
      <c r="Q16" s="6" t="s">
        <v>168</v>
      </c>
      <c r="R16" s="8">
        <v>43707.525740740741</v>
      </c>
      <c r="S16" s="6"/>
      <c r="T16" s="6"/>
      <c r="U16" s="6"/>
      <c r="V16" s="9" t="s">
        <v>169</v>
      </c>
      <c r="W16" s="6"/>
      <c r="X16" s="6"/>
      <c r="Y16" s="6">
        <v>120</v>
      </c>
      <c r="Z16" s="6">
        <v>120</v>
      </c>
      <c r="AA16" s="8">
        <f>R16+Y16</f>
        <v>43827.525740740741</v>
      </c>
      <c r="AB16" s="6" t="s">
        <v>177</v>
      </c>
      <c r="AC16" s="6" t="s">
        <v>194</v>
      </c>
      <c r="AD16" s="6" t="s">
        <v>178</v>
      </c>
      <c r="AE16" s="6" t="s">
        <v>179</v>
      </c>
      <c r="AF16" s="6" t="s">
        <v>225</v>
      </c>
      <c r="AG16" s="6" t="s">
        <v>180</v>
      </c>
      <c r="AH16" s="6" t="s">
        <v>174</v>
      </c>
      <c r="AI16" s="6" t="s">
        <v>180</v>
      </c>
      <c r="AJ16" s="6" t="s">
        <v>181</v>
      </c>
      <c r="AK16" s="6" t="s">
        <v>439</v>
      </c>
      <c r="AL16" s="6"/>
      <c r="AM16" s="8">
        <v>43707.525740740741</v>
      </c>
      <c r="AN16" s="8">
        <v>43707.525739004632</v>
      </c>
      <c r="AO16" s="6"/>
      <c r="AP16" s="6"/>
      <c r="AQ16" s="6" t="s">
        <v>174</v>
      </c>
      <c r="AR16" s="6" t="s">
        <v>180</v>
      </c>
      <c r="AS16" s="6" t="s">
        <v>127</v>
      </c>
      <c r="AT16" s="6"/>
      <c r="AU16" s="6">
        <v>1</v>
      </c>
      <c r="AV16" s="6">
        <v>2</v>
      </c>
    </row>
    <row r="17" spans="1:48" s="5" customFormat="1" ht="14.25" x14ac:dyDescent="0.2">
      <c r="A17" s="6">
        <v>1</v>
      </c>
      <c r="B17" s="6" t="s">
        <v>160</v>
      </c>
      <c r="C17" s="6" t="s">
        <v>161</v>
      </c>
      <c r="D17" s="6" t="s">
        <v>945</v>
      </c>
      <c r="E17" s="6" t="s">
        <v>163</v>
      </c>
      <c r="F17" s="10">
        <v>1</v>
      </c>
      <c r="G17" s="6" t="s">
        <v>164</v>
      </c>
      <c r="H17" s="7" t="s">
        <v>216</v>
      </c>
      <c r="I17" s="8">
        <f t="shared" ca="1" si="0"/>
        <v>43895.984404976851</v>
      </c>
      <c r="J17" s="6"/>
      <c r="K17" s="6"/>
      <c r="L17" s="6" t="s">
        <v>248</v>
      </c>
      <c r="M17" s="6" t="s">
        <v>204</v>
      </c>
      <c r="N17" s="6">
        <v>1</v>
      </c>
      <c r="O17" s="6" t="s">
        <v>410</v>
      </c>
      <c r="P17" s="6">
        <v>4</v>
      </c>
      <c r="Q17" s="6" t="s">
        <v>168</v>
      </c>
      <c r="R17" s="8">
        <v>43707.525740740741</v>
      </c>
      <c r="S17" s="6"/>
      <c r="T17" s="6"/>
      <c r="U17" s="6"/>
      <c r="V17" s="9" t="s">
        <v>169</v>
      </c>
      <c r="W17" s="6"/>
      <c r="X17" s="6"/>
      <c r="Y17" s="6">
        <v>120</v>
      </c>
      <c r="Z17" s="6">
        <v>120</v>
      </c>
      <c r="AA17" s="8">
        <f>R17+Y17</f>
        <v>43827.525740740741</v>
      </c>
      <c r="AB17" s="6" t="s">
        <v>177</v>
      </c>
      <c r="AC17" s="6" t="s">
        <v>168</v>
      </c>
      <c r="AD17" s="6" t="s">
        <v>178</v>
      </c>
      <c r="AE17" s="6" t="s">
        <v>179</v>
      </c>
      <c r="AF17" s="6" t="s">
        <v>225</v>
      </c>
      <c r="AG17" s="6" t="s">
        <v>180</v>
      </c>
      <c r="AH17" s="6" t="s">
        <v>183</v>
      </c>
      <c r="AI17" s="6" t="s">
        <v>180</v>
      </c>
      <c r="AJ17" s="6" t="s">
        <v>181</v>
      </c>
      <c r="AK17" s="6" t="s">
        <v>439</v>
      </c>
      <c r="AL17" s="6"/>
      <c r="AM17" s="8">
        <v>43707.525740740741</v>
      </c>
      <c r="AN17" s="8">
        <v>43707.525739004632</v>
      </c>
      <c r="AO17" s="6"/>
      <c r="AP17" s="6"/>
      <c r="AQ17" s="6" t="s">
        <v>174</v>
      </c>
      <c r="AR17" s="6" t="s">
        <v>180</v>
      </c>
      <c r="AS17" s="6" t="s">
        <v>127</v>
      </c>
      <c r="AT17" s="6"/>
      <c r="AU17" s="6">
        <v>1</v>
      </c>
      <c r="AV17" s="6">
        <v>2</v>
      </c>
    </row>
    <row r="18" spans="1:48" s="5" customFormat="1" ht="14.25" x14ac:dyDescent="0.2">
      <c r="A18" s="6">
        <v>1</v>
      </c>
      <c r="B18" s="6" t="s">
        <v>160</v>
      </c>
      <c r="C18" s="6" t="s">
        <v>161</v>
      </c>
      <c r="D18" s="6" t="s">
        <v>945</v>
      </c>
      <c r="E18" s="6" t="s">
        <v>163</v>
      </c>
      <c r="F18" s="6">
        <v>1</v>
      </c>
      <c r="G18" s="6" t="s">
        <v>164</v>
      </c>
      <c r="H18" s="7" t="s">
        <v>217</v>
      </c>
      <c r="I18" s="8">
        <f t="shared" ca="1" si="0"/>
        <v>43895.984404976851</v>
      </c>
      <c r="J18" s="6"/>
      <c r="K18" s="6"/>
      <c r="L18" s="6" t="s">
        <v>249</v>
      </c>
      <c r="M18" s="6" t="s">
        <v>166</v>
      </c>
      <c r="N18" s="6"/>
      <c r="O18" s="6" t="s">
        <v>411</v>
      </c>
      <c r="P18" s="6">
        <v>5</v>
      </c>
      <c r="Q18" s="6" t="s">
        <v>168</v>
      </c>
      <c r="R18" s="8">
        <v>43707.525740740741</v>
      </c>
      <c r="S18" s="6"/>
      <c r="T18" s="6"/>
      <c r="U18" s="6"/>
      <c r="V18" s="9" t="s">
        <v>169</v>
      </c>
      <c r="W18" s="6"/>
      <c r="X18" s="6"/>
      <c r="Y18" s="6"/>
      <c r="Z18" s="6"/>
      <c r="AA18" s="6"/>
      <c r="AB18" s="6" t="s">
        <v>170</v>
      </c>
      <c r="AC18" s="6" t="s">
        <v>171</v>
      </c>
      <c r="AD18" s="6" t="s">
        <v>172</v>
      </c>
      <c r="AE18" s="6" t="s">
        <v>173</v>
      </c>
      <c r="AF18" s="6"/>
      <c r="AG18" s="6"/>
      <c r="AH18" s="6" t="s">
        <v>174</v>
      </c>
      <c r="AI18" s="6"/>
      <c r="AJ18" s="6"/>
      <c r="AK18" s="6"/>
      <c r="AL18" s="6"/>
      <c r="AM18" s="8"/>
      <c r="AN18" s="8">
        <v>43707.525739004632</v>
      </c>
      <c r="AO18" s="6"/>
      <c r="AP18" s="6"/>
      <c r="AQ18" s="6"/>
      <c r="AR18" s="6"/>
      <c r="AS18" s="6" t="s">
        <v>127</v>
      </c>
      <c r="AT18" s="6"/>
      <c r="AU18" s="6"/>
      <c r="AV18" s="6">
        <v>2</v>
      </c>
    </row>
    <row r="19" spans="1:48" s="5" customFormat="1" ht="14.25" x14ac:dyDescent="0.2">
      <c r="A19" s="6">
        <v>1</v>
      </c>
      <c r="B19" s="6" t="s">
        <v>160</v>
      </c>
      <c r="C19" s="6" t="s">
        <v>161</v>
      </c>
      <c r="D19" s="6" t="s">
        <v>945</v>
      </c>
      <c r="E19" s="6" t="s">
        <v>163</v>
      </c>
      <c r="F19" s="10">
        <v>1</v>
      </c>
      <c r="G19" s="6" t="s">
        <v>164</v>
      </c>
      <c r="H19" s="7" t="s">
        <v>217</v>
      </c>
      <c r="I19" s="8">
        <f t="shared" ca="1" si="0"/>
        <v>43895.984404976851</v>
      </c>
      <c r="J19" s="6"/>
      <c r="K19" s="6"/>
      <c r="L19" s="6" t="s">
        <v>250</v>
      </c>
      <c r="M19" s="6" t="s">
        <v>176</v>
      </c>
      <c r="N19" s="6">
        <v>1</v>
      </c>
      <c r="O19" s="6" t="s">
        <v>411</v>
      </c>
      <c r="P19" s="6">
        <v>5</v>
      </c>
      <c r="Q19" s="6" t="s">
        <v>168</v>
      </c>
      <c r="R19" s="8">
        <v>43707.525740740741</v>
      </c>
      <c r="S19" s="6"/>
      <c r="T19" s="6"/>
      <c r="U19" s="6"/>
      <c r="V19" s="9" t="s">
        <v>169</v>
      </c>
      <c r="W19" s="6"/>
      <c r="X19" s="6"/>
      <c r="Y19" s="6">
        <v>120</v>
      </c>
      <c r="Z19" s="6">
        <v>120</v>
      </c>
      <c r="AA19" s="8">
        <f>R19+Y19</f>
        <v>43827.525740740741</v>
      </c>
      <c r="AB19" s="6" t="s">
        <v>177</v>
      </c>
      <c r="AC19" s="6" t="s">
        <v>171</v>
      </c>
      <c r="AD19" s="6" t="s">
        <v>178</v>
      </c>
      <c r="AE19" s="6" t="s">
        <v>179</v>
      </c>
      <c r="AF19" s="6"/>
      <c r="AG19" s="6" t="s">
        <v>180</v>
      </c>
      <c r="AH19" s="6" t="s">
        <v>174</v>
      </c>
      <c r="AI19" s="6"/>
      <c r="AJ19" s="6" t="s">
        <v>181</v>
      </c>
      <c r="AK19" s="6" t="s">
        <v>439</v>
      </c>
      <c r="AL19" s="6"/>
      <c r="AM19" s="8">
        <v>43707.525740740741</v>
      </c>
      <c r="AN19" s="8">
        <v>43707.525739004632</v>
      </c>
      <c r="AO19" s="6"/>
      <c r="AP19" s="6"/>
      <c r="AQ19" s="6"/>
      <c r="AR19" s="6"/>
      <c r="AS19" s="6" t="s">
        <v>127</v>
      </c>
      <c r="AT19" s="6"/>
      <c r="AU19" s="6">
        <v>1</v>
      </c>
      <c r="AV19" s="6">
        <v>2</v>
      </c>
    </row>
    <row r="20" spans="1:48" s="5" customFormat="1" ht="14.25" x14ac:dyDescent="0.2">
      <c r="A20" s="6">
        <v>1</v>
      </c>
      <c r="B20" s="6" t="s">
        <v>160</v>
      </c>
      <c r="C20" s="6" t="s">
        <v>161</v>
      </c>
      <c r="D20" s="6" t="s">
        <v>945</v>
      </c>
      <c r="E20" s="6" t="s">
        <v>163</v>
      </c>
      <c r="F20" s="10">
        <v>1</v>
      </c>
      <c r="G20" s="6" t="s">
        <v>164</v>
      </c>
      <c r="H20" s="7" t="s">
        <v>217</v>
      </c>
      <c r="I20" s="8">
        <f t="shared" ca="1" si="0"/>
        <v>43895.984404976851</v>
      </c>
      <c r="J20" s="6"/>
      <c r="K20" s="6"/>
      <c r="L20" s="6" t="s">
        <v>251</v>
      </c>
      <c r="M20" s="6" t="s">
        <v>195</v>
      </c>
      <c r="N20" s="6">
        <v>1</v>
      </c>
      <c r="O20" s="6" t="s">
        <v>411</v>
      </c>
      <c r="P20" s="6">
        <v>5</v>
      </c>
      <c r="Q20" s="6" t="s">
        <v>168</v>
      </c>
      <c r="R20" s="8">
        <v>43707.525740740741</v>
      </c>
      <c r="S20" s="6"/>
      <c r="T20" s="6"/>
      <c r="U20" s="6"/>
      <c r="V20" s="9" t="s">
        <v>169</v>
      </c>
      <c r="W20" s="6"/>
      <c r="X20" s="6"/>
      <c r="Y20" s="6">
        <v>120</v>
      </c>
      <c r="Z20" s="6">
        <v>120</v>
      </c>
      <c r="AA20" s="8">
        <f>R20+Y20</f>
        <v>43827.525740740741</v>
      </c>
      <c r="AB20" s="6" t="s">
        <v>177</v>
      </c>
      <c r="AC20" s="6" t="s">
        <v>194</v>
      </c>
      <c r="AD20" s="6" t="s">
        <v>178</v>
      </c>
      <c r="AE20" s="6" t="s">
        <v>179</v>
      </c>
      <c r="AF20" s="6" t="s">
        <v>225</v>
      </c>
      <c r="AG20" s="6" t="s">
        <v>180</v>
      </c>
      <c r="AH20" s="6" t="s">
        <v>174</v>
      </c>
      <c r="AI20" s="6" t="s">
        <v>180</v>
      </c>
      <c r="AJ20" s="6" t="s">
        <v>181</v>
      </c>
      <c r="AK20" s="6" t="s">
        <v>439</v>
      </c>
      <c r="AL20" s="6"/>
      <c r="AM20" s="8">
        <v>43707.525740740741</v>
      </c>
      <c r="AN20" s="8">
        <v>43707.525739004632</v>
      </c>
      <c r="AO20" s="6"/>
      <c r="AP20" s="6"/>
      <c r="AQ20" s="6" t="s">
        <v>174</v>
      </c>
      <c r="AR20" s="6" t="s">
        <v>180</v>
      </c>
      <c r="AS20" s="6" t="s">
        <v>127</v>
      </c>
      <c r="AT20" s="6"/>
      <c r="AU20" s="6">
        <v>1</v>
      </c>
      <c r="AV20" s="6">
        <v>2</v>
      </c>
    </row>
    <row r="21" spans="1:48" s="5" customFormat="1" ht="14.25" x14ac:dyDescent="0.2">
      <c r="A21" s="6">
        <v>1</v>
      </c>
      <c r="B21" s="6" t="s">
        <v>160</v>
      </c>
      <c r="C21" s="6" t="s">
        <v>161</v>
      </c>
      <c r="D21" s="6" t="s">
        <v>945</v>
      </c>
      <c r="E21" s="6" t="s">
        <v>163</v>
      </c>
      <c r="F21" s="10">
        <v>1</v>
      </c>
      <c r="G21" s="6" t="s">
        <v>164</v>
      </c>
      <c r="H21" s="7" t="s">
        <v>217</v>
      </c>
      <c r="I21" s="8">
        <f t="shared" ca="1" si="0"/>
        <v>43895.984404976851</v>
      </c>
      <c r="J21" s="6"/>
      <c r="K21" s="6"/>
      <c r="L21" s="6" t="s">
        <v>252</v>
      </c>
      <c r="M21" s="6" t="s">
        <v>204</v>
      </c>
      <c r="N21" s="6">
        <v>1</v>
      </c>
      <c r="O21" s="6" t="s">
        <v>411</v>
      </c>
      <c r="P21" s="6">
        <v>5</v>
      </c>
      <c r="Q21" s="6" t="s">
        <v>168</v>
      </c>
      <c r="R21" s="8">
        <v>43707.525740740741</v>
      </c>
      <c r="S21" s="6"/>
      <c r="T21" s="6"/>
      <c r="U21" s="6"/>
      <c r="V21" s="9" t="s">
        <v>169</v>
      </c>
      <c r="W21" s="6"/>
      <c r="X21" s="6"/>
      <c r="Y21" s="6">
        <v>120</v>
      </c>
      <c r="Z21" s="6">
        <v>120</v>
      </c>
      <c r="AA21" s="8">
        <f>R21+Y21</f>
        <v>43827.525740740741</v>
      </c>
      <c r="AB21" s="6" t="s">
        <v>177</v>
      </c>
      <c r="AC21" s="6" t="s">
        <v>168</v>
      </c>
      <c r="AD21" s="6" t="s">
        <v>178</v>
      </c>
      <c r="AE21" s="6" t="s">
        <v>179</v>
      </c>
      <c r="AF21" s="6" t="s">
        <v>225</v>
      </c>
      <c r="AG21" s="6" t="s">
        <v>180</v>
      </c>
      <c r="AH21" s="6" t="s">
        <v>183</v>
      </c>
      <c r="AI21" s="6" t="s">
        <v>180</v>
      </c>
      <c r="AJ21" s="6" t="s">
        <v>181</v>
      </c>
      <c r="AK21" s="6" t="s">
        <v>439</v>
      </c>
      <c r="AL21" s="6"/>
      <c r="AM21" s="8">
        <v>43707.525740740741</v>
      </c>
      <c r="AN21" s="8">
        <v>43707.525739004632</v>
      </c>
      <c r="AO21" s="6"/>
      <c r="AP21" s="6"/>
      <c r="AQ21" s="6" t="s">
        <v>174</v>
      </c>
      <c r="AR21" s="6" t="s">
        <v>180</v>
      </c>
      <c r="AS21" s="6" t="s">
        <v>127</v>
      </c>
      <c r="AT21" s="6"/>
      <c r="AU21" s="6">
        <v>1</v>
      </c>
      <c r="AV21" s="6">
        <v>2</v>
      </c>
    </row>
    <row r="22" spans="1:48" s="5" customFormat="1" ht="14.25" x14ac:dyDescent="0.2">
      <c r="A22" s="6">
        <v>1</v>
      </c>
      <c r="B22" s="6" t="s">
        <v>160</v>
      </c>
      <c r="C22" s="6" t="s">
        <v>161</v>
      </c>
      <c r="D22" s="6" t="s">
        <v>945</v>
      </c>
      <c r="E22" s="6" t="s">
        <v>163</v>
      </c>
      <c r="F22" s="6">
        <v>1</v>
      </c>
      <c r="G22" s="6" t="s">
        <v>164</v>
      </c>
      <c r="H22" s="7" t="s">
        <v>438</v>
      </c>
      <c r="I22" s="8">
        <f t="shared" ca="1" si="0"/>
        <v>43895.984404976851</v>
      </c>
      <c r="J22" s="6"/>
      <c r="K22" s="6"/>
      <c r="L22" s="6" t="s">
        <v>253</v>
      </c>
      <c r="M22" s="6" t="s">
        <v>166</v>
      </c>
      <c r="N22" s="6"/>
      <c r="O22" s="6" t="s">
        <v>412</v>
      </c>
      <c r="P22" s="6">
        <v>6</v>
      </c>
      <c r="Q22" s="6" t="s">
        <v>168</v>
      </c>
      <c r="R22" s="8">
        <v>43707.525740740741</v>
      </c>
      <c r="S22" s="6"/>
      <c r="T22" s="6"/>
      <c r="U22" s="6"/>
      <c r="V22" s="9" t="s">
        <v>169</v>
      </c>
      <c r="W22" s="6"/>
      <c r="X22" s="6"/>
      <c r="Y22" s="6"/>
      <c r="Z22" s="6"/>
      <c r="AA22" s="6"/>
      <c r="AB22" s="6" t="s">
        <v>170</v>
      </c>
      <c r="AC22" s="6" t="s">
        <v>171</v>
      </c>
      <c r="AD22" s="6" t="s">
        <v>172</v>
      </c>
      <c r="AE22" s="6" t="s">
        <v>173</v>
      </c>
      <c r="AF22" s="6"/>
      <c r="AG22" s="6"/>
      <c r="AH22" s="6" t="s">
        <v>174</v>
      </c>
      <c r="AI22" s="6"/>
      <c r="AJ22" s="6"/>
      <c r="AK22" s="6"/>
      <c r="AL22" s="6"/>
      <c r="AM22" s="8"/>
      <c r="AN22" s="8">
        <v>43707.525739004632</v>
      </c>
      <c r="AO22" s="6"/>
      <c r="AP22" s="6"/>
      <c r="AQ22" s="6"/>
      <c r="AR22" s="6"/>
      <c r="AS22" s="6" t="s">
        <v>127</v>
      </c>
      <c r="AT22" s="6"/>
      <c r="AU22" s="6"/>
      <c r="AV22" s="6">
        <v>2</v>
      </c>
    </row>
    <row r="23" spans="1:48" s="5" customFormat="1" ht="14.25" x14ac:dyDescent="0.2">
      <c r="A23" s="6">
        <v>1</v>
      </c>
      <c r="B23" s="6" t="s">
        <v>160</v>
      </c>
      <c r="C23" s="6" t="s">
        <v>161</v>
      </c>
      <c r="D23" s="6" t="s">
        <v>945</v>
      </c>
      <c r="E23" s="6" t="s">
        <v>163</v>
      </c>
      <c r="F23" s="10">
        <v>1</v>
      </c>
      <c r="G23" s="6" t="s">
        <v>164</v>
      </c>
      <c r="H23" s="7" t="s">
        <v>438</v>
      </c>
      <c r="I23" s="8">
        <f t="shared" ca="1" si="0"/>
        <v>43895.984404976851</v>
      </c>
      <c r="J23" s="6"/>
      <c r="K23" s="6"/>
      <c r="L23" s="6" t="s">
        <v>254</v>
      </c>
      <c r="M23" s="6" t="s">
        <v>176</v>
      </c>
      <c r="N23" s="6">
        <v>1</v>
      </c>
      <c r="O23" s="6" t="s">
        <v>412</v>
      </c>
      <c r="P23" s="6">
        <v>6</v>
      </c>
      <c r="Q23" s="6" t="s">
        <v>168</v>
      </c>
      <c r="R23" s="8">
        <v>43707.525740740741</v>
      </c>
      <c r="S23" s="6"/>
      <c r="T23" s="6"/>
      <c r="U23" s="6"/>
      <c r="V23" s="9" t="s">
        <v>169</v>
      </c>
      <c r="W23" s="6"/>
      <c r="X23" s="6"/>
      <c r="Y23" s="6">
        <v>120</v>
      </c>
      <c r="Z23" s="6">
        <v>120</v>
      </c>
      <c r="AA23" s="8">
        <f>R23+Y23</f>
        <v>43827.525740740741</v>
      </c>
      <c r="AB23" s="6" t="s">
        <v>177</v>
      </c>
      <c r="AC23" s="6" t="s">
        <v>171</v>
      </c>
      <c r="AD23" s="6" t="s">
        <v>178</v>
      </c>
      <c r="AE23" s="6" t="s">
        <v>179</v>
      </c>
      <c r="AF23" s="6"/>
      <c r="AG23" s="6" t="s">
        <v>180</v>
      </c>
      <c r="AH23" s="6" t="s">
        <v>174</v>
      </c>
      <c r="AI23" s="6"/>
      <c r="AJ23" s="6" t="s">
        <v>181</v>
      </c>
      <c r="AK23" s="6" t="s">
        <v>439</v>
      </c>
      <c r="AL23" s="6"/>
      <c r="AM23" s="8">
        <v>43707.525740740741</v>
      </c>
      <c r="AN23" s="8">
        <v>43707.525739004632</v>
      </c>
      <c r="AO23" s="6"/>
      <c r="AP23" s="6"/>
      <c r="AQ23" s="6"/>
      <c r="AR23" s="6"/>
      <c r="AS23" s="6" t="s">
        <v>127</v>
      </c>
      <c r="AT23" s="6"/>
      <c r="AU23" s="6">
        <v>1</v>
      </c>
      <c r="AV23" s="6">
        <v>2</v>
      </c>
    </row>
    <row r="24" spans="1:48" s="5" customFormat="1" ht="14.25" x14ac:dyDescent="0.2">
      <c r="A24" s="6">
        <v>1</v>
      </c>
      <c r="B24" s="6" t="s">
        <v>160</v>
      </c>
      <c r="C24" s="6" t="s">
        <v>161</v>
      </c>
      <c r="D24" s="6" t="s">
        <v>945</v>
      </c>
      <c r="E24" s="6" t="s">
        <v>163</v>
      </c>
      <c r="F24" s="10">
        <v>1</v>
      </c>
      <c r="G24" s="6" t="s">
        <v>164</v>
      </c>
      <c r="H24" s="7" t="s">
        <v>438</v>
      </c>
      <c r="I24" s="8">
        <f t="shared" ca="1" si="0"/>
        <v>43895.984404976851</v>
      </c>
      <c r="J24" s="6"/>
      <c r="K24" s="6"/>
      <c r="L24" s="6" t="s">
        <v>255</v>
      </c>
      <c r="M24" s="6" t="s">
        <v>195</v>
      </c>
      <c r="N24" s="6">
        <v>1</v>
      </c>
      <c r="O24" s="6" t="s">
        <v>412</v>
      </c>
      <c r="P24" s="6">
        <v>6</v>
      </c>
      <c r="Q24" s="6" t="s">
        <v>168</v>
      </c>
      <c r="R24" s="8">
        <v>43707.525740740741</v>
      </c>
      <c r="S24" s="6"/>
      <c r="T24" s="6"/>
      <c r="U24" s="6"/>
      <c r="V24" s="9" t="s">
        <v>169</v>
      </c>
      <c r="W24" s="6"/>
      <c r="X24" s="6"/>
      <c r="Y24" s="6">
        <v>120</v>
      </c>
      <c r="Z24" s="6">
        <v>120</v>
      </c>
      <c r="AA24" s="8">
        <f>R24+Y24</f>
        <v>43827.525740740741</v>
      </c>
      <c r="AB24" s="6" t="s">
        <v>177</v>
      </c>
      <c r="AC24" s="6" t="s">
        <v>194</v>
      </c>
      <c r="AD24" s="6" t="s">
        <v>178</v>
      </c>
      <c r="AE24" s="6" t="s">
        <v>179</v>
      </c>
      <c r="AF24" s="6" t="s">
        <v>225</v>
      </c>
      <c r="AG24" s="6" t="s">
        <v>180</v>
      </c>
      <c r="AH24" s="6" t="s">
        <v>174</v>
      </c>
      <c r="AI24" s="6" t="s">
        <v>180</v>
      </c>
      <c r="AJ24" s="6" t="s">
        <v>181</v>
      </c>
      <c r="AK24" s="6" t="s">
        <v>439</v>
      </c>
      <c r="AL24" s="6"/>
      <c r="AM24" s="8">
        <v>43707.525740740741</v>
      </c>
      <c r="AN24" s="8">
        <v>43707.525739004632</v>
      </c>
      <c r="AO24" s="6"/>
      <c r="AP24" s="6"/>
      <c r="AQ24" s="6" t="s">
        <v>174</v>
      </c>
      <c r="AR24" s="6" t="s">
        <v>180</v>
      </c>
      <c r="AS24" s="6" t="s">
        <v>127</v>
      </c>
      <c r="AT24" s="6"/>
      <c r="AU24" s="6">
        <v>1</v>
      </c>
      <c r="AV24" s="6">
        <v>2</v>
      </c>
    </row>
    <row r="25" spans="1:48" s="5" customFormat="1" ht="14.25" x14ac:dyDescent="0.2">
      <c r="A25" s="6">
        <v>1</v>
      </c>
      <c r="B25" s="6" t="s">
        <v>160</v>
      </c>
      <c r="C25" s="6" t="s">
        <v>161</v>
      </c>
      <c r="D25" s="6" t="s">
        <v>945</v>
      </c>
      <c r="E25" s="6" t="s">
        <v>163</v>
      </c>
      <c r="F25" s="10">
        <v>1</v>
      </c>
      <c r="G25" s="6" t="s">
        <v>164</v>
      </c>
      <c r="H25" s="7" t="s">
        <v>438</v>
      </c>
      <c r="I25" s="8">
        <f t="shared" ca="1" si="0"/>
        <v>43895.984404976851</v>
      </c>
      <c r="J25" s="6"/>
      <c r="K25" s="6"/>
      <c r="L25" s="6" t="s">
        <v>256</v>
      </c>
      <c r="M25" s="6" t="s">
        <v>204</v>
      </c>
      <c r="N25" s="6">
        <v>1</v>
      </c>
      <c r="O25" s="6" t="s">
        <v>412</v>
      </c>
      <c r="P25" s="6">
        <v>6</v>
      </c>
      <c r="Q25" s="6" t="s">
        <v>168</v>
      </c>
      <c r="R25" s="8">
        <v>43707.525740740741</v>
      </c>
      <c r="S25" s="6"/>
      <c r="T25" s="6"/>
      <c r="U25" s="6"/>
      <c r="V25" s="9" t="s">
        <v>169</v>
      </c>
      <c r="W25" s="6"/>
      <c r="X25" s="6"/>
      <c r="Y25" s="6">
        <v>120</v>
      </c>
      <c r="Z25" s="6">
        <v>120</v>
      </c>
      <c r="AA25" s="8">
        <f>R25+Y25</f>
        <v>43827.525740740741</v>
      </c>
      <c r="AB25" s="6" t="s">
        <v>177</v>
      </c>
      <c r="AC25" s="6" t="s">
        <v>168</v>
      </c>
      <c r="AD25" s="6" t="s">
        <v>178</v>
      </c>
      <c r="AE25" s="6" t="s">
        <v>179</v>
      </c>
      <c r="AF25" s="6" t="s">
        <v>225</v>
      </c>
      <c r="AG25" s="6" t="s">
        <v>180</v>
      </c>
      <c r="AH25" s="6" t="s">
        <v>183</v>
      </c>
      <c r="AI25" s="6" t="s">
        <v>180</v>
      </c>
      <c r="AJ25" s="6" t="s">
        <v>181</v>
      </c>
      <c r="AK25" s="6" t="s">
        <v>439</v>
      </c>
      <c r="AL25" s="6"/>
      <c r="AM25" s="8">
        <v>43707.525740740741</v>
      </c>
      <c r="AN25" s="8">
        <v>43707.525739004632</v>
      </c>
      <c r="AO25" s="6"/>
      <c r="AP25" s="6"/>
      <c r="AQ25" s="6" t="s">
        <v>174</v>
      </c>
      <c r="AR25" s="6" t="s">
        <v>180</v>
      </c>
      <c r="AS25" s="6" t="s">
        <v>127</v>
      </c>
      <c r="AT25" s="6"/>
      <c r="AU25" s="6">
        <v>1</v>
      </c>
      <c r="AV25" s="6">
        <v>2</v>
      </c>
    </row>
    <row r="26" spans="1:48" s="5" customFormat="1" ht="14.25" x14ac:dyDescent="0.2">
      <c r="A26" s="6">
        <v>1</v>
      </c>
      <c r="B26" s="6" t="s">
        <v>160</v>
      </c>
      <c r="C26" s="6" t="s">
        <v>161</v>
      </c>
      <c r="D26" s="6" t="s">
        <v>945</v>
      </c>
      <c r="E26" s="6" t="s">
        <v>163</v>
      </c>
      <c r="F26" s="6">
        <v>1</v>
      </c>
      <c r="G26" s="6" t="s">
        <v>164</v>
      </c>
      <c r="H26" s="7" t="s">
        <v>216</v>
      </c>
      <c r="I26" s="8">
        <f t="shared" ca="1" si="0"/>
        <v>43895.984404976851</v>
      </c>
      <c r="J26" s="6"/>
      <c r="K26" s="6"/>
      <c r="L26" s="6" t="s">
        <v>257</v>
      </c>
      <c r="M26" s="6" t="s">
        <v>166</v>
      </c>
      <c r="N26" s="6"/>
      <c r="O26" s="6" t="s">
        <v>413</v>
      </c>
      <c r="P26" s="6">
        <v>7</v>
      </c>
      <c r="Q26" s="6" t="s">
        <v>168</v>
      </c>
      <c r="R26" s="8">
        <v>43707.525740740741</v>
      </c>
      <c r="S26" s="6"/>
      <c r="T26" s="6"/>
      <c r="U26" s="6"/>
      <c r="V26" s="9" t="s">
        <v>169</v>
      </c>
      <c r="W26" s="6"/>
      <c r="X26" s="6"/>
      <c r="Y26" s="6"/>
      <c r="Z26" s="6"/>
      <c r="AA26" s="6"/>
      <c r="AB26" s="6" t="s">
        <v>170</v>
      </c>
      <c r="AC26" s="6" t="s">
        <v>171</v>
      </c>
      <c r="AD26" s="6" t="s">
        <v>172</v>
      </c>
      <c r="AE26" s="6" t="s">
        <v>173</v>
      </c>
      <c r="AF26" s="6"/>
      <c r="AG26" s="6"/>
      <c r="AH26" s="6" t="s">
        <v>174</v>
      </c>
      <c r="AI26" s="6"/>
      <c r="AJ26" s="6"/>
      <c r="AK26" s="6"/>
      <c r="AL26" s="6"/>
      <c r="AM26" s="8"/>
      <c r="AN26" s="8">
        <v>43707.525739004632</v>
      </c>
      <c r="AO26" s="6"/>
      <c r="AP26" s="6"/>
      <c r="AQ26" s="6"/>
      <c r="AR26" s="6"/>
      <c r="AS26" s="6" t="s">
        <v>127</v>
      </c>
      <c r="AT26" s="6"/>
      <c r="AU26" s="6"/>
      <c r="AV26" s="6">
        <v>2</v>
      </c>
    </row>
    <row r="27" spans="1:48" s="5" customFormat="1" ht="14.25" x14ac:dyDescent="0.2">
      <c r="A27" s="6">
        <v>1</v>
      </c>
      <c r="B27" s="6" t="s">
        <v>160</v>
      </c>
      <c r="C27" s="6" t="s">
        <v>161</v>
      </c>
      <c r="D27" s="6" t="s">
        <v>945</v>
      </c>
      <c r="E27" s="6" t="s">
        <v>163</v>
      </c>
      <c r="F27" s="10">
        <v>1</v>
      </c>
      <c r="G27" s="6" t="s">
        <v>164</v>
      </c>
      <c r="H27" s="7" t="s">
        <v>216</v>
      </c>
      <c r="I27" s="8">
        <f t="shared" ca="1" si="0"/>
        <v>43895.984404976851</v>
      </c>
      <c r="J27" s="6"/>
      <c r="K27" s="6"/>
      <c r="L27" s="6" t="s">
        <v>258</v>
      </c>
      <c r="M27" s="6" t="s">
        <v>176</v>
      </c>
      <c r="N27" s="6">
        <v>1</v>
      </c>
      <c r="O27" s="6" t="s">
        <v>413</v>
      </c>
      <c r="P27" s="6">
        <v>7</v>
      </c>
      <c r="Q27" s="6" t="s">
        <v>168</v>
      </c>
      <c r="R27" s="8">
        <v>43707.525740740741</v>
      </c>
      <c r="S27" s="6"/>
      <c r="T27" s="6"/>
      <c r="U27" s="6"/>
      <c r="V27" s="9" t="s">
        <v>169</v>
      </c>
      <c r="W27" s="6"/>
      <c r="X27" s="6"/>
      <c r="Y27" s="6">
        <v>120</v>
      </c>
      <c r="Z27" s="6">
        <v>120</v>
      </c>
      <c r="AA27" s="8">
        <f>R27+Y27</f>
        <v>43827.525740740741</v>
      </c>
      <c r="AB27" s="6" t="s">
        <v>177</v>
      </c>
      <c r="AC27" s="6" t="s">
        <v>171</v>
      </c>
      <c r="AD27" s="6" t="s">
        <v>178</v>
      </c>
      <c r="AE27" s="6" t="s">
        <v>179</v>
      </c>
      <c r="AF27" s="6"/>
      <c r="AG27" s="6" t="s">
        <v>180</v>
      </c>
      <c r="AH27" s="6" t="s">
        <v>174</v>
      </c>
      <c r="AI27" s="6"/>
      <c r="AJ27" s="6" t="s">
        <v>181</v>
      </c>
      <c r="AK27" s="6"/>
      <c r="AL27" s="6"/>
      <c r="AM27" s="8">
        <v>43707.525740740741</v>
      </c>
      <c r="AN27" s="8">
        <v>43707.525739004632</v>
      </c>
      <c r="AO27" s="6"/>
      <c r="AP27" s="6"/>
      <c r="AQ27" s="6"/>
      <c r="AR27" s="6"/>
      <c r="AS27" s="6" t="s">
        <v>127</v>
      </c>
      <c r="AT27" s="6"/>
      <c r="AU27" s="6">
        <v>1</v>
      </c>
      <c r="AV27" s="6">
        <v>2</v>
      </c>
    </row>
    <row r="28" spans="1:48" s="5" customFormat="1" ht="14.25" x14ac:dyDescent="0.2">
      <c r="A28" s="6">
        <v>1</v>
      </c>
      <c r="B28" s="6" t="s">
        <v>160</v>
      </c>
      <c r="C28" s="6" t="s">
        <v>161</v>
      </c>
      <c r="D28" s="6" t="s">
        <v>945</v>
      </c>
      <c r="E28" s="6" t="s">
        <v>163</v>
      </c>
      <c r="F28" s="10">
        <v>1</v>
      </c>
      <c r="G28" s="6" t="s">
        <v>164</v>
      </c>
      <c r="H28" s="7" t="s">
        <v>216</v>
      </c>
      <c r="I28" s="8">
        <f t="shared" ca="1" si="0"/>
        <v>43895.984404976851</v>
      </c>
      <c r="J28" s="6"/>
      <c r="K28" s="6"/>
      <c r="L28" s="6" t="s">
        <v>259</v>
      </c>
      <c r="M28" s="6" t="s">
        <v>195</v>
      </c>
      <c r="N28" s="6">
        <v>1</v>
      </c>
      <c r="O28" s="6" t="s">
        <v>413</v>
      </c>
      <c r="P28" s="6">
        <v>7</v>
      </c>
      <c r="Q28" s="6" t="s">
        <v>168</v>
      </c>
      <c r="R28" s="8">
        <v>43707.525740740741</v>
      </c>
      <c r="S28" s="6"/>
      <c r="T28" s="6"/>
      <c r="U28" s="6"/>
      <c r="V28" s="9" t="s">
        <v>169</v>
      </c>
      <c r="W28" s="6"/>
      <c r="X28" s="6"/>
      <c r="Y28" s="6">
        <v>120</v>
      </c>
      <c r="Z28" s="6">
        <v>120</v>
      </c>
      <c r="AA28" s="8">
        <f>R28+Y28</f>
        <v>43827.525740740741</v>
      </c>
      <c r="AB28" s="6" t="s">
        <v>177</v>
      </c>
      <c r="AC28" s="6" t="s">
        <v>194</v>
      </c>
      <c r="AD28" s="6" t="s">
        <v>178</v>
      </c>
      <c r="AE28" s="6" t="s">
        <v>179</v>
      </c>
      <c r="AF28" s="6" t="s">
        <v>225</v>
      </c>
      <c r="AG28" s="6" t="s">
        <v>180</v>
      </c>
      <c r="AH28" s="6" t="s">
        <v>174</v>
      </c>
      <c r="AI28" s="6" t="s">
        <v>180</v>
      </c>
      <c r="AJ28" s="6" t="s">
        <v>181</v>
      </c>
      <c r="AK28" s="6"/>
      <c r="AL28" s="6"/>
      <c r="AM28" s="8">
        <v>43707.525740740741</v>
      </c>
      <c r="AN28" s="8">
        <v>43707.525739004632</v>
      </c>
      <c r="AO28" s="6"/>
      <c r="AP28" s="6"/>
      <c r="AQ28" s="6" t="s">
        <v>174</v>
      </c>
      <c r="AR28" s="6" t="s">
        <v>180</v>
      </c>
      <c r="AS28" s="6" t="s">
        <v>127</v>
      </c>
      <c r="AT28" s="6"/>
      <c r="AU28" s="6">
        <v>1</v>
      </c>
      <c r="AV28" s="6">
        <v>2</v>
      </c>
    </row>
    <row r="29" spans="1:48" s="5" customFormat="1" ht="14.25" x14ac:dyDescent="0.2">
      <c r="A29" s="6">
        <v>1</v>
      </c>
      <c r="B29" s="6" t="s">
        <v>160</v>
      </c>
      <c r="C29" s="6" t="s">
        <v>161</v>
      </c>
      <c r="D29" s="6" t="s">
        <v>945</v>
      </c>
      <c r="E29" s="6" t="s">
        <v>163</v>
      </c>
      <c r="F29" s="10">
        <v>1</v>
      </c>
      <c r="G29" s="6" t="s">
        <v>164</v>
      </c>
      <c r="H29" s="7" t="s">
        <v>216</v>
      </c>
      <c r="I29" s="8">
        <f t="shared" ca="1" si="0"/>
        <v>43895.984404976851</v>
      </c>
      <c r="J29" s="6"/>
      <c r="K29" s="6"/>
      <c r="L29" s="6" t="s">
        <v>260</v>
      </c>
      <c r="M29" s="6" t="s">
        <v>204</v>
      </c>
      <c r="N29" s="6">
        <v>1</v>
      </c>
      <c r="O29" s="6" t="s">
        <v>413</v>
      </c>
      <c r="P29" s="6">
        <v>7</v>
      </c>
      <c r="Q29" s="6" t="s">
        <v>168</v>
      </c>
      <c r="R29" s="8">
        <v>43707.525740740741</v>
      </c>
      <c r="S29" s="6"/>
      <c r="T29" s="6"/>
      <c r="U29" s="6"/>
      <c r="V29" s="9" t="s">
        <v>169</v>
      </c>
      <c r="W29" s="6"/>
      <c r="X29" s="6"/>
      <c r="Y29" s="6">
        <v>120</v>
      </c>
      <c r="Z29" s="6">
        <v>120</v>
      </c>
      <c r="AA29" s="8">
        <f>R29+Y29</f>
        <v>43827.525740740741</v>
      </c>
      <c r="AB29" s="6" t="s">
        <v>177</v>
      </c>
      <c r="AC29" s="6" t="s">
        <v>168</v>
      </c>
      <c r="AD29" s="6" t="s">
        <v>178</v>
      </c>
      <c r="AE29" s="6" t="s">
        <v>179</v>
      </c>
      <c r="AF29" s="6" t="s">
        <v>225</v>
      </c>
      <c r="AG29" s="6" t="s">
        <v>180</v>
      </c>
      <c r="AH29" s="6" t="s">
        <v>183</v>
      </c>
      <c r="AI29" s="6" t="s">
        <v>180</v>
      </c>
      <c r="AJ29" s="6" t="s">
        <v>181</v>
      </c>
      <c r="AK29" s="6"/>
      <c r="AL29" s="6"/>
      <c r="AM29" s="8">
        <v>43707.525740740741</v>
      </c>
      <c r="AN29" s="8">
        <v>43707.525739004632</v>
      </c>
      <c r="AO29" s="6"/>
      <c r="AP29" s="6"/>
      <c r="AQ29" s="6" t="s">
        <v>174</v>
      </c>
      <c r="AR29" s="6" t="s">
        <v>180</v>
      </c>
      <c r="AS29" s="6" t="s">
        <v>127</v>
      </c>
      <c r="AT29" s="6"/>
      <c r="AU29" s="6">
        <v>1</v>
      </c>
      <c r="AV29" s="6">
        <v>2</v>
      </c>
    </row>
    <row r="30" spans="1:48" s="5" customFormat="1" ht="14.25" x14ac:dyDescent="0.2">
      <c r="A30" s="6">
        <v>1</v>
      </c>
      <c r="B30" s="6" t="s">
        <v>160</v>
      </c>
      <c r="C30" s="6" t="s">
        <v>161</v>
      </c>
      <c r="D30" s="6" t="s">
        <v>945</v>
      </c>
      <c r="E30" s="6" t="s">
        <v>163</v>
      </c>
      <c r="F30" s="6">
        <v>1</v>
      </c>
      <c r="G30" s="6" t="s">
        <v>164</v>
      </c>
      <c r="H30" s="7" t="s">
        <v>217</v>
      </c>
      <c r="I30" s="8">
        <f t="shared" ca="1" si="0"/>
        <v>43895.984404976851</v>
      </c>
      <c r="J30" s="6"/>
      <c r="K30" s="6"/>
      <c r="L30" s="6" t="s">
        <v>261</v>
      </c>
      <c r="M30" s="6" t="s">
        <v>166</v>
      </c>
      <c r="N30" s="6"/>
      <c r="O30" s="6" t="s">
        <v>406</v>
      </c>
      <c r="P30" s="6">
        <v>8</v>
      </c>
      <c r="Q30" s="6" t="s">
        <v>168</v>
      </c>
      <c r="R30" s="8">
        <v>43707.525740740741</v>
      </c>
      <c r="S30" s="6"/>
      <c r="T30" s="6"/>
      <c r="U30" s="6"/>
      <c r="V30" s="9" t="s">
        <v>169</v>
      </c>
      <c r="W30" s="6"/>
      <c r="X30" s="6"/>
      <c r="Y30" s="6"/>
      <c r="Z30" s="6"/>
      <c r="AA30" s="6"/>
      <c r="AB30" s="6" t="s">
        <v>170</v>
      </c>
      <c r="AC30" s="6" t="s">
        <v>171</v>
      </c>
      <c r="AD30" s="6" t="s">
        <v>172</v>
      </c>
      <c r="AE30" s="6" t="s">
        <v>173</v>
      </c>
      <c r="AF30" s="6"/>
      <c r="AG30" s="6"/>
      <c r="AH30" s="6" t="s">
        <v>174</v>
      </c>
      <c r="AI30" s="6"/>
      <c r="AJ30" s="6"/>
      <c r="AK30" s="6"/>
      <c r="AL30" s="6"/>
      <c r="AM30" s="8"/>
      <c r="AN30" s="8">
        <v>43707.525739004632</v>
      </c>
      <c r="AO30" s="6"/>
      <c r="AP30" s="6"/>
      <c r="AQ30" s="6"/>
      <c r="AR30" s="6"/>
      <c r="AS30" s="6" t="s">
        <v>127</v>
      </c>
      <c r="AT30" s="6"/>
      <c r="AU30" s="6"/>
      <c r="AV30" s="6">
        <v>2</v>
      </c>
    </row>
    <row r="31" spans="1:48" s="5" customFormat="1" ht="14.25" x14ac:dyDescent="0.2">
      <c r="A31" s="6">
        <v>1</v>
      </c>
      <c r="B31" s="6" t="s">
        <v>160</v>
      </c>
      <c r="C31" s="6" t="s">
        <v>161</v>
      </c>
      <c r="D31" s="6" t="s">
        <v>945</v>
      </c>
      <c r="E31" s="6" t="s">
        <v>163</v>
      </c>
      <c r="F31" s="10">
        <v>1</v>
      </c>
      <c r="G31" s="6" t="s">
        <v>164</v>
      </c>
      <c r="H31" s="7" t="s">
        <v>217</v>
      </c>
      <c r="I31" s="8">
        <f t="shared" ca="1" si="0"/>
        <v>43895.984404976851</v>
      </c>
      <c r="J31" s="6"/>
      <c r="K31" s="6"/>
      <c r="L31" s="6" t="s">
        <v>262</v>
      </c>
      <c r="M31" s="6" t="s">
        <v>176</v>
      </c>
      <c r="N31" s="6">
        <v>1</v>
      </c>
      <c r="O31" s="6" t="s">
        <v>406</v>
      </c>
      <c r="P31" s="6">
        <v>8</v>
      </c>
      <c r="Q31" s="6" t="s">
        <v>168</v>
      </c>
      <c r="R31" s="8">
        <v>43707.525740740741</v>
      </c>
      <c r="S31" s="6"/>
      <c r="T31" s="6"/>
      <c r="U31" s="6"/>
      <c r="V31" s="9" t="s">
        <v>169</v>
      </c>
      <c r="W31" s="6"/>
      <c r="X31" s="6"/>
      <c r="Y31" s="6">
        <v>120</v>
      </c>
      <c r="Z31" s="6">
        <v>120</v>
      </c>
      <c r="AA31" s="8">
        <f>R31+Y31</f>
        <v>43827.525740740741</v>
      </c>
      <c r="AB31" s="6" t="s">
        <v>177</v>
      </c>
      <c r="AC31" s="6" t="s">
        <v>171</v>
      </c>
      <c r="AD31" s="6" t="s">
        <v>178</v>
      </c>
      <c r="AE31" s="6" t="s">
        <v>179</v>
      </c>
      <c r="AF31" s="6"/>
      <c r="AG31" s="6" t="s">
        <v>180</v>
      </c>
      <c r="AH31" s="6" t="s">
        <v>174</v>
      </c>
      <c r="AI31" s="6"/>
      <c r="AJ31" s="6" t="s">
        <v>181</v>
      </c>
      <c r="AK31" s="6" t="s">
        <v>439</v>
      </c>
      <c r="AL31" s="6"/>
      <c r="AM31" s="8">
        <v>43707.525740740741</v>
      </c>
      <c r="AN31" s="8">
        <v>43707.525739004632</v>
      </c>
      <c r="AO31" s="6"/>
      <c r="AP31" s="6"/>
      <c r="AQ31" s="6"/>
      <c r="AR31" s="6"/>
      <c r="AS31" s="6" t="s">
        <v>127</v>
      </c>
      <c r="AT31" s="6"/>
      <c r="AU31" s="6">
        <v>1</v>
      </c>
      <c r="AV31" s="6">
        <v>2</v>
      </c>
    </row>
    <row r="32" spans="1:48" s="5" customFormat="1" ht="14.25" x14ac:dyDescent="0.2">
      <c r="A32" s="6">
        <v>1</v>
      </c>
      <c r="B32" s="6" t="s">
        <v>160</v>
      </c>
      <c r="C32" s="6" t="s">
        <v>161</v>
      </c>
      <c r="D32" s="6" t="s">
        <v>945</v>
      </c>
      <c r="E32" s="6" t="s">
        <v>163</v>
      </c>
      <c r="F32" s="6">
        <v>1</v>
      </c>
      <c r="G32" s="6" t="s">
        <v>164</v>
      </c>
      <c r="H32" s="7" t="s">
        <v>438</v>
      </c>
      <c r="I32" s="8">
        <f t="shared" ca="1" si="0"/>
        <v>43895.984404976851</v>
      </c>
      <c r="J32" s="6"/>
      <c r="K32" s="6"/>
      <c r="L32" s="6" t="s">
        <v>263</v>
      </c>
      <c r="M32" s="6" t="s">
        <v>166</v>
      </c>
      <c r="N32" s="6"/>
      <c r="O32" s="6" t="s">
        <v>167</v>
      </c>
      <c r="P32" s="6">
        <v>9</v>
      </c>
      <c r="Q32" s="6" t="s">
        <v>168</v>
      </c>
      <c r="R32" s="8">
        <v>43707.525740740741</v>
      </c>
      <c r="S32" s="6"/>
      <c r="T32" s="6"/>
      <c r="U32" s="6"/>
      <c r="V32" s="9" t="s">
        <v>169</v>
      </c>
      <c r="W32" s="6"/>
      <c r="X32" s="6"/>
      <c r="Y32" s="6"/>
      <c r="Z32" s="6"/>
      <c r="AA32" s="6"/>
      <c r="AB32" s="6" t="s">
        <v>170</v>
      </c>
      <c r="AC32" s="6" t="s">
        <v>171</v>
      </c>
      <c r="AD32" s="6" t="s">
        <v>172</v>
      </c>
      <c r="AE32" s="6" t="s">
        <v>173</v>
      </c>
      <c r="AF32" s="6"/>
      <c r="AG32" s="6"/>
      <c r="AH32" s="6" t="s">
        <v>174</v>
      </c>
      <c r="AI32" s="6"/>
      <c r="AJ32" s="6"/>
      <c r="AK32" s="6"/>
      <c r="AL32" s="6"/>
      <c r="AM32" s="8"/>
      <c r="AN32" s="8">
        <v>43707.525739004632</v>
      </c>
      <c r="AO32" s="6"/>
      <c r="AP32" s="6"/>
      <c r="AQ32" s="6"/>
      <c r="AR32" s="6"/>
      <c r="AS32" s="6" t="s">
        <v>127</v>
      </c>
      <c r="AT32" s="6"/>
      <c r="AU32" s="6"/>
      <c r="AV32" s="6">
        <v>2</v>
      </c>
    </row>
    <row r="33" spans="1:48" s="5" customFormat="1" ht="14.25" x14ac:dyDescent="0.2">
      <c r="A33" s="6">
        <v>1</v>
      </c>
      <c r="B33" s="6" t="s">
        <v>160</v>
      </c>
      <c r="C33" s="6" t="s">
        <v>161</v>
      </c>
      <c r="D33" s="6" t="s">
        <v>945</v>
      </c>
      <c r="E33" s="6" t="s">
        <v>163</v>
      </c>
      <c r="F33" s="10">
        <v>1</v>
      </c>
      <c r="G33" s="6" t="s">
        <v>164</v>
      </c>
      <c r="H33" s="7" t="s">
        <v>438</v>
      </c>
      <c r="I33" s="8">
        <f t="shared" ca="1" si="0"/>
        <v>43895.984404976851</v>
      </c>
      <c r="J33" s="6"/>
      <c r="K33" s="6"/>
      <c r="L33" s="6" t="s">
        <v>264</v>
      </c>
      <c r="M33" s="6" t="s">
        <v>176</v>
      </c>
      <c r="N33" s="6">
        <v>1</v>
      </c>
      <c r="O33" s="6" t="s">
        <v>167</v>
      </c>
      <c r="P33" s="6">
        <v>9</v>
      </c>
      <c r="Q33" s="6" t="s">
        <v>168</v>
      </c>
      <c r="R33" s="8">
        <v>43707.525740740741</v>
      </c>
      <c r="S33" s="6"/>
      <c r="T33" s="6"/>
      <c r="U33" s="6"/>
      <c r="V33" s="9" t="s">
        <v>169</v>
      </c>
      <c r="W33" s="6"/>
      <c r="X33" s="6"/>
      <c r="Y33" s="6">
        <v>120</v>
      </c>
      <c r="Z33" s="6">
        <v>120</v>
      </c>
      <c r="AA33" s="8">
        <f>R33+Y33</f>
        <v>43827.525740740741</v>
      </c>
      <c r="AB33" s="6" t="s">
        <v>177</v>
      </c>
      <c r="AC33" s="6" t="s">
        <v>171</v>
      </c>
      <c r="AD33" s="6" t="s">
        <v>178</v>
      </c>
      <c r="AE33" s="6" t="s">
        <v>179</v>
      </c>
      <c r="AF33" s="6"/>
      <c r="AG33" s="6" t="s">
        <v>180</v>
      </c>
      <c r="AH33" s="6" t="s">
        <v>174</v>
      </c>
      <c r="AI33" s="6"/>
      <c r="AJ33" s="6" t="s">
        <v>181</v>
      </c>
      <c r="AK33" s="6"/>
      <c r="AL33" s="6"/>
      <c r="AM33" s="8">
        <v>43707.525740740741</v>
      </c>
      <c r="AN33" s="8">
        <v>43707.525739004632</v>
      </c>
      <c r="AO33" s="6"/>
      <c r="AP33" s="6"/>
      <c r="AQ33" s="6"/>
      <c r="AR33" s="6"/>
      <c r="AS33" s="6" t="s">
        <v>127</v>
      </c>
      <c r="AT33" s="6"/>
      <c r="AU33" s="6">
        <v>1</v>
      </c>
      <c r="AV33" s="6">
        <v>2</v>
      </c>
    </row>
    <row r="34" spans="1:48" s="5" customFormat="1" ht="14.25" x14ac:dyDescent="0.2">
      <c r="A34" s="6">
        <v>1</v>
      </c>
      <c r="B34" s="6" t="s">
        <v>160</v>
      </c>
      <c r="C34" s="6" t="s">
        <v>161</v>
      </c>
      <c r="D34" s="6" t="s">
        <v>945</v>
      </c>
      <c r="E34" s="6" t="s">
        <v>163</v>
      </c>
      <c r="F34" s="6">
        <v>1</v>
      </c>
      <c r="G34" s="6" t="s">
        <v>164</v>
      </c>
      <c r="H34" s="7" t="s">
        <v>216</v>
      </c>
      <c r="I34" s="8">
        <f t="shared" ca="1" si="0"/>
        <v>43895.984404976851</v>
      </c>
      <c r="J34" s="6"/>
      <c r="K34" s="6"/>
      <c r="L34" s="6" t="s">
        <v>265</v>
      </c>
      <c r="M34" s="6" t="s">
        <v>166</v>
      </c>
      <c r="N34" s="6"/>
      <c r="O34" s="6" t="s">
        <v>414</v>
      </c>
      <c r="P34" s="6">
        <v>10</v>
      </c>
      <c r="Q34" s="6" t="s">
        <v>168</v>
      </c>
      <c r="R34" s="8">
        <v>43707.525740740741</v>
      </c>
      <c r="S34" s="6"/>
      <c r="T34" s="6"/>
      <c r="U34" s="6"/>
      <c r="V34" s="9" t="s">
        <v>169</v>
      </c>
      <c r="W34" s="6"/>
      <c r="X34" s="6"/>
      <c r="Y34" s="6"/>
      <c r="Z34" s="6"/>
      <c r="AA34" s="6"/>
      <c r="AB34" s="6" t="s">
        <v>170</v>
      </c>
      <c r="AC34" s="6" t="s">
        <v>171</v>
      </c>
      <c r="AD34" s="6" t="s">
        <v>172</v>
      </c>
      <c r="AE34" s="6" t="s">
        <v>173</v>
      </c>
      <c r="AF34" s="6"/>
      <c r="AG34" s="6"/>
      <c r="AH34" s="6" t="s">
        <v>174</v>
      </c>
      <c r="AI34" s="6"/>
      <c r="AJ34" s="6"/>
      <c r="AK34" s="6"/>
      <c r="AL34" s="6"/>
      <c r="AM34" s="8"/>
      <c r="AN34" s="8">
        <v>43707.525739004632</v>
      </c>
      <c r="AO34" s="6"/>
      <c r="AP34" s="6"/>
      <c r="AQ34" s="6"/>
      <c r="AR34" s="6"/>
      <c r="AS34" s="6" t="s">
        <v>127</v>
      </c>
      <c r="AT34" s="6"/>
      <c r="AU34" s="6"/>
      <c r="AV34" s="6">
        <v>2</v>
      </c>
    </row>
    <row r="35" spans="1:48" s="5" customFormat="1" ht="14.25" x14ac:dyDescent="0.2">
      <c r="A35" s="6">
        <v>1</v>
      </c>
      <c r="B35" s="6" t="s">
        <v>160</v>
      </c>
      <c r="C35" s="6" t="s">
        <v>161</v>
      </c>
      <c r="D35" s="6" t="s">
        <v>945</v>
      </c>
      <c r="E35" s="6" t="s">
        <v>163</v>
      </c>
      <c r="F35" s="10">
        <v>1</v>
      </c>
      <c r="G35" s="6" t="s">
        <v>164</v>
      </c>
      <c r="H35" s="7" t="s">
        <v>216</v>
      </c>
      <c r="I35" s="8">
        <f t="shared" ca="1" si="0"/>
        <v>43895.984404976851</v>
      </c>
      <c r="J35" s="6"/>
      <c r="K35" s="6"/>
      <c r="L35" s="6" t="s">
        <v>266</v>
      </c>
      <c r="M35" s="6" t="s">
        <v>176</v>
      </c>
      <c r="N35" s="6">
        <v>1</v>
      </c>
      <c r="O35" s="6" t="s">
        <v>414</v>
      </c>
      <c r="P35" s="6">
        <v>10</v>
      </c>
      <c r="Q35" s="6" t="s">
        <v>168</v>
      </c>
      <c r="R35" s="8">
        <v>43707.525740740741</v>
      </c>
      <c r="S35" s="6"/>
      <c r="T35" s="6"/>
      <c r="U35" s="6"/>
      <c r="V35" s="9" t="s">
        <v>169</v>
      </c>
      <c r="W35" s="6"/>
      <c r="X35" s="6"/>
      <c r="Y35" s="6">
        <v>120</v>
      </c>
      <c r="Z35" s="6">
        <v>120</v>
      </c>
      <c r="AA35" s="8">
        <f t="shared" ref="AA35:AA41" si="1">R35+Y35</f>
        <v>43827.525740740741</v>
      </c>
      <c r="AB35" s="6" t="s">
        <v>177</v>
      </c>
      <c r="AC35" s="6" t="s">
        <v>171</v>
      </c>
      <c r="AD35" s="6" t="s">
        <v>178</v>
      </c>
      <c r="AE35" s="6" t="s">
        <v>179</v>
      </c>
      <c r="AF35" s="6"/>
      <c r="AG35" s="6" t="s">
        <v>180</v>
      </c>
      <c r="AH35" s="6" t="s">
        <v>174</v>
      </c>
      <c r="AI35" s="6"/>
      <c r="AJ35" s="6" t="s">
        <v>181</v>
      </c>
      <c r="AK35" s="6" t="s">
        <v>220</v>
      </c>
      <c r="AL35" s="6"/>
      <c r="AM35" s="8">
        <v>43707.525740740741</v>
      </c>
      <c r="AN35" s="8">
        <v>43707.525739004632</v>
      </c>
      <c r="AO35" s="6"/>
      <c r="AP35" s="6"/>
      <c r="AQ35" s="6"/>
      <c r="AR35" s="6"/>
      <c r="AS35" s="6" t="s">
        <v>127</v>
      </c>
      <c r="AT35" s="6"/>
      <c r="AU35" s="6">
        <v>1</v>
      </c>
      <c r="AV35" s="6">
        <v>2</v>
      </c>
    </row>
    <row r="36" spans="1:48" s="5" customFormat="1" ht="14.25" x14ac:dyDescent="0.2">
      <c r="A36" s="6">
        <v>1</v>
      </c>
      <c r="B36" s="6" t="s">
        <v>160</v>
      </c>
      <c r="C36" s="6" t="s">
        <v>161</v>
      </c>
      <c r="D36" s="6" t="s">
        <v>945</v>
      </c>
      <c r="E36" s="6" t="s">
        <v>163</v>
      </c>
      <c r="F36" s="10">
        <v>1</v>
      </c>
      <c r="G36" s="6" t="s">
        <v>164</v>
      </c>
      <c r="H36" s="7" t="s">
        <v>216</v>
      </c>
      <c r="I36" s="8">
        <f t="shared" ca="1" si="0"/>
        <v>43895.984404976851</v>
      </c>
      <c r="J36" s="6"/>
      <c r="K36" s="6"/>
      <c r="L36" s="6" t="s">
        <v>267</v>
      </c>
      <c r="M36" s="6" t="s">
        <v>195</v>
      </c>
      <c r="N36" s="6">
        <v>1</v>
      </c>
      <c r="O36" s="6" t="s">
        <v>414</v>
      </c>
      <c r="P36" s="6">
        <v>10</v>
      </c>
      <c r="Q36" s="6" t="s">
        <v>168</v>
      </c>
      <c r="R36" s="8">
        <v>43707.525740740741</v>
      </c>
      <c r="S36" s="6"/>
      <c r="T36" s="6"/>
      <c r="U36" s="6"/>
      <c r="V36" s="9" t="s">
        <v>169</v>
      </c>
      <c r="W36" s="6"/>
      <c r="X36" s="6"/>
      <c r="Y36" s="6">
        <v>120</v>
      </c>
      <c r="Z36" s="6">
        <v>120</v>
      </c>
      <c r="AA36" s="8">
        <f t="shared" si="1"/>
        <v>43827.525740740741</v>
      </c>
      <c r="AB36" s="6" t="s">
        <v>177</v>
      </c>
      <c r="AC36" s="6" t="s">
        <v>194</v>
      </c>
      <c r="AD36" s="6" t="s">
        <v>178</v>
      </c>
      <c r="AE36" s="6" t="s">
        <v>179</v>
      </c>
      <c r="AF36" s="6" t="s">
        <v>226</v>
      </c>
      <c r="AG36" s="6" t="s">
        <v>180</v>
      </c>
      <c r="AH36" s="6" t="s">
        <v>174</v>
      </c>
      <c r="AI36" s="6" t="s">
        <v>180</v>
      </c>
      <c r="AJ36" s="6" t="s">
        <v>181</v>
      </c>
      <c r="AK36" s="6" t="s">
        <v>220</v>
      </c>
      <c r="AL36" s="6"/>
      <c r="AM36" s="8">
        <v>43707.525740740741</v>
      </c>
      <c r="AN36" s="8">
        <v>43707.525739004632</v>
      </c>
      <c r="AO36" s="6"/>
      <c r="AP36" s="6"/>
      <c r="AQ36" s="6" t="s">
        <v>174</v>
      </c>
      <c r="AR36" s="6" t="s">
        <v>180</v>
      </c>
      <c r="AS36" s="6" t="s">
        <v>127</v>
      </c>
      <c r="AT36" s="6"/>
      <c r="AU36" s="6">
        <v>1</v>
      </c>
      <c r="AV36" s="6">
        <v>2</v>
      </c>
    </row>
    <row r="37" spans="1:48" s="5" customFormat="1" ht="14.25" x14ac:dyDescent="0.2">
      <c r="A37" s="6">
        <v>1</v>
      </c>
      <c r="B37" s="6" t="s">
        <v>160</v>
      </c>
      <c r="C37" s="6" t="s">
        <v>161</v>
      </c>
      <c r="D37" s="6" t="s">
        <v>945</v>
      </c>
      <c r="E37" s="6" t="s">
        <v>163</v>
      </c>
      <c r="F37" s="10">
        <v>1</v>
      </c>
      <c r="G37" s="6" t="s">
        <v>164</v>
      </c>
      <c r="H37" s="7" t="s">
        <v>216</v>
      </c>
      <c r="I37" s="8">
        <f t="shared" ca="1" si="0"/>
        <v>43895.984404976851</v>
      </c>
      <c r="J37" s="6"/>
      <c r="K37" s="6"/>
      <c r="L37" s="6" t="s">
        <v>268</v>
      </c>
      <c r="M37" s="6" t="s">
        <v>204</v>
      </c>
      <c r="N37" s="6">
        <v>1</v>
      </c>
      <c r="O37" s="6" t="s">
        <v>414</v>
      </c>
      <c r="P37" s="6">
        <v>10</v>
      </c>
      <c r="Q37" s="6" t="s">
        <v>168</v>
      </c>
      <c r="R37" s="8">
        <v>43707.525740740741</v>
      </c>
      <c r="S37" s="6"/>
      <c r="T37" s="6"/>
      <c r="U37" s="6"/>
      <c r="V37" s="9" t="s">
        <v>169</v>
      </c>
      <c r="W37" s="6"/>
      <c r="X37" s="6"/>
      <c r="Y37" s="6">
        <v>120</v>
      </c>
      <c r="Z37" s="6">
        <v>120</v>
      </c>
      <c r="AA37" s="8">
        <f t="shared" si="1"/>
        <v>43827.525740740741</v>
      </c>
      <c r="AB37" s="6" t="s">
        <v>177</v>
      </c>
      <c r="AC37" s="6" t="s">
        <v>168</v>
      </c>
      <c r="AD37" s="6" t="s">
        <v>178</v>
      </c>
      <c r="AE37" s="6" t="s">
        <v>179</v>
      </c>
      <c r="AF37" s="6" t="s">
        <v>226</v>
      </c>
      <c r="AG37" s="6" t="s">
        <v>180</v>
      </c>
      <c r="AH37" s="6" t="s">
        <v>183</v>
      </c>
      <c r="AI37" s="6" t="s">
        <v>180</v>
      </c>
      <c r="AJ37" s="6" t="s">
        <v>181</v>
      </c>
      <c r="AK37" s="6" t="s">
        <v>220</v>
      </c>
      <c r="AL37" s="6"/>
      <c r="AM37" s="8">
        <v>43707.525740740741</v>
      </c>
      <c r="AN37" s="8">
        <v>43707.525739004632</v>
      </c>
      <c r="AO37" s="6"/>
      <c r="AP37" s="6"/>
      <c r="AQ37" s="6" t="s">
        <v>174</v>
      </c>
      <c r="AR37" s="6" t="s">
        <v>180</v>
      </c>
      <c r="AS37" s="6" t="s">
        <v>127</v>
      </c>
      <c r="AT37" s="6"/>
      <c r="AU37" s="6">
        <v>1</v>
      </c>
      <c r="AV37" s="6">
        <v>2</v>
      </c>
    </row>
    <row r="38" spans="1:48" s="5" customFormat="1" ht="14.25" x14ac:dyDescent="0.2">
      <c r="A38" s="6">
        <v>1</v>
      </c>
      <c r="B38" s="6" t="s">
        <v>160</v>
      </c>
      <c r="C38" s="6" t="s">
        <v>161</v>
      </c>
      <c r="D38" s="6" t="s">
        <v>945</v>
      </c>
      <c r="E38" s="6" t="s">
        <v>163</v>
      </c>
      <c r="F38" s="6">
        <v>1</v>
      </c>
      <c r="G38" s="6" t="s">
        <v>164</v>
      </c>
      <c r="H38" s="7" t="s">
        <v>216</v>
      </c>
      <c r="I38" s="8">
        <f t="shared" ca="1" si="0"/>
        <v>43895.984404976851</v>
      </c>
      <c r="J38" s="6"/>
      <c r="K38" s="6"/>
      <c r="L38" s="6" t="s">
        <v>269</v>
      </c>
      <c r="M38" s="6" t="s">
        <v>200</v>
      </c>
      <c r="N38" s="6">
        <v>1</v>
      </c>
      <c r="O38" s="6" t="s">
        <v>414</v>
      </c>
      <c r="P38" s="6">
        <v>10</v>
      </c>
      <c r="Q38" s="6" t="s">
        <v>168</v>
      </c>
      <c r="R38" s="8">
        <f ca="1">NOW()</f>
        <v>43895.984404976851</v>
      </c>
      <c r="S38" s="8">
        <f ca="1">NOW()</f>
        <v>43895.984404976851</v>
      </c>
      <c r="T38" s="6"/>
      <c r="U38" s="6"/>
      <c r="V38" s="9" t="s">
        <v>169</v>
      </c>
      <c r="W38" s="6"/>
      <c r="X38" s="6"/>
      <c r="Y38" s="6">
        <v>100</v>
      </c>
      <c r="Z38" s="6">
        <v>100</v>
      </c>
      <c r="AA38" s="8">
        <f t="shared" ca="1" si="1"/>
        <v>43995.984404976851</v>
      </c>
      <c r="AB38" s="6" t="s">
        <v>177</v>
      </c>
      <c r="AC38" s="6" t="s">
        <v>197</v>
      </c>
      <c r="AD38" s="6" t="s">
        <v>178</v>
      </c>
      <c r="AE38" s="6" t="s">
        <v>179</v>
      </c>
      <c r="AF38" s="6" t="s">
        <v>226</v>
      </c>
      <c r="AG38" s="6" t="s">
        <v>180</v>
      </c>
      <c r="AH38" s="6" t="s">
        <v>183</v>
      </c>
      <c r="AI38" s="6" t="s">
        <v>180</v>
      </c>
      <c r="AJ38" s="6" t="s">
        <v>181</v>
      </c>
      <c r="AK38" s="6" t="s">
        <v>220</v>
      </c>
      <c r="AL38" s="6"/>
      <c r="AM38" s="8">
        <f ca="1">NOW()</f>
        <v>43895.984404976851</v>
      </c>
      <c r="AN38" s="8">
        <f ca="1">NOW()</f>
        <v>43895.984404976851</v>
      </c>
      <c r="AO38" s="6"/>
      <c r="AP38" s="6"/>
      <c r="AQ38" s="6" t="s">
        <v>183</v>
      </c>
      <c r="AR38" s="6" t="s">
        <v>180</v>
      </c>
      <c r="AS38" s="6" t="s">
        <v>159</v>
      </c>
      <c r="AT38" s="6" t="s">
        <v>182</v>
      </c>
      <c r="AU38" s="6">
        <v>1</v>
      </c>
      <c r="AV38" s="6">
        <v>7</v>
      </c>
    </row>
    <row r="39" spans="1:48" s="5" customFormat="1" ht="14.25" x14ac:dyDescent="0.2">
      <c r="A39" s="6">
        <v>1</v>
      </c>
      <c r="B39" s="6" t="s">
        <v>160</v>
      </c>
      <c r="C39" s="6" t="s">
        <v>161</v>
      </c>
      <c r="D39" s="6" t="s">
        <v>945</v>
      </c>
      <c r="E39" s="6" t="s">
        <v>163</v>
      </c>
      <c r="F39" s="6">
        <v>1</v>
      </c>
      <c r="G39" s="6" t="s">
        <v>164</v>
      </c>
      <c r="H39" s="7" t="s">
        <v>216</v>
      </c>
      <c r="I39" s="8">
        <f t="shared" ca="1" si="0"/>
        <v>43895.984404976851</v>
      </c>
      <c r="J39" s="6"/>
      <c r="K39" s="6"/>
      <c r="L39" s="6" t="s">
        <v>270</v>
      </c>
      <c r="M39" s="6" t="s">
        <v>198</v>
      </c>
      <c r="N39" s="6">
        <v>1</v>
      </c>
      <c r="O39" s="6" t="s">
        <v>414</v>
      </c>
      <c r="P39" s="6">
        <v>10</v>
      </c>
      <c r="Q39" s="6" t="s">
        <v>168</v>
      </c>
      <c r="R39" s="8">
        <f ca="1">NOW()</f>
        <v>43895.984404976851</v>
      </c>
      <c r="S39" s="8">
        <f ca="1">NOW()</f>
        <v>43895.984404976851</v>
      </c>
      <c r="T39" s="6"/>
      <c r="U39" s="6"/>
      <c r="V39" s="9" t="s">
        <v>169</v>
      </c>
      <c r="W39" s="6"/>
      <c r="X39" s="6"/>
      <c r="Y39" s="6">
        <v>100</v>
      </c>
      <c r="Z39" s="6">
        <v>100</v>
      </c>
      <c r="AA39" s="8">
        <f t="shared" ca="1" si="1"/>
        <v>43995.984404976851</v>
      </c>
      <c r="AB39" s="6" t="s">
        <v>177</v>
      </c>
      <c r="AC39" s="6" t="s">
        <v>197</v>
      </c>
      <c r="AD39" s="6" t="s">
        <v>178</v>
      </c>
      <c r="AE39" s="6" t="s">
        <v>179</v>
      </c>
      <c r="AF39" s="6" t="s">
        <v>226</v>
      </c>
      <c r="AG39" s="6" t="s">
        <v>180</v>
      </c>
      <c r="AH39" s="6" t="s">
        <v>183</v>
      </c>
      <c r="AI39" s="6" t="s">
        <v>180</v>
      </c>
      <c r="AJ39" s="6" t="s">
        <v>181</v>
      </c>
      <c r="AK39" s="6" t="s">
        <v>220</v>
      </c>
      <c r="AL39" s="6"/>
      <c r="AM39" s="8">
        <f ca="1">NOW()</f>
        <v>43895.984404976851</v>
      </c>
      <c r="AN39" s="8">
        <f ca="1">NOW()</f>
        <v>43895.984404976851</v>
      </c>
      <c r="AO39" s="6"/>
      <c r="AP39" s="6"/>
      <c r="AQ39" s="6" t="s">
        <v>183</v>
      </c>
      <c r="AR39" s="6" t="s">
        <v>180</v>
      </c>
      <c r="AS39" s="6" t="s">
        <v>159</v>
      </c>
      <c r="AT39" s="6" t="s">
        <v>182</v>
      </c>
      <c r="AU39" s="6">
        <v>1</v>
      </c>
      <c r="AV39" s="6">
        <v>7</v>
      </c>
    </row>
    <row r="40" spans="1:48" s="5" customFormat="1" ht="14.25" x14ac:dyDescent="0.2">
      <c r="A40" s="6">
        <v>1</v>
      </c>
      <c r="B40" s="6" t="s">
        <v>160</v>
      </c>
      <c r="C40" s="6" t="s">
        <v>161</v>
      </c>
      <c r="D40" s="6" t="s">
        <v>945</v>
      </c>
      <c r="E40" s="6" t="s">
        <v>163</v>
      </c>
      <c r="F40" s="10">
        <v>1</v>
      </c>
      <c r="G40" s="6" t="s">
        <v>164</v>
      </c>
      <c r="H40" s="7" t="s">
        <v>216</v>
      </c>
      <c r="I40" s="8">
        <f t="shared" ca="1" si="0"/>
        <v>43895.984404976851</v>
      </c>
      <c r="J40" s="6"/>
      <c r="K40" s="6"/>
      <c r="L40" s="6" t="s">
        <v>271</v>
      </c>
      <c r="M40" s="6" t="s">
        <v>176</v>
      </c>
      <c r="N40" s="6">
        <v>1</v>
      </c>
      <c r="O40" s="6" t="s">
        <v>414</v>
      </c>
      <c r="P40" s="6">
        <v>10</v>
      </c>
      <c r="Q40" s="6" t="s">
        <v>168</v>
      </c>
      <c r="R40" s="8">
        <v>43707.525740740741</v>
      </c>
      <c r="S40" s="6"/>
      <c r="T40" s="6"/>
      <c r="U40" s="6"/>
      <c r="V40" s="9" t="s">
        <v>169</v>
      </c>
      <c r="W40" s="6"/>
      <c r="X40" s="6"/>
      <c r="Y40" s="6">
        <v>120</v>
      </c>
      <c r="Z40" s="6">
        <v>120</v>
      </c>
      <c r="AA40" s="8">
        <f t="shared" si="1"/>
        <v>43827.525740740741</v>
      </c>
      <c r="AB40" s="6" t="s">
        <v>188</v>
      </c>
      <c r="AC40" s="6" t="s">
        <v>171</v>
      </c>
      <c r="AD40" s="6" t="s">
        <v>178</v>
      </c>
      <c r="AE40" s="6" t="s">
        <v>179</v>
      </c>
      <c r="AF40" s="6"/>
      <c r="AG40" s="6" t="s">
        <v>180</v>
      </c>
      <c r="AH40" s="6" t="s">
        <v>174</v>
      </c>
      <c r="AI40" s="6"/>
      <c r="AJ40" s="6" t="s">
        <v>185</v>
      </c>
      <c r="AK40" s="6" t="s">
        <v>221</v>
      </c>
      <c r="AL40" s="6"/>
      <c r="AM40" s="8">
        <v>43707.525740740741</v>
      </c>
      <c r="AN40" s="8">
        <v>43707.525739004632</v>
      </c>
      <c r="AO40" s="6"/>
      <c r="AP40" s="6"/>
      <c r="AQ40" s="6"/>
      <c r="AR40" s="6"/>
      <c r="AS40" s="6" t="s">
        <v>127</v>
      </c>
      <c r="AT40" s="6"/>
      <c r="AU40" s="6">
        <v>1</v>
      </c>
      <c r="AV40" s="6">
        <v>2</v>
      </c>
    </row>
    <row r="41" spans="1:48" s="5" customFormat="1" ht="14.25" x14ac:dyDescent="0.2">
      <c r="A41" s="6">
        <v>1</v>
      </c>
      <c r="B41" s="6" t="s">
        <v>160</v>
      </c>
      <c r="C41" s="6" t="s">
        <v>161</v>
      </c>
      <c r="D41" s="6" t="s">
        <v>945</v>
      </c>
      <c r="E41" s="6" t="s">
        <v>163</v>
      </c>
      <c r="F41" s="10">
        <v>1</v>
      </c>
      <c r="G41" s="6" t="s">
        <v>164</v>
      </c>
      <c r="H41" s="7" t="s">
        <v>216</v>
      </c>
      <c r="I41" s="8">
        <f t="shared" ca="1" si="0"/>
        <v>43895.984404976851</v>
      </c>
      <c r="J41" s="6"/>
      <c r="K41" s="6"/>
      <c r="L41" s="6" t="s">
        <v>272</v>
      </c>
      <c r="M41" s="6" t="s">
        <v>195</v>
      </c>
      <c r="N41" s="6">
        <v>1</v>
      </c>
      <c r="O41" s="6" t="s">
        <v>414</v>
      </c>
      <c r="P41" s="6">
        <v>10</v>
      </c>
      <c r="Q41" s="6" t="s">
        <v>168</v>
      </c>
      <c r="R41" s="8">
        <v>43707.525740740741</v>
      </c>
      <c r="S41" s="6"/>
      <c r="T41" s="6"/>
      <c r="U41" s="6"/>
      <c r="V41" s="9" t="s">
        <v>169</v>
      </c>
      <c r="W41" s="6"/>
      <c r="X41" s="6"/>
      <c r="Y41" s="6">
        <v>120</v>
      </c>
      <c r="Z41" s="6">
        <v>120</v>
      </c>
      <c r="AA41" s="8">
        <f t="shared" si="1"/>
        <v>43827.525740740741</v>
      </c>
      <c r="AB41" s="6" t="s">
        <v>188</v>
      </c>
      <c r="AC41" s="6" t="s">
        <v>194</v>
      </c>
      <c r="AD41" s="6" t="s">
        <v>178</v>
      </c>
      <c r="AE41" s="6" t="s">
        <v>179</v>
      </c>
      <c r="AF41" s="6" t="s">
        <v>226</v>
      </c>
      <c r="AG41" s="6" t="s">
        <v>180</v>
      </c>
      <c r="AH41" s="6" t="s">
        <v>174</v>
      </c>
      <c r="AI41" s="6" t="s">
        <v>180</v>
      </c>
      <c r="AJ41" s="6" t="s">
        <v>185</v>
      </c>
      <c r="AK41" s="6" t="s">
        <v>221</v>
      </c>
      <c r="AL41" s="6"/>
      <c r="AM41" s="8">
        <v>43707.525740740741</v>
      </c>
      <c r="AN41" s="8">
        <v>43707.525739004632</v>
      </c>
      <c r="AO41" s="6"/>
      <c r="AP41" s="6"/>
      <c r="AQ41" s="6" t="s">
        <v>174</v>
      </c>
      <c r="AR41" s="6" t="s">
        <v>180</v>
      </c>
      <c r="AS41" s="6" t="s">
        <v>127</v>
      </c>
      <c r="AT41" s="6"/>
      <c r="AU41" s="6">
        <v>1</v>
      </c>
      <c r="AV41" s="6">
        <v>2</v>
      </c>
    </row>
    <row r="42" spans="1:48" s="5" customFormat="1" ht="14.25" x14ac:dyDescent="0.2">
      <c r="A42" s="6">
        <v>1</v>
      </c>
      <c r="B42" s="6" t="s">
        <v>160</v>
      </c>
      <c r="C42" s="6" t="s">
        <v>161</v>
      </c>
      <c r="D42" s="6" t="s">
        <v>945</v>
      </c>
      <c r="E42" s="6" t="s">
        <v>163</v>
      </c>
      <c r="F42" s="6">
        <v>1</v>
      </c>
      <c r="G42" s="6" t="s">
        <v>164</v>
      </c>
      <c r="H42" s="7" t="s">
        <v>217</v>
      </c>
      <c r="I42" s="8">
        <f t="shared" ca="1" si="0"/>
        <v>43895.984404976851</v>
      </c>
      <c r="J42" s="6"/>
      <c r="K42" s="6"/>
      <c r="L42" s="6" t="s">
        <v>273</v>
      </c>
      <c r="M42" s="6" t="s">
        <v>166</v>
      </c>
      <c r="N42" s="6"/>
      <c r="O42" s="6" t="s">
        <v>415</v>
      </c>
      <c r="P42" s="6">
        <v>11</v>
      </c>
      <c r="Q42" s="6" t="s">
        <v>168</v>
      </c>
      <c r="R42" s="8">
        <v>43707.525740740741</v>
      </c>
      <c r="S42" s="6"/>
      <c r="T42" s="6"/>
      <c r="U42" s="6"/>
      <c r="V42" s="9" t="s">
        <v>169</v>
      </c>
      <c r="W42" s="6"/>
      <c r="X42" s="6"/>
      <c r="Y42" s="6"/>
      <c r="Z42" s="6"/>
      <c r="AA42" s="6"/>
      <c r="AB42" s="6" t="s">
        <v>170</v>
      </c>
      <c r="AC42" s="6" t="s">
        <v>171</v>
      </c>
      <c r="AD42" s="6" t="s">
        <v>172</v>
      </c>
      <c r="AE42" s="6" t="s">
        <v>173</v>
      </c>
      <c r="AF42" s="6"/>
      <c r="AG42" s="6"/>
      <c r="AH42" s="6" t="s">
        <v>174</v>
      </c>
      <c r="AI42" s="6"/>
      <c r="AJ42" s="6"/>
      <c r="AK42" s="6"/>
      <c r="AL42" s="6"/>
      <c r="AM42" s="8"/>
      <c r="AN42" s="8">
        <v>43707.525739004632</v>
      </c>
      <c r="AO42" s="6"/>
      <c r="AP42" s="6"/>
      <c r="AQ42" s="6"/>
      <c r="AR42" s="6"/>
      <c r="AS42" s="6" t="s">
        <v>127</v>
      </c>
      <c r="AT42" s="6"/>
      <c r="AU42" s="6"/>
      <c r="AV42" s="6">
        <v>2</v>
      </c>
    </row>
    <row r="43" spans="1:48" s="5" customFormat="1" ht="14.25" x14ac:dyDescent="0.2">
      <c r="A43" s="6">
        <v>1</v>
      </c>
      <c r="B43" s="6" t="s">
        <v>160</v>
      </c>
      <c r="C43" s="6" t="s">
        <v>161</v>
      </c>
      <c r="D43" s="6" t="s">
        <v>945</v>
      </c>
      <c r="E43" s="6" t="s">
        <v>163</v>
      </c>
      <c r="F43" s="10">
        <v>1</v>
      </c>
      <c r="G43" s="6" t="s">
        <v>164</v>
      </c>
      <c r="H43" s="7" t="s">
        <v>217</v>
      </c>
      <c r="I43" s="8">
        <f t="shared" ca="1" si="0"/>
        <v>43895.984404976851</v>
      </c>
      <c r="J43" s="6"/>
      <c r="K43" s="6"/>
      <c r="L43" s="6" t="s">
        <v>274</v>
      </c>
      <c r="M43" s="6" t="s">
        <v>176</v>
      </c>
      <c r="N43" s="6">
        <v>1</v>
      </c>
      <c r="O43" s="6" t="s">
        <v>415</v>
      </c>
      <c r="P43" s="6">
        <v>11</v>
      </c>
      <c r="Q43" s="6" t="s">
        <v>168</v>
      </c>
      <c r="R43" s="8">
        <v>43707.525740740741</v>
      </c>
      <c r="S43" s="6"/>
      <c r="T43" s="6"/>
      <c r="U43" s="6"/>
      <c r="V43" s="9" t="s">
        <v>169</v>
      </c>
      <c r="W43" s="6"/>
      <c r="X43" s="6"/>
      <c r="Y43" s="6">
        <v>120</v>
      </c>
      <c r="Z43" s="6">
        <v>120</v>
      </c>
      <c r="AA43" s="8">
        <f t="shared" ref="AA43:AA49" si="2">R43+Y43</f>
        <v>43827.525740740741</v>
      </c>
      <c r="AB43" s="6" t="s">
        <v>177</v>
      </c>
      <c r="AC43" s="6" t="s">
        <v>171</v>
      </c>
      <c r="AD43" s="6" t="s">
        <v>178</v>
      </c>
      <c r="AE43" s="6" t="s">
        <v>179</v>
      </c>
      <c r="AF43" s="6"/>
      <c r="AG43" s="6" t="s">
        <v>180</v>
      </c>
      <c r="AH43" s="6" t="s">
        <v>174</v>
      </c>
      <c r="AI43" s="6"/>
      <c r="AJ43" s="6" t="s">
        <v>181</v>
      </c>
      <c r="AK43" s="6" t="s">
        <v>220</v>
      </c>
      <c r="AL43" s="6"/>
      <c r="AM43" s="8">
        <v>43707.525740740741</v>
      </c>
      <c r="AN43" s="8">
        <v>43707.525739004632</v>
      </c>
      <c r="AO43" s="6"/>
      <c r="AP43" s="6"/>
      <c r="AQ43" s="6"/>
      <c r="AR43" s="6"/>
      <c r="AS43" s="6" t="s">
        <v>127</v>
      </c>
      <c r="AT43" s="6"/>
      <c r="AU43" s="6">
        <v>1</v>
      </c>
      <c r="AV43" s="6">
        <v>2</v>
      </c>
    </row>
    <row r="44" spans="1:48" s="5" customFormat="1" ht="14.25" x14ac:dyDescent="0.2">
      <c r="A44" s="6">
        <v>1</v>
      </c>
      <c r="B44" s="6" t="s">
        <v>160</v>
      </c>
      <c r="C44" s="6" t="s">
        <v>161</v>
      </c>
      <c r="D44" s="6" t="s">
        <v>945</v>
      </c>
      <c r="E44" s="6" t="s">
        <v>163</v>
      </c>
      <c r="F44" s="10">
        <v>1</v>
      </c>
      <c r="G44" s="6" t="s">
        <v>164</v>
      </c>
      <c r="H44" s="7" t="s">
        <v>217</v>
      </c>
      <c r="I44" s="8">
        <f t="shared" ca="1" si="0"/>
        <v>43895.984404976851</v>
      </c>
      <c r="J44" s="6"/>
      <c r="K44" s="6"/>
      <c r="L44" s="6" t="s">
        <v>275</v>
      </c>
      <c r="M44" s="6" t="s">
        <v>195</v>
      </c>
      <c r="N44" s="6">
        <v>1</v>
      </c>
      <c r="O44" s="6" t="s">
        <v>415</v>
      </c>
      <c r="P44" s="6">
        <v>11</v>
      </c>
      <c r="Q44" s="6" t="s">
        <v>168</v>
      </c>
      <c r="R44" s="8">
        <v>43707.525740740741</v>
      </c>
      <c r="S44" s="6"/>
      <c r="T44" s="6"/>
      <c r="U44" s="6"/>
      <c r="V44" s="9" t="s">
        <v>169</v>
      </c>
      <c r="W44" s="6"/>
      <c r="X44" s="6"/>
      <c r="Y44" s="6">
        <v>120</v>
      </c>
      <c r="Z44" s="6">
        <v>120</v>
      </c>
      <c r="AA44" s="8">
        <f t="shared" si="2"/>
        <v>43827.525740740741</v>
      </c>
      <c r="AB44" s="6" t="s">
        <v>177</v>
      </c>
      <c r="AC44" s="6" t="s">
        <v>194</v>
      </c>
      <c r="AD44" s="6" t="s">
        <v>178</v>
      </c>
      <c r="AE44" s="6" t="s">
        <v>179</v>
      </c>
      <c r="AF44" s="6" t="s">
        <v>226</v>
      </c>
      <c r="AG44" s="6" t="s">
        <v>180</v>
      </c>
      <c r="AH44" s="6" t="s">
        <v>174</v>
      </c>
      <c r="AI44" s="6" t="s">
        <v>180</v>
      </c>
      <c r="AJ44" s="6" t="s">
        <v>181</v>
      </c>
      <c r="AK44" s="6" t="s">
        <v>220</v>
      </c>
      <c r="AL44" s="6"/>
      <c r="AM44" s="8">
        <v>43707.525740740741</v>
      </c>
      <c r="AN44" s="8">
        <v>43707.525739004632</v>
      </c>
      <c r="AO44" s="6"/>
      <c r="AP44" s="6"/>
      <c r="AQ44" s="6" t="s">
        <v>174</v>
      </c>
      <c r="AR44" s="6" t="s">
        <v>180</v>
      </c>
      <c r="AS44" s="6" t="s">
        <v>127</v>
      </c>
      <c r="AT44" s="6"/>
      <c r="AU44" s="6">
        <v>1</v>
      </c>
      <c r="AV44" s="6">
        <v>2</v>
      </c>
    </row>
    <row r="45" spans="1:48" s="5" customFormat="1" ht="14.25" x14ac:dyDescent="0.2">
      <c r="A45" s="6">
        <v>1</v>
      </c>
      <c r="B45" s="6" t="s">
        <v>160</v>
      </c>
      <c r="C45" s="6" t="s">
        <v>161</v>
      </c>
      <c r="D45" s="6" t="s">
        <v>945</v>
      </c>
      <c r="E45" s="6" t="s">
        <v>163</v>
      </c>
      <c r="F45" s="10">
        <v>1</v>
      </c>
      <c r="G45" s="6" t="s">
        <v>164</v>
      </c>
      <c r="H45" s="7" t="s">
        <v>217</v>
      </c>
      <c r="I45" s="8">
        <f t="shared" ca="1" si="0"/>
        <v>43895.984404976851</v>
      </c>
      <c r="J45" s="6"/>
      <c r="K45" s="6"/>
      <c r="L45" s="6" t="s">
        <v>276</v>
      </c>
      <c r="M45" s="6" t="s">
        <v>204</v>
      </c>
      <c r="N45" s="6">
        <v>1</v>
      </c>
      <c r="O45" s="6" t="s">
        <v>415</v>
      </c>
      <c r="P45" s="6">
        <v>11</v>
      </c>
      <c r="Q45" s="6" t="s">
        <v>168</v>
      </c>
      <c r="R45" s="8">
        <v>43707.525740740741</v>
      </c>
      <c r="S45" s="6"/>
      <c r="T45" s="6"/>
      <c r="U45" s="6"/>
      <c r="V45" s="9" t="s">
        <v>169</v>
      </c>
      <c r="W45" s="6"/>
      <c r="X45" s="6"/>
      <c r="Y45" s="6">
        <v>120</v>
      </c>
      <c r="Z45" s="6">
        <v>120</v>
      </c>
      <c r="AA45" s="8">
        <f t="shared" si="2"/>
        <v>43827.525740740741</v>
      </c>
      <c r="AB45" s="6" t="s">
        <v>177</v>
      </c>
      <c r="AC45" s="6" t="s">
        <v>168</v>
      </c>
      <c r="AD45" s="6" t="s">
        <v>178</v>
      </c>
      <c r="AE45" s="6" t="s">
        <v>179</v>
      </c>
      <c r="AF45" s="6" t="s">
        <v>226</v>
      </c>
      <c r="AG45" s="6" t="s">
        <v>180</v>
      </c>
      <c r="AH45" s="6" t="s">
        <v>183</v>
      </c>
      <c r="AI45" s="6" t="s">
        <v>180</v>
      </c>
      <c r="AJ45" s="6" t="s">
        <v>181</v>
      </c>
      <c r="AK45" s="6" t="s">
        <v>220</v>
      </c>
      <c r="AL45" s="6"/>
      <c r="AM45" s="8">
        <v>43707.525740740741</v>
      </c>
      <c r="AN45" s="8">
        <v>43707.525739004632</v>
      </c>
      <c r="AO45" s="6"/>
      <c r="AP45" s="6"/>
      <c r="AQ45" s="6" t="s">
        <v>174</v>
      </c>
      <c r="AR45" s="6" t="s">
        <v>180</v>
      </c>
      <c r="AS45" s="6" t="s">
        <v>127</v>
      </c>
      <c r="AT45" s="6"/>
      <c r="AU45" s="6">
        <v>1</v>
      </c>
      <c r="AV45" s="6">
        <v>2</v>
      </c>
    </row>
    <row r="46" spans="1:48" s="5" customFormat="1" ht="14.25" x14ac:dyDescent="0.2">
      <c r="A46" s="6">
        <v>1</v>
      </c>
      <c r="B46" s="6" t="s">
        <v>160</v>
      </c>
      <c r="C46" s="6" t="s">
        <v>161</v>
      </c>
      <c r="D46" s="6" t="s">
        <v>945</v>
      </c>
      <c r="E46" s="6" t="s">
        <v>163</v>
      </c>
      <c r="F46" s="6">
        <v>1</v>
      </c>
      <c r="G46" s="6" t="s">
        <v>164</v>
      </c>
      <c r="H46" s="7" t="s">
        <v>217</v>
      </c>
      <c r="I46" s="8">
        <f t="shared" ca="1" si="0"/>
        <v>43895.984404976851</v>
      </c>
      <c r="J46" s="6"/>
      <c r="K46" s="6"/>
      <c r="L46" s="6" t="s">
        <v>277</v>
      </c>
      <c r="M46" s="6" t="s">
        <v>200</v>
      </c>
      <c r="N46" s="6">
        <v>1</v>
      </c>
      <c r="O46" s="6" t="s">
        <v>415</v>
      </c>
      <c r="P46" s="6">
        <v>11</v>
      </c>
      <c r="Q46" s="6" t="s">
        <v>168</v>
      </c>
      <c r="R46" s="8">
        <f ca="1">NOW()</f>
        <v>43895.984404976851</v>
      </c>
      <c r="S46" s="8">
        <f ca="1">NOW()</f>
        <v>43895.984404976851</v>
      </c>
      <c r="T46" s="6"/>
      <c r="U46" s="6"/>
      <c r="V46" s="9" t="s">
        <v>169</v>
      </c>
      <c r="W46" s="6"/>
      <c r="X46" s="6"/>
      <c r="Y46" s="6">
        <v>100</v>
      </c>
      <c r="Z46" s="6">
        <v>100</v>
      </c>
      <c r="AA46" s="8">
        <f t="shared" ca="1" si="2"/>
        <v>43995.984404976851</v>
      </c>
      <c r="AB46" s="6" t="s">
        <v>177</v>
      </c>
      <c r="AC46" s="6" t="s">
        <v>197</v>
      </c>
      <c r="AD46" s="6" t="s">
        <v>178</v>
      </c>
      <c r="AE46" s="6" t="s">
        <v>179</v>
      </c>
      <c r="AF46" s="6" t="s">
        <v>226</v>
      </c>
      <c r="AG46" s="6" t="s">
        <v>180</v>
      </c>
      <c r="AH46" s="6" t="s">
        <v>183</v>
      </c>
      <c r="AI46" s="6" t="s">
        <v>180</v>
      </c>
      <c r="AJ46" s="6" t="s">
        <v>181</v>
      </c>
      <c r="AK46" s="6" t="s">
        <v>220</v>
      </c>
      <c r="AL46" s="6"/>
      <c r="AM46" s="8">
        <f ca="1">NOW()</f>
        <v>43895.984404976851</v>
      </c>
      <c r="AN46" s="8">
        <f ca="1">NOW()</f>
        <v>43895.984404976851</v>
      </c>
      <c r="AO46" s="6"/>
      <c r="AP46" s="6"/>
      <c r="AQ46" s="6" t="s">
        <v>183</v>
      </c>
      <c r="AR46" s="6" t="s">
        <v>180</v>
      </c>
      <c r="AS46" s="6" t="s">
        <v>159</v>
      </c>
      <c r="AT46" s="6" t="s">
        <v>182</v>
      </c>
      <c r="AU46" s="6">
        <v>1</v>
      </c>
      <c r="AV46" s="6">
        <v>7</v>
      </c>
    </row>
    <row r="47" spans="1:48" s="5" customFormat="1" ht="14.25" x14ac:dyDescent="0.2">
      <c r="A47" s="6">
        <v>1</v>
      </c>
      <c r="B47" s="6" t="s">
        <v>160</v>
      </c>
      <c r="C47" s="6" t="s">
        <v>161</v>
      </c>
      <c r="D47" s="6" t="s">
        <v>945</v>
      </c>
      <c r="E47" s="6" t="s">
        <v>163</v>
      </c>
      <c r="F47" s="6">
        <v>1</v>
      </c>
      <c r="G47" s="6" t="s">
        <v>164</v>
      </c>
      <c r="H47" s="7" t="s">
        <v>217</v>
      </c>
      <c r="I47" s="8">
        <f t="shared" ca="1" si="0"/>
        <v>43895.984404976851</v>
      </c>
      <c r="J47" s="6"/>
      <c r="K47" s="6"/>
      <c r="L47" s="6" t="s">
        <v>278</v>
      </c>
      <c r="M47" s="6" t="s">
        <v>198</v>
      </c>
      <c r="N47" s="6">
        <v>1</v>
      </c>
      <c r="O47" s="6" t="s">
        <v>415</v>
      </c>
      <c r="P47" s="6">
        <v>11</v>
      </c>
      <c r="Q47" s="6" t="s">
        <v>168</v>
      </c>
      <c r="R47" s="8">
        <f ca="1">NOW()</f>
        <v>43895.984404976851</v>
      </c>
      <c r="S47" s="8">
        <f ca="1">NOW()</f>
        <v>43895.984404976851</v>
      </c>
      <c r="T47" s="6"/>
      <c r="U47" s="6"/>
      <c r="V47" s="9" t="s">
        <v>169</v>
      </c>
      <c r="W47" s="6"/>
      <c r="X47" s="6"/>
      <c r="Y47" s="6">
        <v>100</v>
      </c>
      <c r="Z47" s="6">
        <v>100</v>
      </c>
      <c r="AA47" s="8">
        <f t="shared" ca="1" si="2"/>
        <v>43995.984404976851</v>
      </c>
      <c r="AB47" s="6" t="s">
        <v>177</v>
      </c>
      <c r="AC47" s="6" t="s">
        <v>197</v>
      </c>
      <c r="AD47" s="6" t="s">
        <v>178</v>
      </c>
      <c r="AE47" s="6" t="s">
        <v>179</v>
      </c>
      <c r="AF47" s="6" t="s">
        <v>226</v>
      </c>
      <c r="AG47" s="6" t="s">
        <v>180</v>
      </c>
      <c r="AH47" s="6" t="s">
        <v>183</v>
      </c>
      <c r="AI47" s="6" t="s">
        <v>180</v>
      </c>
      <c r="AJ47" s="6" t="s">
        <v>181</v>
      </c>
      <c r="AK47" s="6" t="s">
        <v>220</v>
      </c>
      <c r="AL47" s="6"/>
      <c r="AM47" s="8">
        <f ca="1">NOW()</f>
        <v>43895.984404976851</v>
      </c>
      <c r="AN47" s="8">
        <f ca="1">NOW()</f>
        <v>43895.984404976851</v>
      </c>
      <c r="AO47" s="6"/>
      <c r="AP47" s="6"/>
      <c r="AQ47" s="6" t="s">
        <v>183</v>
      </c>
      <c r="AR47" s="6" t="s">
        <v>180</v>
      </c>
      <c r="AS47" s="6" t="s">
        <v>159</v>
      </c>
      <c r="AT47" s="6" t="s">
        <v>182</v>
      </c>
      <c r="AU47" s="6">
        <v>1</v>
      </c>
      <c r="AV47" s="6">
        <v>7</v>
      </c>
    </row>
    <row r="48" spans="1:48" s="5" customFormat="1" ht="14.25" x14ac:dyDescent="0.2">
      <c r="A48" s="6">
        <v>1</v>
      </c>
      <c r="B48" s="6" t="s">
        <v>160</v>
      </c>
      <c r="C48" s="6" t="s">
        <v>161</v>
      </c>
      <c r="D48" s="6" t="s">
        <v>945</v>
      </c>
      <c r="E48" s="6" t="s">
        <v>163</v>
      </c>
      <c r="F48" s="10">
        <v>1</v>
      </c>
      <c r="G48" s="6" t="s">
        <v>164</v>
      </c>
      <c r="H48" s="7" t="s">
        <v>217</v>
      </c>
      <c r="I48" s="8">
        <f t="shared" ca="1" si="0"/>
        <v>43895.984404976851</v>
      </c>
      <c r="J48" s="6"/>
      <c r="K48" s="6"/>
      <c r="L48" s="6" t="s">
        <v>279</v>
      </c>
      <c r="M48" s="6" t="s">
        <v>176</v>
      </c>
      <c r="N48" s="6">
        <v>1</v>
      </c>
      <c r="O48" s="6" t="s">
        <v>415</v>
      </c>
      <c r="P48" s="6">
        <v>11</v>
      </c>
      <c r="Q48" s="6" t="s">
        <v>168</v>
      </c>
      <c r="R48" s="8">
        <v>43707.525740740741</v>
      </c>
      <c r="S48" s="6"/>
      <c r="T48" s="6"/>
      <c r="U48" s="6"/>
      <c r="V48" s="9" t="s">
        <v>169</v>
      </c>
      <c r="W48" s="6"/>
      <c r="X48" s="6"/>
      <c r="Y48" s="6">
        <v>120</v>
      </c>
      <c r="Z48" s="6">
        <v>120</v>
      </c>
      <c r="AA48" s="8">
        <f t="shared" si="2"/>
        <v>43827.525740740741</v>
      </c>
      <c r="AB48" s="6" t="s">
        <v>188</v>
      </c>
      <c r="AC48" s="6" t="s">
        <v>171</v>
      </c>
      <c r="AD48" s="6" t="s">
        <v>178</v>
      </c>
      <c r="AE48" s="6" t="s">
        <v>179</v>
      </c>
      <c r="AF48" s="6"/>
      <c r="AG48" s="6" t="s">
        <v>180</v>
      </c>
      <c r="AH48" s="6" t="s">
        <v>174</v>
      </c>
      <c r="AI48" s="6"/>
      <c r="AJ48" s="6" t="s">
        <v>185</v>
      </c>
      <c r="AK48" s="6" t="s">
        <v>221</v>
      </c>
      <c r="AL48" s="6"/>
      <c r="AM48" s="8">
        <v>43707.525740740741</v>
      </c>
      <c r="AN48" s="8">
        <v>43707.525739004632</v>
      </c>
      <c r="AO48" s="6"/>
      <c r="AP48" s="6"/>
      <c r="AQ48" s="6"/>
      <c r="AR48" s="6"/>
      <c r="AS48" s="6" t="s">
        <v>127</v>
      </c>
      <c r="AT48" s="6"/>
      <c r="AU48" s="6">
        <v>1</v>
      </c>
      <c r="AV48" s="6">
        <v>2</v>
      </c>
    </row>
    <row r="49" spans="1:48" s="5" customFormat="1" ht="14.25" x14ac:dyDescent="0.2">
      <c r="A49" s="6">
        <v>1</v>
      </c>
      <c r="B49" s="6" t="s">
        <v>160</v>
      </c>
      <c r="C49" s="6" t="s">
        <v>161</v>
      </c>
      <c r="D49" s="6" t="s">
        <v>945</v>
      </c>
      <c r="E49" s="6" t="s">
        <v>163</v>
      </c>
      <c r="F49" s="10">
        <v>1</v>
      </c>
      <c r="G49" s="6" t="s">
        <v>164</v>
      </c>
      <c r="H49" s="7" t="s">
        <v>217</v>
      </c>
      <c r="I49" s="8">
        <f t="shared" ca="1" si="0"/>
        <v>43895.984404976851</v>
      </c>
      <c r="J49" s="6"/>
      <c r="K49" s="6"/>
      <c r="L49" s="6" t="s">
        <v>280</v>
      </c>
      <c r="M49" s="6" t="s">
        <v>195</v>
      </c>
      <c r="N49" s="6">
        <v>1</v>
      </c>
      <c r="O49" s="6" t="s">
        <v>415</v>
      </c>
      <c r="P49" s="6">
        <v>11</v>
      </c>
      <c r="Q49" s="6" t="s">
        <v>168</v>
      </c>
      <c r="R49" s="8">
        <v>43707.525740740741</v>
      </c>
      <c r="S49" s="6"/>
      <c r="T49" s="6"/>
      <c r="U49" s="6"/>
      <c r="V49" s="9" t="s">
        <v>169</v>
      </c>
      <c r="W49" s="6"/>
      <c r="X49" s="6"/>
      <c r="Y49" s="6">
        <v>120</v>
      </c>
      <c r="Z49" s="6">
        <v>120</v>
      </c>
      <c r="AA49" s="8">
        <f t="shared" si="2"/>
        <v>43827.525740740741</v>
      </c>
      <c r="AB49" s="6" t="s">
        <v>188</v>
      </c>
      <c r="AC49" s="6" t="s">
        <v>194</v>
      </c>
      <c r="AD49" s="6" t="s">
        <v>178</v>
      </c>
      <c r="AE49" s="6" t="s">
        <v>179</v>
      </c>
      <c r="AF49" s="6" t="s">
        <v>226</v>
      </c>
      <c r="AG49" s="6" t="s">
        <v>180</v>
      </c>
      <c r="AH49" s="6" t="s">
        <v>174</v>
      </c>
      <c r="AI49" s="6" t="s">
        <v>180</v>
      </c>
      <c r="AJ49" s="6" t="s">
        <v>185</v>
      </c>
      <c r="AK49" s="6" t="s">
        <v>221</v>
      </c>
      <c r="AL49" s="6"/>
      <c r="AM49" s="8">
        <v>43707.525740740741</v>
      </c>
      <c r="AN49" s="8">
        <v>43707.525739004632</v>
      </c>
      <c r="AO49" s="6"/>
      <c r="AP49" s="6"/>
      <c r="AQ49" s="6" t="s">
        <v>174</v>
      </c>
      <c r="AR49" s="6" t="s">
        <v>180</v>
      </c>
      <c r="AS49" s="6" t="s">
        <v>127</v>
      </c>
      <c r="AT49" s="6"/>
      <c r="AU49" s="6">
        <v>1</v>
      </c>
      <c r="AV49" s="6">
        <v>2</v>
      </c>
    </row>
    <row r="50" spans="1:48" s="5" customFormat="1" ht="14.25" x14ac:dyDescent="0.2">
      <c r="A50" s="6">
        <v>1</v>
      </c>
      <c r="B50" s="6" t="s">
        <v>160</v>
      </c>
      <c r="C50" s="6" t="s">
        <v>161</v>
      </c>
      <c r="D50" s="6" t="s">
        <v>945</v>
      </c>
      <c r="E50" s="6" t="s">
        <v>163</v>
      </c>
      <c r="F50" s="6">
        <v>1</v>
      </c>
      <c r="G50" s="6" t="s">
        <v>164</v>
      </c>
      <c r="H50" s="7" t="s">
        <v>438</v>
      </c>
      <c r="I50" s="8">
        <f t="shared" ca="1" si="0"/>
        <v>43895.984404976851</v>
      </c>
      <c r="J50" s="6"/>
      <c r="K50" s="6"/>
      <c r="L50" s="6" t="s">
        <v>281</v>
      </c>
      <c r="M50" s="6" t="s">
        <v>166</v>
      </c>
      <c r="N50" s="6"/>
      <c r="O50" s="6" t="s">
        <v>416</v>
      </c>
      <c r="P50" s="6">
        <v>12</v>
      </c>
      <c r="Q50" s="6" t="s">
        <v>168</v>
      </c>
      <c r="R50" s="8">
        <v>43707.525740740741</v>
      </c>
      <c r="S50" s="6"/>
      <c r="T50" s="6"/>
      <c r="U50" s="6"/>
      <c r="V50" s="9" t="s">
        <v>169</v>
      </c>
      <c r="W50" s="6"/>
      <c r="X50" s="6"/>
      <c r="Y50" s="6"/>
      <c r="Z50" s="6"/>
      <c r="AA50" s="6"/>
      <c r="AB50" s="6" t="s">
        <v>170</v>
      </c>
      <c r="AC50" s="6" t="s">
        <v>171</v>
      </c>
      <c r="AD50" s="6" t="s">
        <v>172</v>
      </c>
      <c r="AE50" s="6" t="s">
        <v>173</v>
      </c>
      <c r="AF50" s="6"/>
      <c r="AG50" s="6"/>
      <c r="AH50" s="6" t="s">
        <v>174</v>
      </c>
      <c r="AI50" s="6"/>
      <c r="AJ50" s="6"/>
      <c r="AK50" s="6"/>
      <c r="AL50" s="6"/>
      <c r="AM50" s="8"/>
      <c r="AN50" s="8">
        <v>43707.525739004632</v>
      </c>
      <c r="AO50" s="6"/>
      <c r="AP50" s="6"/>
      <c r="AQ50" s="6"/>
      <c r="AR50" s="6"/>
      <c r="AS50" s="6" t="s">
        <v>127</v>
      </c>
      <c r="AT50" s="6"/>
      <c r="AU50" s="6"/>
      <c r="AV50" s="6">
        <v>2</v>
      </c>
    </row>
    <row r="51" spans="1:48" s="5" customFormat="1" ht="14.25" x14ac:dyDescent="0.2">
      <c r="A51" s="6">
        <v>1</v>
      </c>
      <c r="B51" s="6" t="s">
        <v>160</v>
      </c>
      <c r="C51" s="6" t="s">
        <v>161</v>
      </c>
      <c r="D51" s="6" t="s">
        <v>945</v>
      </c>
      <c r="E51" s="6" t="s">
        <v>163</v>
      </c>
      <c r="F51" s="10">
        <v>1</v>
      </c>
      <c r="G51" s="6" t="s">
        <v>164</v>
      </c>
      <c r="H51" s="7" t="s">
        <v>438</v>
      </c>
      <c r="I51" s="8">
        <f t="shared" ca="1" si="0"/>
        <v>43895.984404976851</v>
      </c>
      <c r="J51" s="6"/>
      <c r="K51" s="6"/>
      <c r="L51" s="6" t="s">
        <v>282</v>
      </c>
      <c r="M51" s="6" t="s">
        <v>176</v>
      </c>
      <c r="N51" s="6">
        <v>1</v>
      </c>
      <c r="O51" s="6" t="s">
        <v>416</v>
      </c>
      <c r="P51" s="6">
        <v>12</v>
      </c>
      <c r="Q51" s="6" t="s">
        <v>168</v>
      </c>
      <c r="R51" s="8">
        <v>43707.525740740741</v>
      </c>
      <c r="S51" s="6"/>
      <c r="T51" s="6"/>
      <c r="U51" s="6"/>
      <c r="V51" s="9" t="s">
        <v>169</v>
      </c>
      <c r="W51" s="6"/>
      <c r="X51" s="6"/>
      <c r="Y51" s="6">
        <v>120</v>
      </c>
      <c r="Z51" s="6">
        <v>120</v>
      </c>
      <c r="AA51" s="8">
        <f t="shared" ref="AA51:AA57" si="3">R51+Y51</f>
        <v>43827.525740740741</v>
      </c>
      <c r="AB51" s="6" t="s">
        <v>177</v>
      </c>
      <c r="AC51" s="6" t="s">
        <v>171</v>
      </c>
      <c r="AD51" s="6" t="s">
        <v>178</v>
      </c>
      <c r="AE51" s="6" t="s">
        <v>179</v>
      </c>
      <c r="AF51" s="6"/>
      <c r="AG51" s="6" t="s">
        <v>180</v>
      </c>
      <c r="AH51" s="6" t="s">
        <v>174</v>
      </c>
      <c r="AI51" s="6"/>
      <c r="AJ51" s="6" t="s">
        <v>181</v>
      </c>
      <c r="AK51" s="6" t="s">
        <v>220</v>
      </c>
      <c r="AL51" s="6"/>
      <c r="AM51" s="8">
        <v>43707.525740740741</v>
      </c>
      <c r="AN51" s="8">
        <v>43707.525739004632</v>
      </c>
      <c r="AO51" s="6"/>
      <c r="AP51" s="6"/>
      <c r="AQ51" s="6"/>
      <c r="AR51" s="6"/>
      <c r="AS51" s="6" t="s">
        <v>127</v>
      </c>
      <c r="AT51" s="6"/>
      <c r="AU51" s="6">
        <v>1</v>
      </c>
      <c r="AV51" s="6">
        <v>2</v>
      </c>
    </row>
    <row r="52" spans="1:48" s="5" customFormat="1" ht="14.25" x14ac:dyDescent="0.2">
      <c r="A52" s="6">
        <v>1</v>
      </c>
      <c r="B52" s="6" t="s">
        <v>160</v>
      </c>
      <c r="C52" s="6" t="s">
        <v>161</v>
      </c>
      <c r="D52" s="6" t="s">
        <v>945</v>
      </c>
      <c r="E52" s="6" t="s">
        <v>163</v>
      </c>
      <c r="F52" s="10">
        <v>1</v>
      </c>
      <c r="G52" s="6" t="s">
        <v>164</v>
      </c>
      <c r="H52" s="7" t="s">
        <v>438</v>
      </c>
      <c r="I52" s="8">
        <f t="shared" ca="1" si="0"/>
        <v>43895.984404976851</v>
      </c>
      <c r="J52" s="6"/>
      <c r="K52" s="6"/>
      <c r="L52" s="6" t="s">
        <v>283</v>
      </c>
      <c r="M52" s="6" t="s">
        <v>195</v>
      </c>
      <c r="N52" s="6">
        <v>1</v>
      </c>
      <c r="O52" s="6" t="s">
        <v>416</v>
      </c>
      <c r="P52" s="6">
        <v>12</v>
      </c>
      <c r="Q52" s="6" t="s">
        <v>168</v>
      </c>
      <c r="R52" s="8">
        <v>43707.525740740741</v>
      </c>
      <c r="S52" s="6"/>
      <c r="T52" s="6"/>
      <c r="U52" s="6"/>
      <c r="V52" s="9" t="s">
        <v>169</v>
      </c>
      <c r="W52" s="6"/>
      <c r="X52" s="6"/>
      <c r="Y52" s="6">
        <v>120</v>
      </c>
      <c r="Z52" s="6">
        <v>120</v>
      </c>
      <c r="AA52" s="8">
        <f t="shared" si="3"/>
        <v>43827.525740740741</v>
      </c>
      <c r="AB52" s="6" t="s">
        <v>177</v>
      </c>
      <c r="AC52" s="6" t="s">
        <v>194</v>
      </c>
      <c r="AD52" s="6" t="s">
        <v>178</v>
      </c>
      <c r="AE52" s="6" t="s">
        <v>179</v>
      </c>
      <c r="AF52" s="6" t="s">
        <v>226</v>
      </c>
      <c r="AG52" s="6" t="s">
        <v>180</v>
      </c>
      <c r="AH52" s="6" t="s">
        <v>174</v>
      </c>
      <c r="AI52" s="6" t="s">
        <v>180</v>
      </c>
      <c r="AJ52" s="6" t="s">
        <v>181</v>
      </c>
      <c r="AK52" s="6" t="s">
        <v>220</v>
      </c>
      <c r="AL52" s="6"/>
      <c r="AM52" s="8">
        <v>43707.525740740741</v>
      </c>
      <c r="AN52" s="8">
        <v>43707.525739004632</v>
      </c>
      <c r="AO52" s="6"/>
      <c r="AP52" s="6"/>
      <c r="AQ52" s="6" t="s">
        <v>174</v>
      </c>
      <c r="AR52" s="6" t="s">
        <v>180</v>
      </c>
      <c r="AS52" s="6" t="s">
        <v>127</v>
      </c>
      <c r="AT52" s="6"/>
      <c r="AU52" s="6">
        <v>1</v>
      </c>
      <c r="AV52" s="6">
        <v>2</v>
      </c>
    </row>
    <row r="53" spans="1:48" s="5" customFormat="1" ht="14.25" x14ac:dyDescent="0.2">
      <c r="A53" s="6">
        <v>1</v>
      </c>
      <c r="B53" s="6" t="s">
        <v>160</v>
      </c>
      <c r="C53" s="6" t="s">
        <v>161</v>
      </c>
      <c r="D53" s="6" t="s">
        <v>945</v>
      </c>
      <c r="E53" s="6" t="s">
        <v>163</v>
      </c>
      <c r="F53" s="10">
        <v>1</v>
      </c>
      <c r="G53" s="6" t="s">
        <v>164</v>
      </c>
      <c r="H53" s="7" t="s">
        <v>438</v>
      </c>
      <c r="I53" s="8">
        <f t="shared" ca="1" si="0"/>
        <v>43895.984404976851</v>
      </c>
      <c r="J53" s="6"/>
      <c r="K53" s="6"/>
      <c r="L53" s="6" t="s">
        <v>284</v>
      </c>
      <c r="M53" s="6" t="s">
        <v>204</v>
      </c>
      <c r="N53" s="6">
        <v>1</v>
      </c>
      <c r="O53" s="6" t="s">
        <v>416</v>
      </c>
      <c r="P53" s="6">
        <v>12</v>
      </c>
      <c r="Q53" s="6" t="s">
        <v>168</v>
      </c>
      <c r="R53" s="8">
        <v>43707.525740740741</v>
      </c>
      <c r="S53" s="6"/>
      <c r="T53" s="6"/>
      <c r="U53" s="6"/>
      <c r="V53" s="9" t="s">
        <v>169</v>
      </c>
      <c r="W53" s="6"/>
      <c r="X53" s="6"/>
      <c r="Y53" s="6">
        <v>120</v>
      </c>
      <c r="Z53" s="6">
        <v>120</v>
      </c>
      <c r="AA53" s="8">
        <f t="shared" si="3"/>
        <v>43827.525740740741</v>
      </c>
      <c r="AB53" s="6" t="s">
        <v>177</v>
      </c>
      <c r="AC53" s="6" t="s">
        <v>168</v>
      </c>
      <c r="AD53" s="6" t="s">
        <v>178</v>
      </c>
      <c r="AE53" s="6" t="s">
        <v>179</v>
      </c>
      <c r="AF53" s="6" t="s">
        <v>226</v>
      </c>
      <c r="AG53" s="6" t="s">
        <v>180</v>
      </c>
      <c r="AH53" s="6" t="s">
        <v>183</v>
      </c>
      <c r="AI53" s="6" t="s">
        <v>180</v>
      </c>
      <c r="AJ53" s="6" t="s">
        <v>181</v>
      </c>
      <c r="AK53" s="6" t="s">
        <v>220</v>
      </c>
      <c r="AL53" s="6"/>
      <c r="AM53" s="8">
        <v>43707.525740740741</v>
      </c>
      <c r="AN53" s="8">
        <v>43707.525739004632</v>
      </c>
      <c r="AO53" s="6"/>
      <c r="AP53" s="6"/>
      <c r="AQ53" s="6" t="s">
        <v>174</v>
      </c>
      <c r="AR53" s="6" t="s">
        <v>180</v>
      </c>
      <c r="AS53" s="6" t="s">
        <v>127</v>
      </c>
      <c r="AT53" s="6"/>
      <c r="AU53" s="6">
        <v>1</v>
      </c>
      <c r="AV53" s="6">
        <v>2</v>
      </c>
    </row>
    <row r="54" spans="1:48" s="5" customFormat="1" ht="14.25" x14ac:dyDescent="0.2">
      <c r="A54" s="6">
        <v>1</v>
      </c>
      <c r="B54" s="6" t="s">
        <v>160</v>
      </c>
      <c r="C54" s="6" t="s">
        <v>161</v>
      </c>
      <c r="D54" s="6" t="s">
        <v>945</v>
      </c>
      <c r="E54" s="6" t="s">
        <v>163</v>
      </c>
      <c r="F54" s="6">
        <v>1</v>
      </c>
      <c r="G54" s="6" t="s">
        <v>164</v>
      </c>
      <c r="H54" s="7" t="s">
        <v>438</v>
      </c>
      <c r="I54" s="8">
        <f t="shared" ca="1" si="0"/>
        <v>43895.984404976851</v>
      </c>
      <c r="J54" s="6"/>
      <c r="K54" s="6"/>
      <c r="L54" s="6" t="s">
        <v>285</v>
      </c>
      <c r="M54" s="6" t="s">
        <v>200</v>
      </c>
      <c r="N54" s="6">
        <v>1</v>
      </c>
      <c r="O54" s="6" t="s">
        <v>416</v>
      </c>
      <c r="P54" s="6">
        <v>12</v>
      </c>
      <c r="Q54" s="6" t="s">
        <v>168</v>
      </c>
      <c r="R54" s="8">
        <f ca="1">NOW()</f>
        <v>43895.984404976851</v>
      </c>
      <c r="S54" s="8">
        <f ca="1">NOW()</f>
        <v>43895.984404976851</v>
      </c>
      <c r="T54" s="6"/>
      <c r="U54" s="6"/>
      <c r="V54" s="9" t="s">
        <v>169</v>
      </c>
      <c r="W54" s="6"/>
      <c r="X54" s="6"/>
      <c r="Y54" s="6">
        <v>100</v>
      </c>
      <c r="Z54" s="6">
        <v>100</v>
      </c>
      <c r="AA54" s="8">
        <f t="shared" ca="1" si="3"/>
        <v>43995.984404976851</v>
      </c>
      <c r="AB54" s="6" t="s">
        <v>177</v>
      </c>
      <c r="AC54" s="6" t="s">
        <v>197</v>
      </c>
      <c r="AD54" s="6" t="s">
        <v>178</v>
      </c>
      <c r="AE54" s="6" t="s">
        <v>179</v>
      </c>
      <c r="AF54" s="6" t="s">
        <v>226</v>
      </c>
      <c r="AG54" s="6" t="s">
        <v>180</v>
      </c>
      <c r="AH54" s="6" t="s">
        <v>183</v>
      </c>
      <c r="AI54" s="6" t="s">
        <v>180</v>
      </c>
      <c r="AJ54" s="6" t="s">
        <v>181</v>
      </c>
      <c r="AK54" s="6" t="s">
        <v>220</v>
      </c>
      <c r="AL54" s="6"/>
      <c r="AM54" s="8">
        <f ca="1">NOW()</f>
        <v>43895.984404976851</v>
      </c>
      <c r="AN54" s="8">
        <f ca="1">NOW()</f>
        <v>43895.984404976851</v>
      </c>
      <c r="AO54" s="6"/>
      <c r="AP54" s="6"/>
      <c r="AQ54" s="6" t="s">
        <v>183</v>
      </c>
      <c r="AR54" s="6" t="s">
        <v>180</v>
      </c>
      <c r="AS54" s="6" t="s">
        <v>159</v>
      </c>
      <c r="AT54" s="6" t="s">
        <v>182</v>
      </c>
      <c r="AU54" s="6">
        <v>1</v>
      </c>
      <c r="AV54" s="6">
        <v>7</v>
      </c>
    </row>
    <row r="55" spans="1:48" s="5" customFormat="1" ht="14.25" x14ac:dyDescent="0.2">
      <c r="A55" s="6">
        <v>1</v>
      </c>
      <c r="B55" s="6" t="s">
        <v>160</v>
      </c>
      <c r="C55" s="6" t="s">
        <v>161</v>
      </c>
      <c r="D55" s="6" t="s">
        <v>945</v>
      </c>
      <c r="E55" s="6" t="s">
        <v>163</v>
      </c>
      <c r="F55" s="6">
        <v>1</v>
      </c>
      <c r="G55" s="6" t="s">
        <v>164</v>
      </c>
      <c r="H55" s="7" t="s">
        <v>438</v>
      </c>
      <c r="I55" s="8">
        <f t="shared" ca="1" si="0"/>
        <v>43895.984404976851</v>
      </c>
      <c r="J55" s="6"/>
      <c r="K55" s="6"/>
      <c r="L55" s="6" t="s">
        <v>286</v>
      </c>
      <c r="M55" s="6" t="s">
        <v>198</v>
      </c>
      <c r="N55" s="6">
        <v>1</v>
      </c>
      <c r="O55" s="6" t="s">
        <v>416</v>
      </c>
      <c r="P55" s="6">
        <v>12</v>
      </c>
      <c r="Q55" s="6" t="s">
        <v>168</v>
      </c>
      <c r="R55" s="8">
        <f ca="1">NOW()</f>
        <v>43895.984404976851</v>
      </c>
      <c r="S55" s="8">
        <f ca="1">NOW()</f>
        <v>43895.984404976851</v>
      </c>
      <c r="T55" s="6"/>
      <c r="U55" s="6"/>
      <c r="V55" s="9" t="s">
        <v>169</v>
      </c>
      <c r="W55" s="6"/>
      <c r="X55" s="6"/>
      <c r="Y55" s="6">
        <v>100</v>
      </c>
      <c r="Z55" s="6">
        <v>100</v>
      </c>
      <c r="AA55" s="8">
        <f t="shared" ca="1" si="3"/>
        <v>43995.984404976851</v>
      </c>
      <c r="AB55" s="6" t="s">
        <v>177</v>
      </c>
      <c r="AC55" s="6" t="s">
        <v>197</v>
      </c>
      <c r="AD55" s="6" t="s">
        <v>178</v>
      </c>
      <c r="AE55" s="6" t="s">
        <v>179</v>
      </c>
      <c r="AF55" s="6" t="s">
        <v>226</v>
      </c>
      <c r="AG55" s="6" t="s">
        <v>180</v>
      </c>
      <c r="AH55" s="6" t="s">
        <v>183</v>
      </c>
      <c r="AI55" s="6" t="s">
        <v>180</v>
      </c>
      <c r="AJ55" s="6" t="s">
        <v>181</v>
      </c>
      <c r="AK55" s="6" t="s">
        <v>220</v>
      </c>
      <c r="AL55" s="6"/>
      <c r="AM55" s="8">
        <f ca="1">NOW()</f>
        <v>43895.984404976851</v>
      </c>
      <c r="AN55" s="8">
        <f ca="1">NOW()</f>
        <v>43895.984404976851</v>
      </c>
      <c r="AO55" s="6"/>
      <c r="AP55" s="6"/>
      <c r="AQ55" s="6" t="s">
        <v>183</v>
      </c>
      <c r="AR55" s="6" t="s">
        <v>180</v>
      </c>
      <c r="AS55" s="6" t="s">
        <v>159</v>
      </c>
      <c r="AT55" s="6" t="s">
        <v>182</v>
      </c>
      <c r="AU55" s="6">
        <v>1</v>
      </c>
      <c r="AV55" s="6">
        <v>7</v>
      </c>
    </row>
    <row r="56" spans="1:48" s="5" customFormat="1" ht="14.25" x14ac:dyDescent="0.2">
      <c r="A56" s="6">
        <v>1</v>
      </c>
      <c r="B56" s="6" t="s">
        <v>160</v>
      </c>
      <c r="C56" s="6" t="s">
        <v>161</v>
      </c>
      <c r="D56" s="6" t="s">
        <v>945</v>
      </c>
      <c r="E56" s="6" t="s">
        <v>163</v>
      </c>
      <c r="F56" s="10">
        <v>1</v>
      </c>
      <c r="G56" s="6" t="s">
        <v>164</v>
      </c>
      <c r="H56" s="7" t="s">
        <v>438</v>
      </c>
      <c r="I56" s="8">
        <f t="shared" ca="1" si="0"/>
        <v>43895.984404976851</v>
      </c>
      <c r="J56" s="6"/>
      <c r="K56" s="6"/>
      <c r="L56" s="6" t="s">
        <v>287</v>
      </c>
      <c r="M56" s="6" t="s">
        <v>176</v>
      </c>
      <c r="N56" s="6">
        <v>1</v>
      </c>
      <c r="O56" s="6" t="s">
        <v>416</v>
      </c>
      <c r="P56" s="6">
        <v>12</v>
      </c>
      <c r="Q56" s="6" t="s">
        <v>168</v>
      </c>
      <c r="R56" s="8">
        <v>43707.525740740741</v>
      </c>
      <c r="S56" s="6"/>
      <c r="T56" s="6"/>
      <c r="U56" s="6"/>
      <c r="V56" s="9" t="s">
        <v>169</v>
      </c>
      <c r="W56" s="6"/>
      <c r="X56" s="6"/>
      <c r="Y56" s="6">
        <v>120</v>
      </c>
      <c r="Z56" s="6">
        <v>120</v>
      </c>
      <c r="AA56" s="8">
        <f t="shared" si="3"/>
        <v>43827.525740740741</v>
      </c>
      <c r="AB56" s="6" t="s">
        <v>188</v>
      </c>
      <c r="AC56" s="6" t="s">
        <v>171</v>
      </c>
      <c r="AD56" s="6" t="s">
        <v>178</v>
      </c>
      <c r="AE56" s="6" t="s">
        <v>179</v>
      </c>
      <c r="AF56" s="6"/>
      <c r="AG56" s="6" t="s">
        <v>180</v>
      </c>
      <c r="AH56" s="6" t="s">
        <v>174</v>
      </c>
      <c r="AI56" s="6"/>
      <c r="AJ56" s="6" t="s">
        <v>185</v>
      </c>
      <c r="AK56" s="6" t="s">
        <v>221</v>
      </c>
      <c r="AL56" s="6"/>
      <c r="AM56" s="8">
        <v>43707.525740740741</v>
      </c>
      <c r="AN56" s="8">
        <v>43707.525739004632</v>
      </c>
      <c r="AO56" s="6"/>
      <c r="AP56" s="6"/>
      <c r="AQ56" s="6"/>
      <c r="AR56" s="6"/>
      <c r="AS56" s="6" t="s">
        <v>127</v>
      </c>
      <c r="AT56" s="6"/>
      <c r="AU56" s="6">
        <v>1</v>
      </c>
      <c r="AV56" s="6">
        <v>2</v>
      </c>
    </row>
    <row r="57" spans="1:48" s="5" customFormat="1" ht="14.25" x14ac:dyDescent="0.2">
      <c r="A57" s="6">
        <v>1</v>
      </c>
      <c r="B57" s="6" t="s">
        <v>160</v>
      </c>
      <c r="C57" s="6" t="s">
        <v>161</v>
      </c>
      <c r="D57" s="6" t="s">
        <v>945</v>
      </c>
      <c r="E57" s="6" t="s">
        <v>163</v>
      </c>
      <c r="F57" s="10">
        <v>1</v>
      </c>
      <c r="G57" s="6" t="s">
        <v>164</v>
      </c>
      <c r="H57" s="7" t="s">
        <v>438</v>
      </c>
      <c r="I57" s="8">
        <f t="shared" ca="1" si="0"/>
        <v>43895.984404976851</v>
      </c>
      <c r="J57" s="6"/>
      <c r="K57" s="6"/>
      <c r="L57" s="6" t="s">
        <v>288</v>
      </c>
      <c r="M57" s="6" t="s">
        <v>195</v>
      </c>
      <c r="N57" s="6">
        <v>1</v>
      </c>
      <c r="O57" s="6" t="s">
        <v>416</v>
      </c>
      <c r="P57" s="6">
        <v>12</v>
      </c>
      <c r="Q57" s="6" t="s">
        <v>168</v>
      </c>
      <c r="R57" s="8">
        <v>43707.525740740741</v>
      </c>
      <c r="S57" s="6"/>
      <c r="T57" s="6"/>
      <c r="U57" s="6"/>
      <c r="V57" s="9" t="s">
        <v>169</v>
      </c>
      <c r="W57" s="6"/>
      <c r="X57" s="6"/>
      <c r="Y57" s="6">
        <v>120</v>
      </c>
      <c r="Z57" s="6">
        <v>120</v>
      </c>
      <c r="AA57" s="8">
        <f t="shared" si="3"/>
        <v>43827.525740740741</v>
      </c>
      <c r="AB57" s="6" t="s">
        <v>188</v>
      </c>
      <c r="AC57" s="6" t="s">
        <v>194</v>
      </c>
      <c r="AD57" s="6" t="s">
        <v>178</v>
      </c>
      <c r="AE57" s="6" t="s">
        <v>179</v>
      </c>
      <c r="AF57" s="6" t="s">
        <v>226</v>
      </c>
      <c r="AG57" s="6" t="s">
        <v>180</v>
      </c>
      <c r="AH57" s="6" t="s">
        <v>174</v>
      </c>
      <c r="AI57" s="6" t="s">
        <v>180</v>
      </c>
      <c r="AJ57" s="6" t="s">
        <v>185</v>
      </c>
      <c r="AK57" s="6" t="s">
        <v>221</v>
      </c>
      <c r="AL57" s="6"/>
      <c r="AM57" s="8">
        <v>43707.525740740741</v>
      </c>
      <c r="AN57" s="8">
        <v>43707.525739004632</v>
      </c>
      <c r="AO57" s="6"/>
      <c r="AP57" s="6"/>
      <c r="AQ57" s="6" t="s">
        <v>174</v>
      </c>
      <c r="AR57" s="6" t="s">
        <v>180</v>
      </c>
      <c r="AS57" s="6" t="s">
        <v>127</v>
      </c>
      <c r="AT57" s="6"/>
      <c r="AU57" s="6">
        <v>1</v>
      </c>
      <c r="AV57" s="6">
        <v>2</v>
      </c>
    </row>
    <row r="58" spans="1:48" s="5" customFormat="1" ht="14.25" x14ac:dyDescent="0.2">
      <c r="A58" s="6">
        <v>1</v>
      </c>
      <c r="B58" s="6" t="s">
        <v>160</v>
      </c>
      <c r="C58" s="6" t="s">
        <v>161</v>
      </c>
      <c r="D58" s="6" t="s">
        <v>945</v>
      </c>
      <c r="E58" s="6" t="s">
        <v>163</v>
      </c>
      <c r="F58" s="6">
        <v>1</v>
      </c>
      <c r="G58" s="6" t="s">
        <v>164</v>
      </c>
      <c r="H58" s="7" t="s">
        <v>216</v>
      </c>
      <c r="I58" s="8">
        <f t="shared" ca="1" si="0"/>
        <v>43895.984404976851</v>
      </c>
      <c r="J58" s="6"/>
      <c r="K58" s="6"/>
      <c r="L58" s="6" t="s">
        <v>289</v>
      </c>
      <c r="M58" s="6" t="s">
        <v>166</v>
      </c>
      <c r="N58" s="6"/>
      <c r="O58" s="6" t="s">
        <v>417</v>
      </c>
      <c r="P58" s="6">
        <v>13</v>
      </c>
      <c r="Q58" s="6" t="s">
        <v>168</v>
      </c>
      <c r="R58" s="8">
        <v>43707.525740740741</v>
      </c>
      <c r="S58" s="6"/>
      <c r="T58" s="6"/>
      <c r="U58" s="6"/>
      <c r="V58" s="9" t="s">
        <v>169</v>
      </c>
      <c r="W58" s="6"/>
      <c r="X58" s="6"/>
      <c r="Y58" s="6"/>
      <c r="Z58" s="6"/>
      <c r="AA58" s="6"/>
      <c r="AB58" s="6" t="s">
        <v>170</v>
      </c>
      <c r="AC58" s="6" t="s">
        <v>171</v>
      </c>
      <c r="AD58" s="6" t="s">
        <v>172</v>
      </c>
      <c r="AE58" s="6" t="s">
        <v>173</v>
      </c>
      <c r="AF58" s="6"/>
      <c r="AG58" s="6"/>
      <c r="AH58" s="6" t="s">
        <v>174</v>
      </c>
      <c r="AI58" s="6"/>
      <c r="AJ58" s="6"/>
      <c r="AK58" s="6"/>
      <c r="AL58" s="6"/>
      <c r="AM58" s="8"/>
      <c r="AN58" s="8">
        <v>43707.525739004632</v>
      </c>
      <c r="AO58" s="6"/>
      <c r="AP58" s="6"/>
      <c r="AQ58" s="6"/>
      <c r="AR58" s="6"/>
      <c r="AS58" s="6" t="s">
        <v>127</v>
      </c>
      <c r="AT58" s="6"/>
      <c r="AU58" s="6"/>
      <c r="AV58" s="6">
        <v>2</v>
      </c>
    </row>
    <row r="59" spans="1:48" s="5" customFormat="1" ht="14.25" x14ac:dyDescent="0.2">
      <c r="A59" s="6">
        <v>1</v>
      </c>
      <c r="B59" s="6" t="s">
        <v>160</v>
      </c>
      <c r="C59" s="6" t="s">
        <v>161</v>
      </c>
      <c r="D59" s="6" t="s">
        <v>945</v>
      </c>
      <c r="E59" s="6" t="s">
        <v>163</v>
      </c>
      <c r="F59" s="10">
        <v>1</v>
      </c>
      <c r="G59" s="6" t="s">
        <v>164</v>
      </c>
      <c r="H59" s="7" t="s">
        <v>216</v>
      </c>
      <c r="I59" s="8">
        <f t="shared" ca="1" si="0"/>
        <v>43895.984404976851</v>
      </c>
      <c r="J59" s="6"/>
      <c r="K59" s="6"/>
      <c r="L59" s="6" t="s">
        <v>290</v>
      </c>
      <c r="M59" s="6" t="s">
        <v>176</v>
      </c>
      <c r="N59" s="6">
        <v>1</v>
      </c>
      <c r="O59" s="6" t="s">
        <v>417</v>
      </c>
      <c r="P59" s="6">
        <v>13</v>
      </c>
      <c r="Q59" s="6" t="s">
        <v>168</v>
      </c>
      <c r="R59" s="8">
        <v>43707.525740740741</v>
      </c>
      <c r="S59" s="6"/>
      <c r="T59" s="6"/>
      <c r="U59" s="6"/>
      <c r="V59" s="9" t="s">
        <v>169</v>
      </c>
      <c r="W59" s="6"/>
      <c r="X59" s="6"/>
      <c r="Y59" s="6">
        <v>120</v>
      </c>
      <c r="Z59" s="6">
        <v>120</v>
      </c>
      <c r="AA59" s="8">
        <f t="shared" ref="AA59:AA65" si="4">R59+Y59</f>
        <v>43827.525740740741</v>
      </c>
      <c r="AB59" s="6" t="s">
        <v>177</v>
      </c>
      <c r="AC59" s="6" t="s">
        <v>171</v>
      </c>
      <c r="AD59" s="6" t="s">
        <v>178</v>
      </c>
      <c r="AE59" s="6" t="s">
        <v>179</v>
      </c>
      <c r="AF59" s="6"/>
      <c r="AG59" s="6" t="s">
        <v>180</v>
      </c>
      <c r="AH59" s="6" t="s">
        <v>174</v>
      </c>
      <c r="AI59" s="6"/>
      <c r="AJ59" s="6" t="s">
        <v>181</v>
      </c>
      <c r="AK59" s="6" t="s">
        <v>220</v>
      </c>
      <c r="AL59" s="6"/>
      <c r="AM59" s="8">
        <v>43707.525740740741</v>
      </c>
      <c r="AN59" s="8">
        <v>43707.525739004632</v>
      </c>
      <c r="AO59" s="6"/>
      <c r="AP59" s="6"/>
      <c r="AQ59" s="6"/>
      <c r="AR59" s="6"/>
      <c r="AS59" s="6" t="s">
        <v>127</v>
      </c>
      <c r="AT59" s="6"/>
      <c r="AU59" s="6">
        <v>1</v>
      </c>
      <c r="AV59" s="6">
        <v>2</v>
      </c>
    </row>
    <row r="60" spans="1:48" s="5" customFormat="1" ht="14.25" x14ac:dyDescent="0.2">
      <c r="A60" s="6">
        <v>1</v>
      </c>
      <c r="B60" s="6" t="s">
        <v>160</v>
      </c>
      <c r="C60" s="6" t="s">
        <v>161</v>
      </c>
      <c r="D60" s="6" t="s">
        <v>945</v>
      </c>
      <c r="E60" s="6" t="s">
        <v>163</v>
      </c>
      <c r="F60" s="10">
        <v>1</v>
      </c>
      <c r="G60" s="6" t="s">
        <v>164</v>
      </c>
      <c r="H60" s="7" t="s">
        <v>216</v>
      </c>
      <c r="I60" s="8">
        <f t="shared" ca="1" si="0"/>
        <v>43895.984404976851</v>
      </c>
      <c r="J60" s="6"/>
      <c r="K60" s="6"/>
      <c r="L60" s="6" t="s">
        <v>291</v>
      </c>
      <c r="M60" s="6" t="s">
        <v>195</v>
      </c>
      <c r="N60" s="6">
        <v>1</v>
      </c>
      <c r="O60" s="6" t="s">
        <v>417</v>
      </c>
      <c r="P60" s="6">
        <v>13</v>
      </c>
      <c r="Q60" s="6" t="s">
        <v>168</v>
      </c>
      <c r="R60" s="8">
        <v>43707.525740740741</v>
      </c>
      <c r="S60" s="6"/>
      <c r="T60" s="6"/>
      <c r="U60" s="6"/>
      <c r="V60" s="9" t="s">
        <v>169</v>
      </c>
      <c r="W60" s="6"/>
      <c r="X60" s="6"/>
      <c r="Y60" s="6">
        <v>120</v>
      </c>
      <c r="Z60" s="6">
        <v>120</v>
      </c>
      <c r="AA60" s="8">
        <f t="shared" si="4"/>
        <v>43827.525740740741</v>
      </c>
      <c r="AB60" s="6" t="s">
        <v>177</v>
      </c>
      <c r="AC60" s="6" t="s">
        <v>194</v>
      </c>
      <c r="AD60" s="6" t="s">
        <v>178</v>
      </c>
      <c r="AE60" s="6" t="s">
        <v>179</v>
      </c>
      <c r="AF60" s="6" t="s">
        <v>227</v>
      </c>
      <c r="AG60" s="6" t="s">
        <v>180</v>
      </c>
      <c r="AH60" s="6" t="s">
        <v>174</v>
      </c>
      <c r="AI60" s="6" t="s">
        <v>180</v>
      </c>
      <c r="AJ60" s="6" t="s">
        <v>181</v>
      </c>
      <c r="AK60" s="6" t="s">
        <v>220</v>
      </c>
      <c r="AL60" s="6"/>
      <c r="AM60" s="8">
        <v>43707.525740740741</v>
      </c>
      <c r="AN60" s="8">
        <v>43707.525739004632</v>
      </c>
      <c r="AO60" s="6"/>
      <c r="AP60" s="6"/>
      <c r="AQ60" s="6" t="s">
        <v>174</v>
      </c>
      <c r="AR60" s="6" t="s">
        <v>180</v>
      </c>
      <c r="AS60" s="6" t="s">
        <v>127</v>
      </c>
      <c r="AT60" s="6"/>
      <c r="AU60" s="6">
        <v>1</v>
      </c>
      <c r="AV60" s="6">
        <v>2</v>
      </c>
    </row>
    <row r="61" spans="1:48" s="5" customFormat="1" ht="14.25" x14ac:dyDescent="0.2">
      <c r="A61" s="6">
        <v>1</v>
      </c>
      <c r="B61" s="6" t="s">
        <v>160</v>
      </c>
      <c r="C61" s="6" t="s">
        <v>161</v>
      </c>
      <c r="D61" s="6" t="s">
        <v>945</v>
      </c>
      <c r="E61" s="6" t="s">
        <v>163</v>
      </c>
      <c r="F61" s="10">
        <v>1</v>
      </c>
      <c r="G61" s="6" t="s">
        <v>164</v>
      </c>
      <c r="H61" s="7" t="s">
        <v>216</v>
      </c>
      <c r="I61" s="8">
        <f t="shared" ca="1" si="0"/>
        <v>43895.984404976851</v>
      </c>
      <c r="J61" s="6"/>
      <c r="K61" s="6"/>
      <c r="L61" s="6" t="s">
        <v>292</v>
      </c>
      <c r="M61" s="6" t="s">
        <v>204</v>
      </c>
      <c r="N61" s="6">
        <v>1</v>
      </c>
      <c r="O61" s="6" t="s">
        <v>417</v>
      </c>
      <c r="P61" s="6">
        <v>13</v>
      </c>
      <c r="Q61" s="6" t="s">
        <v>168</v>
      </c>
      <c r="R61" s="8">
        <v>43707.525740740741</v>
      </c>
      <c r="S61" s="6"/>
      <c r="T61" s="6"/>
      <c r="U61" s="6"/>
      <c r="V61" s="9" t="s">
        <v>169</v>
      </c>
      <c r="W61" s="6"/>
      <c r="X61" s="6"/>
      <c r="Y61" s="6">
        <v>120</v>
      </c>
      <c r="Z61" s="6">
        <v>120</v>
      </c>
      <c r="AA61" s="8">
        <f t="shared" si="4"/>
        <v>43827.525740740741</v>
      </c>
      <c r="AB61" s="6" t="s">
        <v>177</v>
      </c>
      <c r="AC61" s="6" t="s">
        <v>168</v>
      </c>
      <c r="AD61" s="6" t="s">
        <v>178</v>
      </c>
      <c r="AE61" s="6" t="s">
        <v>179</v>
      </c>
      <c r="AF61" s="6" t="s">
        <v>227</v>
      </c>
      <c r="AG61" s="6" t="s">
        <v>180</v>
      </c>
      <c r="AH61" s="6" t="s">
        <v>183</v>
      </c>
      <c r="AI61" s="6" t="s">
        <v>180</v>
      </c>
      <c r="AJ61" s="6" t="s">
        <v>181</v>
      </c>
      <c r="AK61" s="6" t="s">
        <v>220</v>
      </c>
      <c r="AL61" s="6"/>
      <c r="AM61" s="8">
        <v>43707.525740740741</v>
      </c>
      <c r="AN61" s="8">
        <v>43707.525739004632</v>
      </c>
      <c r="AO61" s="6"/>
      <c r="AP61" s="6"/>
      <c r="AQ61" s="6" t="s">
        <v>174</v>
      </c>
      <c r="AR61" s="6" t="s">
        <v>180</v>
      </c>
      <c r="AS61" s="6" t="s">
        <v>127</v>
      </c>
      <c r="AT61" s="6"/>
      <c r="AU61" s="6">
        <v>1</v>
      </c>
      <c r="AV61" s="6">
        <v>2</v>
      </c>
    </row>
    <row r="62" spans="1:48" s="5" customFormat="1" ht="14.25" x14ac:dyDescent="0.2">
      <c r="A62" s="6">
        <v>1</v>
      </c>
      <c r="B62" s="6" t="s">
        <v>160</v>
      </c>
      <c r="C62" s="6" t="s">
        <v>161</v>
      </c>
      <c r="D62" s="6" t="s">
        <v>945</v>
      </c>
      <c r="E62" s="6" t="s">
        <v>163</v>
      </c>
      <c r="F62" s="6">
        <v>1</v>
      </c>
      <c r="G62" s="6" t="s">
        <v>164</v>
      </c>
      <c r="H62" s="7" t="s">
        <v>216</v>
      </c>
      <c r="I62" s="8">
        <f t="shared" ca="1" si="0"/>
        <v>43895.984404976851</v>
      </c>
      <c r="J62" s="6"/>
      <c r="K62" s="6"/>
      <c r="L62" s="6" t="s">
        <v>293</v>
      </c>
      <c r="M62" s="6" t="s">
        <v>200</v>
      </c>
      <c r="N62" s="6">
        <v>1</v>
      </c>
      <c r="O62" s="6" t="s">
        <v>417</v>
      </c>
      <c r="P62" s="6">
        <v>13</v>
      </c>
      <c r="Q62" s="6" t="s">
        <v>168</v>
      </c>
      <c r="R62" s="8">
        <f ca="1">NOW()</f>
        <v>43895.984404976851</v>
      </c>
      <c r="S62" s="8">
        <f ca="1">NOW()</f>
        <v>43895.984404976851</v>
      </c>
      <c r="T62" s="6"/>
      <c r="U62" s="6"/>
      <c r="V62" s="9" t="s">
        <v>169</v>
      </c>
      <c r="W62" s="6"/>
      <c r="X62" s="6"/>
      <c r="Y62" s="6">
        <v>100</v>
      </c>
      <c r="Z62" s="6">
        <v>100</v>
      </c>
      <c r="AA62" s="8">
        <f t="shared" ca="1" si="4"/>
        <v>43995.984404976851</v>
      </c>
      <c r="AB62" s="6" t="s">
        <v>177</v>
      </c>
      <c r="AC62" s="6" t="s">
        <v>197</v>
      </c>
      <c r="AD62" s="6" t="s">
        <v>178</v>
      </c>
      <c r="AE62" s="6" t="s">
        <v>179</v>
      </c>
      <c r="AF62" s="6" t="s">
        <v>227</v>
      </c>
      <c r="AG62" s="6" t="s">
        <v>180</v>
      </c>
      <c r="AH62" s="6" t="s">
        <v>183</v>
      </c>
      <c r="AI62" s="6" t="s">
        <v>180</v>
      </c>
      <c r="AJ62" s="6" t="s">
        <v>181</v>
      </c>
      <c r="AK62" s="6" t="s">
        <v>220</v>
      </c>
      <c r="AL62" s="6"/>
      <c r="AM62" s="8">
        <f ca="1">NOW()</f>
        <v>43895.984404976851</v>
      </c>
      <c r="AN62" s="8">
        <f ca="1">NOW()</f>
        <v>43895.984404976851</v>
      </c>
      <c r="AO62" s="6"/>
      <c r="AP62" s="6"/>
      <c r="AQ62" s="6" t="s">
        <v>183</v>
      </c>
      <c r="AR62" s="6" t="s">
        <v>180</v>
      </c>
      <c r="AS62" s="6" t="s">
        <v>159</v>
      </c>
      <c r="AT62" s="6" t="s">
        <v>182</v>
      </c>
      <c r="AU62" s="6">
        <v>1</v>
      </c>
      <c r="AV62" s="6">
        <v>7</v>
      </c>
    </row>
    <row r="63" spans="1:48" s="5" customFormat="1" ht="14.25" x14ac:dyDescent="0.2">
      <c r="A63" s="6">
        <v>1</v>
      </c>
      <c r="B63" s="6" t="s">
        <v>160</v>
      </c>
      <c r="C63" s="6" t="s">
        <v>161</v>
      </c>
      <c r="D63" s="6" t="s">
        <v>945</v>
      </c>
      <c r="E63" s="6" t="s">
        <v>163</v>
      </c>
      <c r="F63" s="6">
        <v>1</v>
      </c>
      <c r="G63" s="6" t="s">
        <v>164</v>
      </c>
      <c r="H63" s="7" t="s">
        <v>216</v>
      </c>
      <c r="I63" s="8">
        <f t="shared" ca="1" si="0"/>
        <v>43895.984404976851</v>
      </c>
      <c r="J63" s="6"/>
      <c r="K63" s="6"/>
      <c r="L63" s="6" t="s">
        <v>294</v>
      </c>
      <c r="M63" s="6" t="s">
        <v>198</v>
      </c>
      <c r="N63" s="6">
        <v>1</v>
      </c>
      <c r="O63" s="6" t="s">
        <v>417</v>
      </c>
      <c r="P63" s="6">
        <v>13</v>
      </c>
      <c r="Q63" s="6" t="s">
        <v>168</v>
      </c>
      <c r="R63" s="8">
        <f ca="1">NOW()</f>
        <v>43895.984404976851</v>
      </c>
      <c r="S63" s="8">
        <f ca="1">NOW()</f>
        <v>43895.984404976851</v>
      </c>
      <c r="T63" s="6"/>
      <c r="U63" s="6"/>
      <c r="V63" s="9" t="s">
        <v>169</v>
      </c>
      <c r="W63" s="6"/>
      <c r="X63" s="6"/>
      <c r="Y63" s="6">
        <v>100</v>
      </c>
      <c r="Z63" s="6">
        <v>100</v>
      </c>
      <c r="AA63" s="8">
        <f t="shared" ca="1" si="4"/>
        <v>43995.984404976851</v>
      </c>
      <c r="AB63" s="6" t="s">
        <v>177</v>
      </c>
      <c r="AC63" s="6" t="s">
        <v>197</v>
      </c>
      <c r="AD63" s="6" t="s">
        <v>178</v>
      </c>
      <c r="AE63" s="6" t="s">
        <v>179</v>
      </c>
      <c r="AF63" s="6" t="s">
        <v>227</v>
      </c>
      <c r="AG63" s="6" t="s">
        <v>180</v>
      </c>
      <c r="AH63" s="6" t="s">
        <v>183</v>
      </c>
      <c r="AI63" s="6" t="s">
        <v>180</v>
      </c>
      <c r="AJ63" s="6" t="s">
        <v>181</v>
      </c>
      <c r="AK63" s="6" t="s">
        <v>220</v>
      </c>
      <c r="AL63" s="6"/>
      <c r="AM63" s="8">
        <f ca="1">NOW()</f>
        <v>43895.984404976851</v>
      </c>
      <c r="AN63" s="8">
        <f ca="1">NOW()</f>
        <v>43895.984404976851</v>
      </c>
      <c r="AO63" s="6"/>
      <c r="AP63" s="6"/>
      <c r="AQ63" s="6" t="s">
        <v>183</v>
      </c>
      <c r="AR63" s="6" t="s">
        <v>180</v>
      </c>
      <c r="AS63" s="6" t="s">
        <v>159</v>
      </c>
      <c r="AT63" s="6" t="s">
        <v>182</v>
      </c>
      <c r="AU63" s="6">
        <v>1</v>
      </c>
      <c r="AV63" s="6">
        <v>7</v>
      </c>
    </row>
    <row r="64" spans="1:48" s="5" customFormat="1" ht="14.25" x14ac:dyDescent="0.2">
      <c r="A64" s="6">
        <v>1</v>
      </c>
      <c r="B64" s="6" t="s">
        <v>160</v>
      </c>
      <c r="C64" s="6" t="s">
        <v>161</v>
      </c>
      <c r="D64" s="6" t="s">
        <v>945</v>
      </c>
      <c r="E64" s="6" t="s">
        <v>163</v>
      </c>
      <c r="F64" s="10">
        <v>1</v>
      </c>
      <c r="G64" s="6" t="s">
        <v>164</v>
      </c>
      <c r="H64" s="7" t="s">
        <v>216</v>
      </c>
      <c r="I64" s="8">
        <f t="shared" ca="1" si="0"/>
        <v>43895.984404976851</v>
      </c>
      <c r="J64" s="6"/>
      <c r="K64" s="6"/>
      <c r="L64" s="6" t="s">
        <v>295</v>
      </c>
      <c r="M64" s="6" t="s">
        <v>176</v>
      </c>
      <c r="N64" s="6">
        <v>1</v>
      </c>
      <c r="O64" s="6" t="s">
        <v>417</v>
      </c>
      <c r="P64" s="6">
        <v>13</v>
      </c>
      <c r="Q64" s="6" t="s">
        <v>168</v>
      </c>
      <c r="R64" s="8">
        <v>43707.525740740741</v>
      </c>
      <c r="S64" s="6"/>
      <c r="T64" s="6"/>
      <c r="U64" s="6"/>
      <c r="V64" s="9" t="s">
        <v>169</v>
      </c>
      <c r="W64" s="6"/>
      <c r="X64" s="6"/>
      <c r="Y64" s="6">
        <v>120</v>
      </c>
      <c r="Z64" s="6">
        <v>120</v>
      </c>
      <c r="AA64" s="8">
        <f t="shared" si="4"/>
        <v>43827.525740740741</v>
      </c>
      <c r="AB64" s="6" t="s">
        <v>188</v>
      </c>
      <c r="AC64" s="6" t="s">
        <v>171</v>
      </c>
      <c r="AD64" s="6" t="s">
        <v>178</v>
      </c>
      <c r="AE64" s="6" t="s">
        <v>179</v>
      </c>
      <c r="AF64" s="6"/>
      <c r="AG64" s="6" t="s">
        <v>180</v>
      </c>
      <c r="AH64" s="6" t="s">
        <v>174</v>
      </c>
      <c r="AI64" s="6"/>
      <c r="AJ64" s="6" t="s">
        <v>185</v>
      </c>
      <c r="AK64" s="6" t="s">
        <v>221</v>
      </c>
      <c r="AL64" s="6"/>
      <c r="AM64" s="8">
        <v>43707.525740740741</v>
      </c>
      <c r="AN64" s="8">
        <v>43707.525739004632</v>
      </c>
      <c r="AO64" s="6"/>
      <c r="AP64" s="6"/>
      <c r="AQ64" s="6"/>
      <c r="AR64" s="6"/>
      <c r="AS64" s="6" t="s">
        <v>127</v>
      </c>
      <c r="AT64" s="6"/>
      <c r="AU64" s="6">
        <v>1</v>
      </c>
      <c r="AV64" s="6">
        <v>2</v>
      </c>
    </row>
    <row r="65" spans="1:48" s="5" customFormat="1" ht="14.25" x14ac:dyDescent="0.2">
      <c r="A65" s="6">
        <v>1</v>
      </c>
      <c r="B65" s="6" t="s">
        <v>160</v>
      </c>
      <c r="C65" s="6" t="s">
        <v>161</v>
      </c>
      <c r="D65" s="6" t="s">
        <v>945</v>
      </c>
      <c r="E65" s="6" t="s">
        <v>163</v>
      </c>
      <c r="F65" s="10">
        <v>1</v>
      </c>
      <c r="G65" s="6" t="s">
        <v>164</v>
      </c>
      <c r="H65" s="7" t="s">
        <v>216</v>
      </c>
      <c r="I65" s="8">
        <f t="shared" ca="1" si="0"/>
        <v>43895.984404976851</v>
      </c>
      <c r="J65" s="6"/>
      <c r="K65" s="6"/>
      <c r="L65" s="6" t="s">
        <v>296</v>
      </c>
      <c r="M65" s="6" t="s">
        <v>195</v>
      </c>
      <c r="N65" s="6">
        <v>1</v>
      </c>
      <c r="O65" s="6" t="s">
        <v>417</v>
      </c>
      <c r="P65" s="6">
        <v>13</v>
      </c>
      <c r="Q65" s="6" t="s">
        <v>168</v>
      </c>
      <c r="R65" s="8">
        <v>43707.525740740741</v>
      </c>
      <c r="S65" s="6"/>
      <c r="T65" s="6"/>
      <c r="U65" s="6"/>
      <c r="V65" s="9" t="s">
        <v>169</v>
      </c>
      <c r="W65" s="6"/>
      <c r="X65" s="6"/>
      <c r="Y65" s="6">
        <v>120</v>
      </c>
      <c r="Z65" s="6">
        <v>120</v>
      </c>
      <c r="AA65" s="8">
        <f t="shared" si="4"/>
        <v>43827.525740740741</v>
      </c>
      <c r="AB65" s="6" t="s">
        <v>188</v>
      </c>
      <c r="AC65" s="6" t="s">
        <v>194</v>
      </c>
      <c r="AD65" s="6" t="s">
        <v>178</v>
      </c>
      <c r="AE65" s="6" t="s">
        <v>179</v>
      </c>
      <c r="AF65" s="6" t="s">
        <v>226</v>
      </c>
      <c r="AG65" s="6" t="s">
        <v>180</v>
      </c>
      <c r="AH65" s="6" t="s">
        <v>174</v>
      </c>
      <c r="AI65" s="6" t="s">
        <v>180</v>
      </c>
      <c r="AJ65" s="6" t="s">
        <v>185</v>
      </c>
      <c r="AK65" s="6" t="s">
        <v>221</v>
      </c>
      <c r="AL65" s="6"/>
      <c r="AM65" s="8">
        <v>43707.525740740741</v>
      </c>
      <c r="AN65" s="8">
        <v>43707.525739004632</v>
      </c>
      <c r="AO65" s="6"/>
      <c r="AP65" s="6"/>
      <c r="AQ65" s="6" t="s">
        <v>174</v>
      </c>
      <c r="AR65" s="6" t="s">
        <v>180</v>
      </c>
      <c r="AS65" s="6" t="s">
        <v>127</v>
      </c>
      <c r="AT65" s="6"/>
      <c r="AU65" s="6">
        <v>1</v>
      </c>
      <c r="AV65" s="6">
        <v>2</v>
      </c>
    </row>
    <row r="66" spans="1:48" s="5" customFormat="1" ht="14.25" x14ac:dyDescent="0.2">
      <c r="A66" s="6">
        <v>1</v>
      </c>
      <c r="B66" s="6" t="s">
        <v>160</v>
      </c>
      <c r="C66" s="6" t="s">
        <v>161</v>
      </c>
      <c r="D66" s="6" t="s">
        <v>945</v>
      </c>
      <c r="E66" s="6" t="s">
        <v>163</v>
      </c>
      <c r="F66" s="6">
        <v>1</v>
      </c>
      <c r="G66" s="6" t="s">
        <v>164</v>
      </c>
      <c r="H66" s="7" t="s">
        <v>217</v>
      </c>
      <c r="I66" s="8">
        <f t="shared" ca="1" si="0"/>
        <v>43895.984404976851</v>
      </c>
      <c r="J66" s="6"/>
      <c r="K66" s="6"/>
      <c r="L66" s="6" t="s">
        <v>297</v>
      </c>
      <c r="M66" s="6" t="s">
        <v>166</v>
      </c>
      <c r="N66" s="6"/>
      <c r="O66" s="6" t="s">
        <v>418</v>
      </c>
      <c r="P66" s="6">
        <v>14</v>
      </c>
      <c r="Q66" s="6" t="s">
        <v>168</v>
      </c>
      <c r="R66" s="8">
        <v>43707.525740740741</v>
      </c>
      <c r="S66" s="6"/>
      <c r="T66" s="6"/>
      <c r="U66" s="6"/>
      <c r="V66" s="9" t="s">
        <v>169</v>
      </c>
      <c r="W66" s="6"/>
      <c r="X66" s="6"/>
      <c r="Y66" s="6"/>
      <c r="Z66" s="6"/>
      <c r="AA66" s="6"/>
      <c r="AB66" s="6" t="s">
        <v>170</v>
      </c>
      <c r="AC66" s="6" t="s">
        <v>171</v>
      </c>
      <c r="AD66" s="6" t="s">
        <v>172</v>
      </c>
      <c r="AE66" s="6" t="s">
        <v>173</v>
      </c>
      <c r="AF66" s="6"/>
      <c r="AG66" s="6"/>
      <c r="AH66" s="6" t="s">
        <v>174</v>
      </c>
      <c r="AI66" s="6"/>
      <c r="AJ66" s="6"/>
      <c r="AK66" s="6"/>
      <c r="AL66" s="6"/>
      <c r="AM66" s="8"/>
      <c r="AN66" s="8">
        <v>43707.525739004632</v>
      </c>
      <c r="AO66" s="6"/>
      <c r="AP66" s="6"/>
      <c r="AQ66" s="6"/>
      <c r="AR66" s="6"/>
      <c r="AS66" s="6" t="s">
        <v>127</v>
      </c>
      <c r="AT66" s="6"/>
      <c r="AU66" s="6"/>
      <c r="AV66" s="6">
        <v>2</v>
      </c>
    </row>
    <row r="67" spans="1:48" s="5" customFormat="1" ht="14.25" x14ac:dyDescent="0.2">
      <c r="A67" s="6">
        <v>1</v>
      </c>
      <c r="B67" s="6" t="s">
        <v>160</v>
      </c>
      <c r="C67" s="6" t="s">
        <v>161</v>
      </c>
      <c r="D67" s="6" t="s">
        <v>945</v>
      </c>
      <c r="E67" s="6" t="s">
        <v>163</v>
      </c>
      <c r="F67" s="10">
        <v>1</v>
      </c>
      <c r="G67" s="6" t="s">
        <v>164</v>
      </c>
      <c r="H67" s="7" t="s">
        <v>217</v>
      </c>
      <c r="I67" s="8">
        <f t="shared" ref="I67:I130" ca="1" si="5">NOW()</f>
        <v>43895.984404976851</v>
      </c>
      <c r="J67" s="6"/>
      <c r="K67" s="6"/>
      <c r="L67" s="6" t="s">
        <v>298</v>
      </c>
      <c r="M67" s="6" t="s">
        <v>176</v>
      </c>
      <c r="N67" s="6">
        <v>1</v>
      </c>
      <c r="O67" s="6" t="s">
        <v>418</v>
      </c>
      <c r="P67" s="6">
        <v>14</v>
      </c>
      <c r="Q67" s="6" t="s">
        <v>168</v>
      </c>
      <c r="R67" s="8">
        <v>43707.525740740741</v>
      </c>
      <c r="S67" s="6"/>
      <c r="T67" s="6"/>
      <c r="U67" s="6"/>
      <c r="V67" s="9" t="s">
        <v>169</v>
      </c>
      <c r="W67" s="6"/>
      <c r="X67" s="6"/>
      <c r="Y67" s="6">
        <v>120</v>
      </c>
      <c r="Z67" s="6">
        <v>120</v>
      </c>
      <c r="AA67" s="8">
        <f t="shared" ref="AA67:AA73" si="6">R67+Y67</f>
        <v>43827.525740740741</v>
      </c>
      <c r="AB67" s="6" t="s">
        <v>177</v>
      </c>
      <c r="AC67" s="6" t="s">
        <v>171</v>
      </c>
      <c r="AD67" s="6" t="s">
        <v>178</v>
      </c>
      <c r="AE67" s="6" t="s">
        <v>179</v>
      </c>
      <c r="AF67" s="6"/>
      <c r="AG67" s="6" t="s">
        <v>180</v>
      </c>
      <c r="AH67" s="6" t="s">
        <v>174</v>
      </c>
      <c r="AI67" s="6"/>
      <c r="AJ67" s="6" t="s">
        <v>181</v>
      </c>
      <c r="AK67" s="6" t="s">
        <v>220</v>
      </c>
      <c r="AL67" s="6"/>
      <c r="AM67" s="8">
        <v>43707.525740740741</v>
      </c>
      <c r="AN67" s="8">
        <v>43707.525739004632</v>
      </c>
      <c r="AO67" s="6"/>
      <c r="AP67" s="6"/>
      <c r="AQ67" s="6"/>
      <c r="AR67" s="6"/>
      <c r="AS67" s="6" t="s">
        <v>127</v>
      </c>
      <c r="AT67" s="6"/>
      <c r="AU67" s="6">
        <v>1</v>
      </c>
      <c r="AV67" s="6">
        <v>2</v>
      </c>
    </row>
    <row r="68" spans="1:48" s="5" customFormat="1" ht="14.25" x14ac:dyDescent="0.2">
      <c r="A68" s="6">
        <v>1</v>
      </c>
      <c r="B68" s="6" t="s">
        <v>160</v>
      </c>
      <c r="C68" s="6" t="s">
        <v>161</v>
      </c>
      <c r="D68" s="6" t="s">
        <v>945</v>
      </c>
      <c r="E68" s="6" t="s">
        <v>163</v>
      </c>
      <c r="F68" s="10">
        <v>1</v>
      </c>
      <c r="G68" s="6" t="s">
        <v>164</v>
      </c>
      <c r="H68" s="7" t="s">
        <v>217</v>
      </c>
      <c r="I68" s="8">
        <f t="shared" ca="1" si="5"/>
        <v>43895.984404976851</v>
      </c>
      <c r="J68" s="6"/>
      <c r="K68" s="6"/>
      <c r="L68" s="6" t="s">
        <v>299</v>
      </c>
      <c r="M68" s="6" t="s">
        <v>195</v>
      </c>
      <c r="N68" s="6">
        <v>1</v>
      </c>
      <c r="O68" s="6" t="s">
        <v>418</v>
      </c>
      <c r="P68" s="6">
        <v>14</v>
      </c>
      <c r="Q68" s="6" t="s">
        <v>168</v>
      </c>
      <c r="R68" s="8">
        <v>43707.525740740741</v>
      </c>
      <c r="S68" s="6"/>
      <c r="T68" s="6"/>
      <c r="U68" s="6"/>
      <c r="V68" s="9" t="s">
        <v>169</v>
      </c>
      <c r="W68" s="6"/>
      <c r="X68" s="6"/>
      <c r="Y68" s="6">
        <v>120</v>
      </c>
      <c r="Z68" s="6">
        <v>120</v>
      </c>
      <c r="AA68" s="8">
        <f t="shared" si="6"/>
        <v>43827.525740740741</v>
      </c>
      <c r="AB68" s="6" t="s">
        <v>177</v>
      </c>
      <c r="AC68" s="6" t="s">
        <v>194</v>
      </c>
      <c r="AD68" s="6" t="s">
        <v>178</v>
      </c>
      <c r="AE68" s="6" t="s">
        <v>179</v>
      </c>
      <c r="AF68" s="6" t="s">
        <v>227</v>
      </c>
      <c r="AG68" s="6" t="s">
        <v>180</v>
      </c>
      <c r="AH68" s="6" t="s">
        <v>174</v>
      </c>
      <c r="AI68" s="6" t="s">
        <v>180</v>
      </c>
      <c r="AJ68" s="6" t="s">
        <v>181</v>
      </c>
      <c r="AK68" s="6" t="s">
        <v>220</v>
      </c>
      <c r="AL68" s="6"/>
      <c r="AM68" s="8">
        <v>43707.525740740741</v>
      </c>
      <c r="AN68" s="8">
        <v>43707.525739004632</v>
      </c>
      <c r="AO68" s="6"/>
      <c r="AP68" s="6"/>
      <c r="AQ68" s="6" t="s">
        <v>174</v>
      </c>
      <c r="AR68" s="6" t="s">
        <v>180</v>
      </c>
      <c r="AS68" s="6" t="s">
        <v>127</v>
      </c>
      <c r="AT68" s="6"/>
      <c r="AU68" s="6">
        <v>1</v>
      </c>
      <c r="AV68" s="6">
        <v>2</v>
      </c>
    </row>
    <row r="69" spans="1:48" s="5" customFormat="1" ht="14.25" x14ac:dyDescent="0.2">
      <c r="A69" s="6">
        <v>1</v>
      </c>
      <c r="B69" s="6" t="s">
        <v>160</v>
      </c>
      <c r="C69" s="6" t="s">
        <v>161</v>
      </c>
      <c r="D69" s="6" t="s">
        <v>945</v>
      </c>
      <c r="E69" s="6" t="s">
        <v>163</v>
      </c>
      <c r="F69" s="10">
        <v>1</v>
      </c>
      <c r="G69" s="6" t="s">
        <v>164</v>
      </c>
      <c r="H69" s="7" t="s">
        <v>217</v>
      </c>
      <c r="I69" s="8">
        <f t="shared" ca="1" si="5"/>
        <v>43895.984404976851</v>
      </c>
      <c r="J69" s="6"/>
      <c r="K69" s="6"/>
      <c r="L69" s="6" t="s">
        <v>300</v>
      </c>
      <c r="M69" s="6" t="s">
        <v>204</v>
      </c>
      <c r="N69" s="6">
        <v>1</v>
      </c>
      <c r="O69" s="6" t="s">
        <v>418</v>
      </c>
      <c r="P69" s="6">
        <v>14</v>
      </c>
      <c r="Q69" s="6" t="s">
        <v>168</v>
      </c>
      <c r="R69" s="8">
        <v>43707.525740740741</v>
      </c>
      <c r="S69" s="6"/>
      <c r="T69" s="6"/>
      <c r="U69" s="6"/>
      <c r="V69" s="9" t="s">
        <v>169</v>
      </c>
      <c r="W69" s="6"/>
      <c r="X69" s="6"/>
      <c r="Y69" s="6">
        <v>120</v>
      </c>
      <c r="Z69" s="6">
        <v>120</v>
      </c>
      <c r="AA69" s="8">
        <f t="shared" si="6"/>
        <v>43827.525740740741</v>
      </c>
      <c r="AB69" s="6" t="s">
        <v>177</v>
      </c>
      <c r="AC69" s="6" t="s">
        <v>168</v>
      </c>
      <c r="AD69" s="6" t="s">
        <v>178</v>
      </c>
      <c r="AE69" s="6" t="s">
        <v>179</v>
      </c>
      <c r="AF69" s="6" t="s">
        <v>227</v>
      </c>
      <c r="AG69" s="6" t="s">
        <v>180</v>
      </c>
      <c r="AH69" s="6" t="s">
        <v>183</v>
      </c>
      <c r="AI69" s="6" t="s">
        <v>180</v>
      </c>
      <c r="AJ69" s="6" t="s">
        <v>181</v>
      </c>
      <c r="AK69" s="6" t="s">
        <v>220</v>
      </c>
      <c r="AL69" s="6"/>
      <c r="AM69" s="8">
        <v>43707.525740740741</v>
      </c>
      <c r="AN69" s="8">
        <v>43707.525739004632</v>
      </c>
      <c r="AO69" s="6"/>
      <c r="AP69" s="6"/>
      <c r="AQ69" s="6" t="s">
        <v>174</v>
      </c>
      <c r="AR69" s="6" t="s">
        <v>180</v>
      </c>
      <c r="AS69" s="6" t="s">
        <v>127</v>
      </c>
      <c r="AT69" s="6"/>
      <c r="AU69" s="6">
        <v>1</v>
      </c>
      <c r="AV69" s="6">
        <v>2</v>
      </c>
    </row>
    <row r="70" spans="1:48" s="5" customFormat="1" ht="14.25" x14ac:dyDescent="0.2">
      <c r="A70" s="6">
        <v>1</v>
      </c>
      <c r="B70" s="6" t="s">
        <v>160</v>
      </c>
      <c r="C70" s="6" t="s">
        <v>161</v>
      </c>
      <c r="D70" s="6" t="s">
        <v>945</v>
      </c>
      <c r="E70" s="6" t="s">
        <v>163</v>
      </c>
      <c r="F70" s="6">
        <v>1</v>
      </c>
      <c r="G70" s="6" t="s">
        <v>164</v>
      </c>
      <c r="H70" s="7" t="s">
        <v>217</v>
      </c>
      <c r="I70" s="8">
        <f t="shared" ca="1" si="5"/>
        <v>43895.984404976851</v>
      </c>
      <c r="J70" s="6"/>
      <c r="K70" s="6"/>
      <c r="L70" s="6" t="s">
        <v>301</v>
      </c>
      <c r="M70" s="6" t="s">
        <v>200</v>
      </c>
      <c r="N70" s="6">
        <v>1</v>
      </c>
      <c r="O70" s="6" t="s">
        <v>418</v>
      </c>
      <c r="P70" s="6">
        <v>14</v>
      </c>
      <c r="Q70" s="6" t="s">
        <v>168</v>
      </c>
      <c r="R70" s="8">
        <f ca="1">NOW()</f>
        <v>43895.984404976851</v>
      </c>
      <c r="S70" s="8">
        <f ca="1">NOW()</f>
        <v>43895.984404976851</v>
      </c>
      <c r="T70" s="6"/>
      <c r="U70" s="6"/>
      <c r="V70" s="9" t="s">
        <v>169</v>
      </c>
      <c r="W70" s="6"/>
      <c r="X70" s="6"/>
      <c r="Y70" s="6">
        <v>100</v>
      </c>
      <c r="Z70" s="6">
        <v>100</v>
      </c>
      <c r="AA70" s="8">
        <f t="shared" ca="1" si="6"/>
        <v>43995.984404976851</v>
      </c>
      <c r="AB70" s="6" t="s">
        <v>177</v>
      </c>
      <c r="AC70" s="6" t="s">
        <v>197</v>
      </c>
      <c r="AD70" s="6" t="s">
        <v>178</v>
      </c>
      <c r="AE70" s="6" t="s">
        <v>179</v>
      </c>
      <c r="AF70" s="6" t="s">
        <v>227</v>
      </c>
      <c r="AG70" s="6" t="s">
        <v>180</v>
      </c>
      <c r="AH70" s="6" t="s">
        <v>183</v>
      </c>
      <c r="AI70" s="6" t="s">
        <v>180</v>
      </c>
      <c r="AJ70" s="6" t="s">
        <v>181</v>
      </c>
      <c r="AK70" s="6" t="s">
        <v>220</v>
      </c>
      <c r="AL70" s="6"/>
      <c r="AM70" s="8">
        <f ca="1">NOW()</f>
        <v>43895.984404976851</v>
      </c>
      <c r="AN70" s="8">
        <f ca="1">NOW()</f>
        <v>43895.984404976851</v>
      </c>
      <c r="AO70" s="6"/>
      <c r="AP70" s="6"/>
      <c r="AQ70" s="6" t="s">
        <v>183</v>
      </c>
      <c r="AR70" s="6" t="s">
        <v>180</v>
      </c>
      <c r="AS70" s="6" t="s">
        <v>159</v>
      </c>
      <c r="AT70" s="6" t="s">
        <v>182</v>
      </c>
      <c r="AU70" s="6">
        <v>1</v>
      </c>
      <c r="AV70" s="6">
        <v>7</v>
      </c>
    </row>
    <row r="71" spans="1:48" s="5" customFormat="1" ht="14.25" x14ac:dyDescent="0.2">
      <c r="A71" s="6">
        <v>1</v>
      </c>
      <c r="B71" s="6" t="s">
        <v>160</v>
      </c>
      <c r="C71" s="6" t="s">
        <v>161</v>
      </c>
      <c r="D71" s="6" t="s">
        <v>945</v>
      </c>
      <c r="E71" s="6" t="s">
        <v>163</v>
      </c>
      <c r="F71" s="6">
        <v>1</v>
      </c>
      <c r="G71" s="6" t="s">
        <v>164</v>
      </c>
      <c r="H71" s="7" t="s">
        <v>217</v>
      </c>
      <c r="I71" s="8">
        <f t="shared" ca="1" si="5"/>
        <v>43895.984404976851</v>
      </c>
      <c r="J71" s="6"/>
      <c r="K71" s="6"/>
      <c r="L71" s="6" t="s">
        <v>302</v>
      </c>
      <c r="M71" s="6" t="s">
        <v>198</v>
      </c>
      <c r="N71" s="6">
        <v>1</v>
      </c>
      <c r="O71" s="6" t="s">
        <v>418</v>
      </c>
      <c r="P71" s="6">
        <v>14</v>
      </c>
      <c r="Q71" s="6" t="s">
        <v>168</v>
      </c>
      <c r="R71" s="8">
        <f ca="1">NOW()</f>
        <v>43895.984404976851</v>
      </c>
      <c r="S71" s="8">
        <f ca="1">NOW()</f>
        <v>43895.984404976851</v>
      </c>
      <c r="T71" s="6"/>
      <c r="U71" s="6"/>
      <c r="V71" s="9" t="s">
        <v>169</v>
      </c>
      <c r="W71" s="6"/>
      <c r="X71" s="6"/>
      <c r="Y71" s="6">
        <v>100</v>
      </c>
      <c r="Z71" s="6">
        <v>100</v>
      </c>
      <c r="AA71" s="8">
        <f t="shared" ca="1" si="6"/>
        <v>43995.984404976851</v>
      </c>
      <c r="AB71" s="6" t="s">
        <v>177</v>
      </c>
      <c r="AC71" s="6" t="s">
        <v>197</v>
      </c>
      <c r="AD71" s="6" t="s">
        <v>178</v>
      </c>
      <c r="AE71" s="6" t="s">
        <v>179</v>
      </c>
      <c r="AF71" s="6" t="s">
        <v>227</v>
      </c>
      <c r="AG71" s="6" t="s">
        <v>180</v>
      </c>
      <c r="AH71" s="6" t="s">
        <v>183</v>
      </c>
      <c r="AI71" s="6" t="s">
        <v>180</v>
      </c>
      <c r="AJ71" s="6" t="s">
        <v>181</v>
      </c>
      <c r="AK71" s="6" t="s">
        <v>220</v>
      </c>
      <c r="AL71" s="6"/>
      <c r="AM71" s="8">
        <f ca="1">NOW()</f>
        <v>43895.984404976851</v>
      </c>
      <c r="AN71" s="8">
        <f ca="1">NOW()</f>
        <v>43895.984404976851</v>
      </c>
      <c r="AO71" s="6"/>
      <c r="AP71" s="6"/>
      <c r="AQ71" s="6" t="s">
        <v>183</v>
      </c>
      <c r="AR71" s="6" t="s">
        <v>180</v>
      </c>
      <c r="AS71" s="6" t="s">
        <v>159</v>
      </c>
      <c r="AT71" s="6" t="s">
        <v>182</v>
      </c>
      <c r="AU71" s="6">
        <v>1</v>
      </c>
      <c r="AV71" s="6">
        <v>7</v>
      </c>
    </row>
    <row r="72" spans="1:48" s="5" customFormat="1" ht="14.25" x14ac:dyDescent="0.2">
      <c r="A72" s="6">
        <v>1</v>
      </c>
      <c r="B72" s="6" t="s">
        <v>160</v>
      </c>
      <c r="C72" s="6" t="s">
        <v>161</v>
      </c>
      <c r="D72" s="6" t="s">
        <v>945</v>
      </c>
      <c r="E72" s="6" t="s">
        <v>163</v>
      </c>
      <c r="F72" s="10">
        <v>1</v>
      </c>
      <c r="G72" s="6" t="s">
        <v>164</v>
      </c>
      <c r="H72" s="7" t="s">
        <v>217</v>
      </c>
      <c r="I72" s="8">
        <f t="shared" ca="1" si="5"/>
        <v>43895.984404976851</v>
      </c>
      <c r="J72" s="6"/>
      <c r="K72" s="6"/>
      <c r="L72" s="6" t="s">
        <v>303</v>
      </c>
      <c r="M72" s="6" t="s">
        <v>176</v>
      </c>
      <c r="N72" s="6">
        <v>1</v>
      </c>
      <c r="O72" s="6" t="s">
        <v>418</v>
      </c>
      <c r="P72" s="6">
        <v>14</v>
      </c>
      <c r="Q72" s="6" t="s">
        <v>168</v>
      </c>
      <c r="R72" s="8">
        <v>43707.525740740741</v>
      </c>
      <c r="S72" s="6"/>
      <c r="T72" s="6"/>
      <c r="U72" s="6"/>
      <c r="V72" s="9" t="s">
        <v>169</v>
      </c>
      <c r="W72" s="6"/>
      <c r="X72" s="6"/>
      <c r="Y72" s="6">
        <v>120</v>
      </c>
      <c r="Z72" s="6">
        <v>120</v>
      </c>
      <c r="AA72" s="8">
        <f t="shared" si="6"/>
        <v>43827.525740740741</v>
      </c>
      <c r="AB72" s="6" t="s">
        <v>188</v>
      </c>
      <c r="AC72" s="6" t="s">
        <v>171</v>
      </c>
      <c r="AD72" s="6" t="s">
        <v>178</v>
      </c>
      <c r="AE72" s="6" t="s">
        <v>179</v>
      </c>
      <c r="AF72" s="6"/>
      <c r="AG72" s="6" t="s">
        <v>180</v>
      </c>
      <c r="AH72" s="6" t="s">
        <v>174</v>
      </c>
      <c r="AI72" s="6"/>
      <c r="AJ72" s="6" t="s">
        <v>185</v>
      </c>
      <c r="AK72" s="6" t="s">
        <v>221</v>
      </c>
      <c r="AL72" s="6"/>
      <c r="AM72" s="8">
        <v>43707.525740740741</v>
      </c>
      <c r="AN72" s="8">
        <v>43707.525739004632</v>
      </c>
      <c r="AO72" s="6"/>
      <c r="AP72" s="6"/>
      <c r="AQ72" s="6"/>
      <c r="AR72" s="6"/>
      <c r="AS72" s="6" t="s">
        <v>127</v>
      </c>
      <c r="AT72" s="6"/>
      <c r="AU72" s="6">
        <v>1</v>
      </c>
      <c r="AV72" s="6">
        <v>2</v>
      </c>
    </row>
    <row r="73" spans="1:48" s="5" customFormat="1" ht="14.25" x14ac:dyDescent="0.2">
      <c r="A73" s="6">
        <v>1</v>
      </c>
      <c r="B73" s="6" t="s">
        <v>160</v>
      </c>
      <c r="C73" s="6" t="s">
        <v>161</v>
      </c>
      <c r="D73" s="6" t="s">
        <v>945</v>
      </c>
      <c r="E73" s="6" t="s">
        <v>163</v>
      </c>
      <c r="F73" s="10">
        <v>1</v>
      </c>
      <c r="G73" s="6" t="s">
        <v>164</v>
      </c>
      <c r="H73" s="7" t="s">
        <v>217</v>
      </c>
      <c r="I73" s="8">
        <f t="shared" ca="1" si="5"/>
        <v>43895.984404976851</v>
      </c>
      <c r="J73" s="6"/>
      <c r="K73" s="6"/>
      <c r="L73" s="6" t="s">
        <v>304</v>
      </c>
      <c r="M73" s="6" t="s">
        <v>195</v>
      </c>
      <c r="N73" s="6">
        <v>1</v>
      </c>
      <c r="O73" s="6" t="s">
        <v>418</v>
      </c>
      <c r="P73" s="6">
        <v>14</v>
      </c>
      <c r="Q73" s="6" t="s">
        <v>168</v>
      </c>
      <c r="R73" s="8">
        <v>43707.525740740741</v>
      </c>
      <c r="S73" s="6"/>
      <c r="T73" s="6"/>
      <c r="U73" s="6"/>
      <c r="V73" s="9" t="s">
        <v>169</v>
      </c>
      <c r="W73" s="6"/>
      <c r="X73" s="6"/>
      <c r="Y73" s="6">
        <v>120</v>
      </c>
      <c r="Z73" s="6">
        <v>120</v>
      </c>
      <c r="AA73" s="8">
        <f t="shared" si="6"/>
        <v>43827.525740740741</v>
      </c>
      <c r="AB73" s="6" t="s">
        <v>188</v>
      </c>
      <c r="AC73" s="6" t="s">
        <v>194</v>
      </c>
      <c r="AD73" s="6" t="s">
        <v>178</v>
      </c>
      <c r="AE73" s="6" t="s">
        <v>179</v>
      </c>
      <c r="AF73" s="6" t="s">
        <v>226</v>
      </c>
      <c r="AG73" s="6" t="s">
        <v>180</v>
      </c>
      <c r="AH73" s="6" t="s">
        <v>174</v>
      </c>
      <c r="AI73" s="6" t="s">
        <v>180</v>
      </c>
      <c r="AJ73" s="6" t="s">
        <v>185</v>
      </c>
      <c r="AK73" s="6" t="s">
        <v>221</v>
      </c>
      <c r="AL73" s="6"/>
      <c r="AM73" s="8">
        <v>43707.525740740741</v>
      </c>
      <c r="AN73" s="8">
        <v>43707.525739004632</v>
      </c>
      <c r="AO73" s="6"/>
      <c r="AP73" s="6"/>
      <c r="AQ73" s="6" t="s">
        <v>174</v>
      </c>
      <c r="AR73" s="6" t="s">
        <v>180</v>
      </c>
      <c r="AS73" s="6" t="s">
        <v>127</v>
      </c>
      <c r="AT73" s="6"/>
      <c r="AU73" s="6">
        <v>1</v>
      </c>
      <c r="AV73" s="6">
        <v>2</v>
      </c>
    </row>
    <row r="74" spans="1:48" s="5" customFormat="1" ht="14.25" x14ac:dyDescent="0.2">
      <c r="A74" s="6">
        <v>1</v>
      </c>
      <c r="B74" s="6" t="s">
        <v>160</v>
      </c>
      <c r="C74" s="6" t="s">
        <v>161</v>
      </c>
      <c r="D74" s="6" t="s">
        <v>945</v>
      </c>
      <c r="E74" s="6" t="s">
        <v>163</v>
      </c>
      <c r="F74" s="6">
        <v>1</v>
      </c>
      <c r="G74" s="6" t="s">
        <v>164</v>
      </c>
      <c r="H74" s="7" t="s">
        <v>438</v>
      </c>
      <c r="I74" s="8">
        <f t="shared" ca="1" si="5"/>
        <v>43895.984404976851</v>
      </c>
      <c r="J74" s="6"/>
      <c r="K74" s="6"/>
      <c r="L74" s="6" t="s">
        <v>305</v>
      </c>
      <c r="M74" s="6" t="s">
        <v>166</v>
      </c>
      <c r="N74" s="6"/>
      <c r="O74" s="6" t="s">
        <v>419</v>
      </c>
      <c r="P74" s="6">
        <v>15</v>
      </c>
      <c r="Q74" s="6" t="s">
        <v>168</v>
      </c>
      <c r="R74" s="8">
        <v>43707.525740740741</v>
      </c>
      <c r="S74" s="6"/>
      <c r="T74" s="6"/>
      <c r="U74" s="6"/>
      <c r="V74" s="9" t="s">
        <v>169</v>
      </c>
      <c r="W74" s="6"/>
      <c r="X74" s="6"/>
      <c r="Y74" s="6"/>
      <c r="Z74" s="6"/>
      <c r="AA74" s="6"/>
      <c r="AB74" s="6" t="s">
        <v>170</v>
      </c>
      <c r="AC74" s="6" t="s">
        <v>171</v>
      </c>
      <c r="AD74" s="6" t="s">
        <v>172</v>
      </c>
      <c r="AE74" s="6" t="s">
        <v>173</v>
      </c>
      <c r="AF74" s="6"/>
      <c r="AG74" s="6"/>
      <c r="AH74" s="6" t="s">
        <v>174</v>
      </c>
      <c r="AI74" s="6"/>
      <c r="AJ74" s="6"/>
      <c r="AK74" s="6"/>
      <c r="AL74" s="6"/>
      <c r="AM74" s="8"/>
      <c r="AN74" s="8">
        <v>43707.525739004632</v>
      </c>
      <c r="AO74" s="6"/>
      <c r="AP74" s="6"/>
      <c r="AQ74" s="6"/>
      <c r="AR74" s="6"/>
      <c r="AS74" s="6" t="s">
        <v>127</v>
      </c>
      <c r="AT74" s="6"/>
      <c r="AU74" s="6"/>
      <c r="AV74" s="6">
        <v>2</v>
      </c>
    </row>
    <row r="75" spans="1:48" s="5" customFormat="1" ht="14.25" x14ac:dyDescent="0.2">
      <c r="A75" s="6">
        <v>1</v>
      </c>
      <c r="B75" s="6" t="s">
        <v>160</v>
      </c>
      <c r="C75" s="6" t="s">
        <v>161</v>
      </c>
      <c r="D75" s="6" t="s">
        <v>945</v>
      </c>
      <c r="E75" s="6" t="s">
        <v>163</v>
      </c>
      <c r="F75" s="10">
        <v>1</v>
      </c>
      <c r="G75" s="6" t="s">
        <v>164</v>
      </c>
      <c r="H75" s="7" t="s">
        <v>438</v>
      </c>
      <c r="I75" s="8">
        <f t="shared" ca="1" si="5"/>
        <v>43895.984404976851</v>
      </c>
      <c r="J75" s="6"/>
      <c r="K75" s="6"/>
      <c r="L75" s="6" t="s">
        <v>306</v>
      </c>
      <c r="M75" s="6" t="s">
        <v>176</v>
      </c>
      <c r="N75" s="6">
        <v>1</v>
      </c>
      <c r="O75" s="6" t="s">
        <v>419</v>
      </c>
      <c r="P75" s="6">
        <v>15</v>
      </c>
      <c r="Q75" s="6" t="s">
        <v>168</v>
      </c>
      <c r="R75" s="8">
        <v>43707.525740740741</v>
      </c>
      <c r="S75" s="6"/>
      <c r="T75" s="6"/>
      <c r="U75" s="6"/>
      <c r="V75" s="9" t="s">
        <v>169</v>
      </c>
      <c r="W75" s="6"/>
      <c r="X75" s="6"/>
      <c r="Y75" s="6">
        <v>120</v>
      </c>
      <c r="Z75" s="6">
        <v>120</v>
      </c>
      <c r="AA75" s="8">
        <f t="shared" ref="AA75:AA81" si="7">R75+Y75</f>
        <v>43827.525740740741</v>
      </c>
      <c r="AB75" s="6" t="s">
        <v>177</v>
      </c>
      <c r="AC75" s="6" t="s">
        <v>171</v>
      </c>
      <c r="AD75" s="6" t="s">
        <v>178</v>
      </c>
      <c r="AE75" s="6" t="s">
        <v>179</v>
      </c>
      <c r="AF75" s="6"/>
      <c r="AG75" s="6" t="s">
        <v>180</v>
      </c>
      <c r="AH75" s="6" t="s">
        <v>174</v>
      </c>
      <c r="AI75" s="6"/>
      <c r="AJ75" s="6" t="s">
        <v>181</v>
      </c>
      <c r="AK75" s="6" t="s">
        <v>220</v>
      </c>
      <c r="AL75" s="6"/>
      <c r="AM75" s="8">
        <v>43707.525740740741</v>
      </c>
      <c r="AN75" s="8">
        <v>43707.525739004632</v>
      </c>
      <c r="AO75" s="6"/>
      <c r="AP75" s="6"/>
      <c r="AQ75" s="6"/>
      <c r="AR75" s="6"/>
      <c r="AS75" s="6" t="s">
        <v>127</v>
      </c>
      <c r="AT75" s="6"/>
      <c r="AU75" s="6">
        <v>1</v>
      </c>
      <c r="AV75" s="6">
        <v>2</v>
      </c>
    </row>
    <row r="76" spans="1:48" s="5" customFormat="1" ht="14.25" x14ac:dyDescent="0.2">
      <c r="A76" s="6">
        <v>1</v>
      </c>
      <c r="B76" s="6" t="s">
        <v>160</v>
      </c>
      <c r="C76" s="6" t="s">
        <v>161</v>
      </c>
      <c r="D76" s="6" t="s">
        <v>945</v>
      </c>
      <c r="E76" s="6" t="s">
        <v>163</v>
      </c>
      <c r="F76" s="10">
        <v>1</v>
      </c>
      <c r="G76" s="6" t="s">
        <v>164</v>
      </c>
      <c r="H76" s="7" t="s">
        <v>438</v>
      </c>
      <c r="I76" s="8">
        <f t="shared" ca="1" si="5"/>
        <v>43895.984404976851</v>
      </c>
      <c r="J76" s="6"/>
      <c r="K76" s="6"/>
      <c r="L76" s="6" t="s">
        <v>307</v>
      </c>
      <c r="M76" s="6" t="s">
        <v>195</v>
      </c>
      <c r="N76" s="6">
        <v>1</v>
      </c>
      <c r="O76" s="6" t="s">
        <v>419</v>
      </c>
      <c r="P76" s="6">
        <v>15</v>
      </c>
      <c r="Q76" s="6" t="s">
        <v>168</v>
      </c>
      <c r="R76" s="8">
        <v>43707.525740740741</v>
      </c>
      <c r="S76" s="6"/>
      <c r="T76" s="6"/>
      <c r="U76" s="6"/>
      <c r="V76" s="9" t="s">
        <v>169</v>
      </c>
      <c r="W76" s="6"/>
      <c r="X76" s="6"/>
      <c r="Y76" s="6">
        <v>120</v>
      </c>
      <c r="Z76" s="6">
        <v>120</v>
      </c>
      <c r="AA76" s="8">
        <f t="shared" si="7"/>
        <v>43827.525740740741</v>
      </c>
      <c r="AB76" s="6" t="s">
        <v>177</v>
      </c>
      <c r="AC76" s="6" t="s">
        <v>194</v>
      </c>
      <c r="AD76" s="6" t="s">
        <v>178</v>
      </c>
      <c r="AE76" s="6" t="s">
        <v>179</v>
      </c>
      <c r="AF76" s="6" t="s">
        <v>227</v>
      </c>
      <c r="AG76" s="6" t="s">
        <v>180</v>
      </c>
      <c r="AH76" s="6" t="s">
        <v>174</v>
      </c>
      <c r="AI76" s="6" t="s">
        <v>180</v>
      </c>
      <c r="AJ76" s="6" t="s">
        <v>181</v>
      </c>
      <c r="AK76" s="6" t="s">
        <v>220</v>
      </c>
      <c r="AL76" s="6"/>
      <c r="AM76" s="8">
        <v>43707.525740740741</v>
      </c>
      <c r="AN76" s="8">
        <v>43707.525739004632</v>
      </c>
      <c r="AO76" s="6"/>
      <c r="AP76" s="6"/>
      <c r="AQ76" s="6" t="s">
        <v>174</v>
      </c>
      <c r="AR76" s="6" t="s">
        <v>180</v>
      </c>
      <c r="AS76" s="6" t="s">
        <v>127</v>
      </c>
      <c r="AT76" s="6"/>
      <c r="AU76" s="6">
        <v>1</v>
      </c>
      <c r="AV76" s="6">
        <v>2</v>
      </c>
    </row>
    <row r="77" spans="1:48" s="5" customFormat="1" ht="14.25" x14ac:dyDescent="0.2">
      <c r="A77" s="6">
        <v>1</v>
      </c>
      <c r="B77" s="6" t="s">
        <v>160</v>
      </c>
      <c r="C77" s="6" t="s">
        <v>161</v>
      </c>
      <c r="D77" s="6" t="s">
        <v>945</v>
      </c>
      <c r="E77" s="6" t="s">
        <v>163</v>
      </c>
      <c r="F77" s="10">
        <v>1</v>
      </c>
      <c r="G77" s="6" t="s">
        <v>164</v>
      </c>
      <c r="H77" s="7" t="s">
        <v>438</v>
      </c>
      <c r="I77" s="8">
        <f t="shared" ca="1" si="5"/>
        <v>43895.984404976851</v>
      </c>
      <c r="J77" s="6"/>
      <c r="K77" s="6"/>
      <c r="L77" s="6" t="s">
        <v>308</v>
      </c>
      <c r="M77" s="6" t="s">
        <v>204</v>
      </c>
      <c r="N77" s="6">
        <v>1</v>
      </c>
      <c r="O77" s="6" t="s">
        <v>419</v>
      </c>
      <c r="P77" s="6">
        <v>15</v>
      </c>
      <c r="Q77" s="6" t="s">
        <v>168</v>
      </c>
      <c r="R77" s="8">
        <v>43707.525740740741</v>
      </c>
      <c r="S77" s="6"/>
      <c r="T77" s="6"/>
      <c r="U77" s="6"/>
      <c r="V77" s="9" t="s">
        <v>169</v>
      </c>
      <c r="W77" s="6"/>
      <c r="X77" s="6"/>
      <c r="Y77" s="6">
        <v>120</v>
      </c>
      <c r="Z77" s="6">
        <v>120</v>
      </c>
      <c r="AA77" s="8">
        <f t="shared" si="7"/>
        <v>43827.525740740741</v>
      </c>
      <c r="AB77" s="6" t="s">
        <v>177</v>
      </c>
      <c r="AC77" s="6" t="s">
        <v>168</v>
      </c>
      <c r="AD77" s="6" t="s">
        <v>178</v>
      </c>
      <c r="AE77" s="6" t="s">
        <v>179</v>
      </c>
      <c r="AF77" s="6" t="s">
        <v>227</v>
      </c>
      <c r="AG77" s="6" t="s">
        <v>180</v>
      </c>
      <c r="AH77" s="6" t="s">
        <v>183</v>
      </c>
      <c r="AI77" s="6" t="s">
        <v>180</v>
      </c>
      <c r="AJ77" s="6" t="s">
        <v>181</v>
      </c>
      <c r="AK77" s="6" t="s">
        <v>220</v>
      </c>
      <c r="AL77" s="6"/>
      <c r="AM77" s="8">
        <v>43707.525740740741</v>
      </c>
      <c r="AN77" s="8">
        <v>43707.525739004632</v>
      </c>
      <c r="AO77" s="6"/>
      <c r="AP77" s="6"/>
      <c r="AQ77" s="6" t="s">
        <v>174</v>
      </c>
      <c r="AR77" s="6" t="s">
        <v>180</v>
      </c>
      <c r="AS77" s="6" t="s">
        <v>127</v>
      </c>
      <c r="AT77" s="6"/>
      <c r="AU77" s="6">
        <v>1</v>
      </c>
      <c r="AV77" s="6">
        <v>2</v>
      </c>
    </row>
    <row r="78" spans="1:48" s="5" customFormat="1" ht="14.25" x14ac:dyDescent="0.2">
      <c r="A78" s="6">
        <v>1</v>
      </c>
      <c r="B78" s="6" t="s">
        <v>160</v>
      </c>
      <c r="C78" s="6" t="s">
        <v>161</v>
      </c>
      <c r="D78" s="6" t="s">
        <v>945</v>
      </c>
      <c r="E78" s="6" t="s">
        <v>163</v>
      </c>
      <c r="F78" s="6">
        <v>1</v>
      </c>
      <c r="G78" s="6" t="s">
        <v>164</v>
      </c>
      <c r="H78" s="7" t="s">
        <v>438</v>
      </c>
      <c r="I78" s="8">
        <f t="shared" ca="1" si="5"/>
        <v>43895.984404976851</v>
      </c>
      <c r="J78" s="6"/>
      <c r="K78" s="6"/>
      <c r="L78" s="6" t="s">
        <v>309</v>
      </c>
      <c r="M78" s="6" t="s">
        <v>200</v>
      </c>
      <c r="N78" s="6">
        <v>1</v>
      </c>
      <c r="O78" s="6" t="s">
        <v>419</v>
      </c>
      <c r="P78" s="6">
        <v>15</v>
      </c>
      <c r="Q78" s="6" t="s">
        <v>168</v>
      </c>
      <c r="R78" s="8">
        <f ca="1">NOW()</f>
        <v>43895.984404976851</v>
      </c>
      <c r="S78" s="8">
        <f ca="1">NOW()</f>
        <v>43895.984404976851</v>
      </c>
      <c r="T78" s="6"/>
      <c r="U78" s="6"/>
      <c r="V78" s="9" t="s">
        <v>169</v>
      </c>
      <c r="W78" s="6"/>
      <c r="X78" s="6"/>
      <c r="Y78" s="6">
        <v>100</v>
      </c>
      <c r="Z78" s="6">
        <v>100</v>
      </c>
      <c r="AA78" s="8">
        <f t="shared" ca="1" si="7"/>
        <v>43995.984404976851</v>
      </c>
      <c r="AB78" s="6" t="s">
        <v>177</v>
      </c>
      <c r="AC78" s="6" t="s">
        <v>197</v>
      </c>
      <c r="AD78" s="6" t="s">
        <v>178</v>
      </c>
      <c r="AE78" s="6" t="s">
        <v>179</v>
      </c>
      <c r="AF78" s="6" t="s">
        <v>227</v>
      </c>
      <c r="AG78" s="6" t="s">
        <v>180</v>
      </c>
      <c r="AH78" s="6" t="s">
        <v>183</v>
      </c>
      <c r="AI78" s="6" t="s">
        <v>180</v>
      </c>
      <c r="AJ78" s="6" t="s">
        <v>181</v>
      </c>
      <c r="AK78" s="6" t="s">
        <v>220</v>
      </c>
      <c r="AL78" s="6"/>
      <c r="AM78" s="8">
        <f ca="1">NOW()</f>
        <v>43895.984404976851</v>
      </c>
      <c r="AN78" s="8">
        <f ca="1">NOW()</f>
        <v>43895.984404976851</v>
      </c>
      <c r="AO78" s="6"/>
      <c r="AP78" s="6"/>
      <c r="AQ78" s="6" t="s">
        <v>183</v>
      </c>
      <c r="AR78" s="6" t="s">
        <v>180</v>
      </c>
      <c r="AS78" s="6" t="s">
        <v>159</v>
      </c>
      <c r="AT78" s="6" t="s">
        <v>182</v>
      </c>
      <c r="AU78" s="6">
        <v>1</v>
      </c>
      <c r="AV78" s="6">
        <v>7</v>
      </c>
    </row>
    <row r="79" spans="1:48" s="5" customFormat="1" ht="14.25" x14ac:dyDescent="0.2">
      <c r="A79" s="6">
        <v>1</v>
      </c>
      <c r="B79" s="6" t="s">
        <v>160</v>
      </c>
      <c r="C79" s="6" t="s">
        <v>161</v>
      </c>
      <c r="D79" s="6" t="s">
        <v>945</v>
      </c>
      <c r="E79" s="6" t="s">
        <v>163</v>
      </c>
      <c r="F79" s="6">
        <v>1</v>
      </c>
      <c r="G79" s="6" t="s">
        <v>164</v>
      </c>
      <c r="H79" s="7" t="s">
        <v>438</v>
      </c>
      <c r="I79" s="8">
        <f t="shared" ca="1" si="5"/>
        <v>43895.984404976851</v>
      </c>
      <c r="J79" s="6"/>
      <c r="K79" s="6"/>
      <c r="L79" s="6" t="s">
        <v>310</v>
      </c>
      <c r="M79" s="6" t="s">
        <v>198</v>
      </c>
      <c r="N79" s="6">
        <v>1</v>
      </c>
      <c r="O79" s="6" t="s">
        <v>419</v>
      </c>
      <c r="P79" s="6">
        <v>15</v>
      </c>
      <c r="Q79" s="6" t="s">
        <v>168</v>
      </c>
      <c r="R79" s="8">
        <f ca="1">NOW()</f>
        <v>43895.984404976851</v>
      </c>
      <c r="S79" s="8">
        <f ca="1">NOW()</f>
        <v>43895.984404976851</v>
      </c>
      <c r="T79" s="6"/>
      <c r="U79" s="6"/>
      <c r="V79" s="9" t="s">
        <v>169</v>
      </c>
      <c r="W79" s="6"/>
      <c r="X79" s="6"/>
      <c r="Y79" s="6">
        <v>100</v>
      </c>
      <c r="Z79" s="6">
        <v>100</v>
      </c>
      <c r="AA79" s="8">
        <f t="shared" ca="1" si="7"/>
        <v>43995.984404976851</v>
      </c>
      <c r="AB79" s="6" t="s">
        <v>177</v>
      </c>
      <c r="AC79" s="6" t="s">
        <v>197</v>
      </c>
      <c r="AD79" s="6" t="s">
        <v>178</v>
      </c>
      <c r="AE79" s="6" t="s">
        <v>179</v>
      </c>
      <c r="AF79" s="6" t="s">
        <v>227</v>
      </c>
      <c r="AG79" s="6" t="s">
        <v>180</v>
      </c>
      <c r="AH79" s="6" t="s">
        <v>183</v>
      </c>
      <c r="AI79" s="6" t="s">
        <v>180</v>
      </c>
      <c r="AJ79" s="6" t="s">
        <v>181</v>
      </c>
      <c r="AK79" s="6" t="s">
        <v>220</v>
      </c>
      <c r="AL79" s="6"/>
      <c r="AM79" s="8">
        <f ca="1">NOW()</f>
        <v>43895.984404976851</v>
      </c>
      <c r="AN79" s="8">
        <f ca="1">NOW()</f>
        <v>43895.984404976851</v>
      </c>
      <c r="AO79" s="6"/>
      <c r="AP79" s="6"/>
      <c r="AQ79" s="6" t="s">
        <v>183</v>
      </c>
      <c r="AR79" s="6" t="s">
        <v>180</v>
      </c>
      <c r="AS79" s="6" t="s">
        <v>159</v>
      </c>
      <c r="AT79" s="6" t="s">
        <v>182</v>
      </c>
      <c r="AU79" s="6">
        <v>1</v>
      </c>
      <c r="AV79" s="6">
        <v>7</v>
      </c>
    </row>
    <row r="80" spans="1:48" s="5" customFormat="1" ht="14.25" x14ac:dyDescent="0.2">
      <c r="A80" s="6">
        <v>1</v>
      </c>
      <c r="B80" s="6" t="s">
        <v>160</v>
      </c>
      <c r="C80" s="6" t="s">
        <v>161</v>
      </c>
      <c r="D80" s="6" t="s">
        <v>945</v>
      </c>
      <c r="E80" s="6" t="s">
        <v>163</v>
      </c>
      <c r="F80" s="10">
        <v>1</v>
      </c>
      <c r="G80" s="6" t="s">
        <v>164</v>
      </c>
      <c r="H80" s="7" t="s">
        <v>438</v>
      </c>
      <c r="I80" s="8">
        <f t="shared" ca="1" si="5"/>
        <v>43895.984404976851</v>
      </c>
      <c r="J80" s="6"/>
      <c r="K80" s="6"/>
      <c r="L80" s="6" t="s">
        <v>311</v>
      </c>
      <c r="M80" s="6" t="s">
        <v>176</v>
      </c>
      <c r="N80" s="6">
        <v>1</v>
      </c>
      <c r="O80" s="6" t="s">
        <v>419</v>
      </c>
      <c r="P80" s="6">
        <v>15</v>
      </c>
      <c r="Q80" s="6" t="s">
        <v>168</v>
      </c>
      <c r="R80" s="8">
        <v>43707.525740740741</v>
      </c>
      <c r="S80" s="6"/>
      <c r="T80" s="6"/>
      <c r="U80" s="6"/>
      <c r="V80" s="9" t="s">
        <v>169</v>
      </c>
      <c r="W80" s="6"/>
      <c r="X80" s="6"/>
      <c r="Y80" s="6">
        <v>120</v>
      </c>
      <c r="Z80" s="6">
        <v>120</v>
      </c>
      <c r="AA80" s="8">
        <f t="shared" si="7"/>
        <v>43827.525740740741</v>
      </c>
      <c r="AB80" s="6" t="s">
        <v>188</v>
      </c>
      <c r="AC80" s="6" t="s">
        <v>171</v>
      </c>
      <c r="AD80" s="6" t="s">
        <v>178</v>
      </c>
      <c r="AE80" s="6" t="s">
        <v>179</v>
      </c>
      <c r="AF80" s="6"/>
      <c r="AG80" s="6" t="s">
        <v>180</v>
      </c>
      <c r="AH80" s="6" t="s">
        <v>174</v>
      </c>
      <c r="AI80" s="6"/>
      <c r="AJ80" s="6" t="s">
        <v>185</v>
      </c>
      <c r="AK80" s="6" t="s">
        <v>221</v>
      </c>
      <c r="AL80" s="6"/>
      <c r="AM80" s="8">
        <v>43707.525740740741</v>
      </c>
      <c r="AN80" s="8">
        <v>43707.525739004632</v>
      </c>
      <c r="AO80" s="6"/>
      <c r="AP80" s="6"/>
      <c r="AQ80" s="6"/>
      <c r="AR80" s="6"/>
      <c r="AS80" s="6" t="s">
        <v>127</v>
      </c>
      <c r="AT80" s="6"/>
      <c r="AU80" s="6">
        <v>1</v>
      </c>
      <c r="AV80" s="6">
        <v>2</v>
      </c>
    </row>
    <row r="81" spans="1:48" s="5" customFormat="1" ht="14.25" x14ac:dyDescent="0.2">
      <c r="A81" s="6">
        <v>1</v>
      </c>
      <c r="B81" s="6" t="s">
        <v>160</v>
      </c>
      <c r="C81" s="6" t="s">
        <v>161</v>
      </c>
      <c r="D81" s="6" t="s">
        <v>945</v>
      </c>
      <c r="E81" s="6" t="s">
        <v>163</v>
      </c>
      <c r="F81" s="10">
        <v>1</v>
      </c>
      <c r="G81" s="6" t="s">
        <v>164</v>
      </c>
      <c r="H81" s="7" t="s">
        <v>438</v>
      </c>
      <c r="I81" s="8">
        <f t="shared" ca="1" si="5"/>
        <v>43895.984404976851</v>
      </c>
      <c r="J81" s="6"/>
      <c r="K81" s="6"/>
      <c r="L81" s="6" t="s">
        <v>312</v>
      </c>
      <c r="M81" s="6" t="s">
        <v>195</v>
      </c>
      <c r="N81" s="6">
        <v>1</v>
      </c>
      <c r="O81" s="6" t="s">
        <v>419</v>
      </c>
      <c r="P81" s="6">
        <v>15</v>
      </c>
      <c r="Q81" s="6" t="s">
        <v>168</v>
      </c>
      <c r="R81" s="8">
        <v>43707.525740740741</v>
      </c>
      <c r="S81" s="6"/>
      <c r="T81" s="6"/>
      <c r="U81" s="6"/>
      <c r="V81" s="9" t="s">
        <v>169</v>
      </c>
      <c r="W81" s="6"/>
      <c r="X81" s="6"/>
      <c r="Y81" s="6">
        <v>120</v>
      </c>
      <c r="Z81" s="6">
        <v>120</v>
      </c>
      <c r="AA81" s="8">
        <f t="shared" si="7"/>
        <v>43827.525740740741</v>
      </c>
      <c r="AB81" s="6" t="s">
        <v>188</v>
      </c>
      <c r="AC81" s="6" t="s">
        <v>194</v>
      </c>
      <c r="AD81" s="6" t="s">
        <v>178</v>
      </c>
      <c r="AE81" s="6" t="s">
        <v>179</v>
      </c>
      <c r="AF81" s="6" t="s">
        <v>226</v>
      </c>
      <c r="AG81" s="6" t="s">
        <v>180</v>
      </c>
      <c r="AH81" s="6" t="s">
        <v>174</v>
      </c>
      <c r="AI81" s="6" t="s">
        <v>180</v>
      </c>
      <c r="AJ81" s="6" t="s">
        <v>185</v>
      </c>
      <c r="AK81" s="6" t="s">
        <v>221</v>
      </c>
      <c r="AL81" s="6"/>
      <c r="AM81" s="8">
        <v>43707.525740740741</v>
      </c>
      <c r="AN81" s="8">
        <v>43707.525739004632</v>
      </c>
      <c r="AO81" s="6"/>
      <c r="AP81" s="6"/>
      <c r="AQ81" s="6" t="s">
        <v>174</v>
      </c>
      <c r="AR81" s="6" t="s">
        <v>180</v>
      </c>
      <c r="AS81" s="6" t="s">
        <v>127</v>
      </c>
      <c r="AT81" s="6"/>
      <c r="AU81" s="6">
        <v>1</v>
      </c>
      <c r="AV81" s="6">
        <v>2</v>
      </c>
    </row>
    <row r="82" spans="1:48" s="5" customFormat="1" ht="14.25" x14ac:dyDescent="0.2">
      <c r="A82" s="6">
        <v>1</v>
      </c>
      <c r="B82" s="6" t="s">
        <v>160</v>
      </c>
      <c r="C82" s="6" t="s">
        <v>161</v>
      </c>
      <c r="D82" s="6" t="s">
        <v>945</v>
      </c>
      <c r="E82" s="6" t="s">
        <v>163</v>
      </c>
      <c r="F82" s="6">
        <v>1</v>
      </c>
      <c r="G82" s="6" t="s">
        <v>164</v>
      </c>
      <c r="H82" s="7" t="s">
        <v>216</v>
      </c>
      <c r="I82" s="8">
        <f t="shared" ca="1" si="5"/>
        <v>43895.984404976851</v>
      </c>
      <c r="J82" s="6"/>
      <c r="K82" s="6"/>
      <c r="L82" s="6" t="s">
        <v>191</v>
      </c>
      <c r="M82" s="6" t="s">
        <v>166</v>
      </c>
      <c r="N82" s="6"/>
      <c r="O82" s="6" t="s">
        <v>420</v>
      </c>
      <c r="P82" s="6">
        <v>16</v>
      </c>
      <c r="Q82" s="6" t="s">
        <v>168</v>
      </c>
      <c r="R82" s="8">
        <v>43707.525740740741</v>
      </c>
      <c r="S82" s="6"/>
      <c r="T82" s="6"/>
      <c r="U82" s="6"/>
      <c r="V82" s="9" t="s">
        <v>169</v>
      </c>
      <c r="W82" s="6"/>
      <c r="X82" s="6"/>
      <c r="Y82" s="6"/>
      <c r="Z82" s="6"/>
      <c r="AA82" s="6"/>
      <c r="AB82" s="6" t="s">
        <v>170</v>
      </c>
      <c r="AC82" s="6" t="s">
        <v>171</v>
      </c>
      <c r="AD82" s="6" t="s">
        <v>172</v>
      </c>
      <c r="AE82" s="6" t="s">
        <v>173</v>
      </c>
      <c r="AF82" s="6"/>
      <c r="AG82" s="6"/>
      <c r="AH82" s="6" t="s">
        <v>174</v>
      </c>
      <c r="AI82" s="6"/>
      <c r="AJ82" s="6"/>
      <c r="AK82" s="6"/>
      <c r="AL82" s="6"/>
      <c r="AM82" s="8"/>
      <c r="AN82" s="8">
        <v>43707.525739004632</v>
      </c>
      <c r="AO82" s="6"/>
      <c r="AP82" s="6"/>
      <c r="AQ82" s="6"/>
      <c r="AR82" s="6"/>
      <c r="AS82" s="6" t="s">
        <v>127</v>
      </c>
      <c r="AT82" s="6"/>
      <c r="AU82" s="6"/>
      <c r="AV82" s="6">
        <v>2</v>
      </c>
    </row>
    <row r="83" spans="1:48" s="5" customFormat="1" ht="14.25" x14ac:dyDescent="0.2">
      <c r="A83" s="6">
        <v>1</v>
      </c>
      <c r="B83" s="6" t="s">
        <v>160</v>
      </c>
      <c r="C83" s="6" t="s">
        <v>161</v>
      </c>
      <c r="D83" s="6" t="s">
        <v>945</v>
      </c>
      <c r="E83" s="6" t="s">
        <v>163</v>
      </c>
      <c r="F83" s="10">
        <v>1</v>
      </c>
      <c r="G83" s="6" t="s">
        <v>164</v>
      </c>
      <c r="H83" s="7" t="s">
        <v>216</v>
      </c>
      <c r="I83" s="8">
        <f t="shared" ca="1" si="5"/>
        <v>43895.984404976851</v>
      </c>
      <c r="J83" s="6"/>
      <c r="K83" s="6"/>
      <c r="L83" s="6" t="s">
        <v>190</v>
      </c>
      <c r="M83" s="6" t="s">
        <v>176</v>
      </c>
      <c r="N83" s="6">
        <v>1</v>
      </c>
      <c r="O83" s="6" t="s">
        <v>420</v>
      </c>
      <c r="P83" s="6">
        <v>16</v>
      </c>
      <c r="Q83" s="6" t="s">
        <v>168</v>
      </c>
      <c r="R83" s="8">
        <v>43707.525740740741</v>
      </c>
      <c r="S83" s="6"/>
      <c r="T83" s="6"/>
      <c r="U83" s="6"/>
      <c r="V83" s="9" t="s">
        <v>169</v>
      </c>
      <c r="W83" s="6"/>
      <c r="X83" s="6"/>
      <c r="Y83" s="6">
        <v>120</v>
      </c>
      <c r="Z83" s="6">
        <v>120</v>
      </c>
      <c r="AA83" s="8">
        <f>R83+Y83</f>
        <v>43827.525740740741</v>
      </c>
      <c r="AB83" s="6" t="s">
        <v>177</v>
      </c>
      <c r="AC83" s="6" t="s">
        <v>171</v>
      </c>
      <c r="AD83" s="6" t="s">
        <v>178</v>
      </c>
      <c r="AE83" s="6" t="s">
        <v>179</v>
      </c>
      <c r="AF83" s="6"/>
      <c r="AG83" s="6" t="s">
        <v>180</v>
      </c>
      <c r="AH83" s="6" t="s">
        <v>174</v>
      </c>
      <c r="AI83" s="6"/>
      <c r="AJ83" s="6" t="s">
        <v>181</v>
      </c>
      <c r="AK83" s="6" t="s">
        <v>219</v>
      </c>
      <c r="AL83" s="6"/>
      <c r="AM83" s="8">
        <v>43707.525740740741</v>
      </c>
      <c r="AN83" s="8">
        <v>43707.525739004632</v>
      </c>
      <c r="AO83" s="6"/>
      <c r="AP83" s="6"/>
      <c r="AQ83" s="6"/>
      <c r="AR83" s="6"/>
      <c r="AS83" s="6" t="s">
        <v>127</v>
      </c>
      <c r="AT83" s="6"/>
      <c r="AU83" s="6">
        <v>1</v>
      </c>
      <c r="AV83" s="6">
        <v>2</v>
      </c>
    </row>
    <row r="84" spans="1:48" s="5" customFormat="1" ht="14.25" x14ac:dyDescent="0.2">
      <c r="A84" s="6">
        <v>1</v>
      </c>
      <c r="B84" s="6" t="s">
        <v>160</v>
      </c>
      <c r="C84" s="6" t="s">
        <v>161</v>
      </c>
      <c r="D84" s="6" t="s">
        <v>945</v>
      </c>
      <c r="E84" s="6" t="s">
        <v>163</v>
      </c>
      <c r="F84" s="10">
        <v>1</v>
      </c>
      <c r="G84" s="6" t="s">
        <v>164</v>
      </c>
      <c r="H84" s="7" t="s">
        <v>216</v>
      </c>
      <c r="I84" s="8">
        <f t="shared" ca="1" si="5"/>
        <v>43895.984404976851</v>
      </c>
      <c r="J84" s="6"/>
      <c r="K84" s="6"/>
      <c r="L84" s="6" t="s">
        <v>184</v>
      </c>
      <c r="M84" s="6" t="s">
        <v>195</v>
      </c>
      <c r="N84" s="6">
        <v>1</v>
      </c>
      <c r="O84" s="6" t="s">
        <v>420</v>
      </c>
      <c r="P84" s="6">
        <v>16</v>
      </c>
      <c r="Q84" s="6" t="s">
        <v>168</v>
      </c>
      <c r="R84" s="8">
        <v>43707.525740740741</v>
      </c>
      <c r="S84" s="6"/>
      <c r="T84" s="6"/>
      <c r="U84" s="6"/>
      <c r="V84" s="9" t="s">
        <v>169</v>
      </c>
      <c r="W84" s="6"/>
      <c r="X84" s="6"/>
      <c r="Y84" s="6">
        <v>120</v>
      </c>
      <c r="Z84" s="6">
        <v>120</v>
      </c>
      <c r="AA84" s="8">
        <f>R84+Y84</f>
        <v>43827.525740740741</v>
      </c>
      <c r="AB84" s="6" t="s">
        <v>177</v>
      </c>
      <c r="AC84" s="6" t="s">
        <v>194</v>
      </c>
      <c r="AD84" s="6" t="s">
        <v>178</v>
      </c>
      <c r="AE84" s="6" t="s">
        <v>179</v>
      </c>
      <c r="AF84" s="6" t="s">
        <v>183</v>
      </c>
      <c r="AG84" s="6" t="s">
        <v>180</v>
      </c>
      <c r="AH84" s="6" t="s">
        <v>174</v>
      </c>
      <c r="AI84" s="6" t="s">
        <v>180</v>
      </c>
      <c r="AJ84" s="6" t="s">
        <v>181</v>
      </c>
      <c r="AK84" s="6" t="s">
        <v>219</v>
      </c>
      <c r="AL84" s="6"/>
      <c r="AM84" s="8">
        <v>43707.525740740741</v>
      </c>
      <c r="AN84" s="8">
        <v>43707.525739004632</v>
      </c>
      <c r="AO84" s="6"/>
      <c r="AP84" s="6"/>
      <c r="AQ84" s="6" t="s">
        <v>174</v>
      </c>
      <c r="AR84" s="6" t="s">
        <v>180</v>
      </c>
      <c r="AS84" s="6" t="s">
        <v>127</v>
      </c>
      <c r="AT84" s="6"/>
      <c r="AU84" s="6">
        <v>1</v>
      </c>
      <c r="AV84" s="6">
        <v>2</v>
      </c>
    </row>
    <row r="85" spans="1:48" s="5" customFormat="1" ht="14.25" x14ac:dyDescent="0.2">
      <c r="A85" s="6">
        <v>1</v>
      </c>
      <c r="B85" s="6" t="s">
        <v>160</v>
      </c>
      <c r="C85" s="6" t="s">
        <v>161</v>
      </c>
      <c r="D85" s="6" t="s">
        <v>945</v>
      </c>
      <c r="E85" s="6" t="s">
        <v>163</v>
      </c>
      <c r="F85" s="10">
        <v>1</v>
      </c>
      <c r="G85" s="6" t="s">
        <v>164</v>
      </c>
      <c r="H85" s="7" t="s">
        <v>216</v>
      </c>
      <c r="I85" s="8">
        <f t="shared" ca="1" si="5"/>
        <v>43895.984404976851</v>
      </c>
      <c r="J85" s="6"/>
      <c r="K85" s="6"/>
      <c r="L85" s="6" t="s">
        <v>233</v>
      </c>
      <c r="M85" s="6" t="s">
        <v>195</v>
      </c>
      <c r="N85" s="6">
        <v>1</v>
      </c>
      <c r="O85" s="6" t="s">
        <v>420</v>
      </c>
      <c r="P85" s="6">
        <v>16</v>
      </c>
      <c r="Q85" s="6" t="s">
        <v>168</v>
      </c>
      <c r="R85" s="8">
        <v>43707.525740740741</v>
      </c>
      <c r="S85" s="6"/>
      <c r="T85" s="6"/>
      <c r="U85" s="6"/>
      <c r="V85" s="9" t="s">
        <v>169</v>
      </c>
      <c r="W85" s="6"/>
      <c r="X85" s="6"/>
      <c r="Y85" s="6">
        <v>120</v>
      </c>
      <c r="Z85" s="6">
        <v>120</v>
      </c>
      <c r="AA85" s="8">
        <f>R85+Y85</f>
        <v>43827.525740740741</v>
      </c>
      <c r="AB85" s="6" t="s">
        <v>177</v>
      </c>
      <c r="AC85" s="6" t="s">
        <v>194</v>
      </c>
      <c r="AD85" s="6" t="s">
        <v>178</v>
      </c>
      <c r="AE85" s="6" t="s">
        <v>179</v>
      </c>
      <c r="AF85" s="6" t="s">
        <v>225</v>
      </c>
      <c r="AG85" s="6" t="s">
        <v>180</v>
      </c>
      <c r="AH85" s="6" t="s">
        <v>174</v>
      </c>
      <c r="AI85" s="6" t="s">
        <v>180</v>
      </c>
      <c r="AJ85" s="6" t="s">
        <v>181</v>
      </c>
      <c r="AK85" s="6" t="s">
        <v>219</v>
      </c>
      <c r="AL85" s="6"/>
      <c r="AM85" s="8">
        <v>43707.525740740741</v>
      </c>
      <c r="AN85" s="8">
        <v>43707.525739004632</v>
      </c>
      <c r="AO85" s="6"/>
      <c r="AP85" s="6"/>
      <c r="AQ85" s="6" t="s">
        <v>174</v>
      </c>
      <c r="AR85" s="6" t="s">
        <v>180</v>
      </c>
      <c r="AS85" s="6" t="s">
        <v>127</v>
      </c>
      <c r="AT85" s="6"/>
      <c r="AU85" s="6">
        <v>1</v>
      </c>
      <c r="AV85" s="6">
        <v>2</v>
      </c>
    </row>
    <row r="86" spans="1:48" s="5" customFormat="1" ht="14.25" x14ac:dyDescent="0.2">
      <c r="A86" s="6">
        <v>1</v>
      </c>
      <c r="B86" s="6" t="s">
        <v>160</v>
      </c>
      <c r="C86" s="6" t="s">
        <v>161</v>
      </c>
      <c r="D86" s="6" t="s">
        <v>945</v>
      </c>
      <c r="E86" s="6" t="s">
        <v>163</v>
      </c>
      <c r="F86" s="10">
        <v>1</v>
      </c>
      <c r="G86" s="6" t="s">
        <v>164</v>
      </c>
      <c r="H86" s="7" t="s">
        <v>216</v>
      </c>
      <c r="I86" s="8">
        <f t="shared" ca="1" si="5"/>
        <v>43895.984404976851</v>
      </c>
      <c r="J86" s="6"/>
      <c r="K86" s="6"/>
      <c r="L86" s="6" t="s">
        <v>234</v>
      </c>
      <c r="M86" s="6" t="s">
        <v>204</v>
      </c>
      <c r="N86" s="6">
        <v>1</v>
      </c>
      <c r="O86" s="6" t="s">
        <v>420</v>
      </c>
      <c r="P86" s="6">
        <v>16</v>
      </c>
      <c r="Q86" s="6" t="s">
        <v>168</v>
      </c>
      <c r="R86" s="8">
        <v>43707.525740740741</v>
      </c>
      <c r="S86" s="6"/>
      <c r="T86" s="6"/>
      <c r="U86" s="6"/>
      <c r="V86" s="9" t="s">
        <v>169</v>
      </c>
      <c r="W86" s="6"/>
      <c r="X86" s="6"/>
      <c r="Y86" s="6">
        <v>120</v>
      </c>
      <c r="Z86" s="6">
        <v>120</v>
      </c>
      <c r="AA86" s="8">
        <f>R86+Y86</f>
        <v>43827.525740740741</v>
      </c>
      <c r="AB86" s="6" t="s">
        <v>177</v>
      </c>
      <c r="AC86" s="6" t="s">
        <v>168</v>
      </c>
      <c r="AD86" s="6" t="s">
        <v>178</v>
      </c>
      <c r="AE86" s="6" t="s">
        <v>179</v>
      </c>
      <c r="AF86" s="6" t="s">
        <v>225</v>
      </c>
      <c r="AG86" s="6" t="s">
        <v>180</v>
      </c>
      <c r="AH86" s="6" t="s">
        <v>183</v>
      </c>
      <c r="AI86" s="6" t="s">
        <v>180</v>
      </c>
      <c r="AJ86" s="6" t="s">
        <v>181</v>
      </c>
      <c r="AK86" s="6" t="s">
        <v>219</v>
      </c>
      <c r="AL86" s="6"/>
      <c r="AM86" s="8">
        <v>43707.525740740741</v>
      </c>
      <c r="AN86" s="8">
        <v>43707.525739004632</v>
      </c>
      <c r="AO86" s="6"/>
      <c r="AP86" s="6"/>
      <c r="AQ86" s="6" t="s">
        <v>174</v>
      </c>
      <c r="AR86" s="6" t="s">
        <v>180</v>
      </c>
      <c r="AS86" s="6" t="s">
        <v>127</v>
      </c>
      <c r="AT86" s="6"/>
      <c r="AU86" s="6">
        <v>1</v>
      </c>
      <c r="AV86" s="6">
        <v>2</v>
      </c>
    </row>
    <row r="87" spans="1:48" s="5" customFormat="1" ht="14.25" x14ac:dyDescent="0.2">
      <c r="A87" s="6">
        <v>1</v>
      </c>
      <c r="B87" s="6" t="s">
        <v>160</v>
      </c>
      <c r="C87" s="6" t="s">
        <v>161</v>
      </c>
      <c r="D87" s="6" t="s">
        <v>945</v>
      </c>
      <c r="E87" s="6" t="s">
        <v>163</v>
      </c>
      <c r="F87" s="6">
        <v>1</v>
      </c>
      <c r="G87" s="6" t="s">
        <v>164</v>
      </c>
      <c r="H87" s="7" t="s">
        <v>217</v>
      </c>
      <c r="I87" s="8">
        <f t="shared" ca="1" si="5"/>
        <v>43895.984404976851</v>
      </c>
      <c r="J87" s="6"/>
      <c r="K87" s="6"/>
      <c r="L87" s="6" t="s">
        <v>235</v>
      </c>
      <c r="M87" s="6" t="s">
        <v>166</v>
      </c>
      <c r="N87" s="6"/>
      <c r="O87" s="6" t="s">
        <v>421</v>
      </c>
      <c r="P87" s="6">
        <v>17</v>
      </c>
      <c r="Q87" s="6" t="s">
        <v>168</v>
      </c>
      <c r="R87" s="8">
        <v>43707.525740740741</v>
      </c>
      <c r="S87" s="6"/>
      <c r="T87" s="6"/>
      <c r="U87" s="6"/>
      <c r="V87" s="9" t="s">
        <v>169</v>
      </c>
      <c r="W87" s="6"/>
      <c r="X87" s="6"/>
      <c r="Y87" s="6"/>
      <c r="Z87" s="6"/>
      <c r="AA87" s="6"/>
      <c r="AB87" s="6" t="s">
        <v>170</v>
      </c>
      <c r="AC87" s="6" t="s">
        <v>171</v>
      </c>
      <c r="AD87" s="6" t="s">
        <v>172</v>
      </c>
      <c r="AE87" s="6" t="s">
        <v>173</v>
      </c>
      <c r="AF87" s="6"/>
      <c r="AG87" s="6"/>
      <c r="AH87" s="6" t="s">
        <v>174</v>
      </c>
      <c r="AI87" s="6"/>
      <c r="AJ87" s="6"/>
      <c r="AK87" s="6"/>
      <c r="AL87" s="6"/>
      <c r="AM87" s="8"/>
      <c r="AN87" s="8">
        <v>43707.525739004632</v>
      </c>
      <c r="AO87" s="6"/>
      <c r="AP87" s="6"/>
      <c r="AQ87" s="6"/>
      <c r="AR87" s="6"/>
      <c r="AS87" s="6" t="s">
        <v>127</v>
      </c>
      <c r="AT87" s="6"/>
      <c r="AU87" s="6"/>
      <c r="AV87" s="6">
        <v>2</v>
      </c>
    </row>
    <row r="88" spans="1:48" s="5" customFormat="1" ht="14.25" x14ac:dyDescent="0.2">
      <c r="A88" s="6">
        <v>1</v>
      </c>
      <c r="B88" s="6" t="s">
        <v>160</v>
      </c>
      <c r="C88" s="6" t="s">
        <v>161</v>
      </c>
      <c r="D88" s="6" t="s">
        <v>945</v>
      </c>
      <c r="E88" s="6" t="s">
        <v>163</v>
      </c>
      <c r="F88" s="10">
        <v>1</v>
      </c>
      <c r="G88" s="6" t="s">
        <v>164</v>
      </c>
      <c r="H88" s="7" t="s">
        <v>217</v>
      </c>
      <c r="I88" s="8">
        <f t="shared" ca="1" si="5"/>
        <v>43895.984404976851</v>
      </c>
      <c r="J88" s="6"/>
      <c r="K88" s="6"/>
      <c r="L88" s="6" t="s">
        <v>236</v>
      </c>
      <c r="M88" s="6" t="s">
        <v>176</v>
      </c>
      <c r="N88" s="6">
        <v>1</v>
      </c>
      <c r="O88" s="6" t="s">
        <v>421</v>
      </c>
      <c r="P88" s="6">
        <v>17</v>
      </c>
      <c r="Q88" s="6" t="s">
        <v>168</v>
      </c>
      <c r="R88" s="8">
        <v>43707.525740740741</v>
      </c>
      <c r="S88" s="6"/>
      <c r="T88" s="6"/>
      <c r="U88" s="6"/>
      <c r="V88" s="9" t="s">
        <v>169</v>
      </c>
      <c r="W88" s="6"/>
      <c r="X88" s="6"/>
      <c r="Y88" s="6">
        <v>120</v>
      </c>
      <c r="Z88" s="6">
        <v>120</v>
      </c>
      <c r="AA88" s="8">
        <f>R88+Y88</f>
        <v>43827.525740740741</v>
      </c>
      <c r="AB88" s="6" t="s">
        <v>177</v>
      </c>
      <c r="AC88" s="6" t="s">
        <v>171</v>
      </c>
      <c r="AD88" s="6" t="s">
        <v>178</v>
      </c>
      <c r="AE88" s="6" t="s">
        <v>179</v>
      </c>
      <c r="AF88" s="6"/>
      <c r="AG88" s="6" t="s">
        <v>180</v>
      </c>
      <c r="AH88" s="6" t="s">
        <v>174</v>
      </c>
      <c r="AI88" s="6"/>
      <c r="AJ88" s="6" t="s">
        <v>181</v>
      </c>
      <c r="AK88" s="6" t="s">
        <v>219</v>
      </c>
      <c r="AL88" s="6"/>
      <c r="AM88" s="8">
        <v>43707.525740740741</v>
      </c>
      <c r="AN88" s="8">
        <v>43707.525739004632</v>
      </c>
      <c r="AO88" s="6"/>
      <c r="AP88" s="6"/>
      <c r="AQ88" s="6"/>
      <c r="AR88" s="6"/>
      <c r="AS88" s="6" t="s">
        <v>127</v>
      </c>
      <c r="AT88" s="6"/>
      <c r="AU88" s="6">
        <v>1</v>
      </c>
      <c r="AV88" s="6">
        <v>2</v>
      </c>
    </row>
    <row r="89" spans="1:48" s="5" customFormat="1" ht="14.25" x14ac:dyDescent="0.2">
      <c r="A89" s="6">
        <v>1</v>
      </c>
      <c r="B89" s="6" t="s">
        <v>160</v>
      </c>
      <c r="C89" s="6" t="s">
        <v>161</v>
      </c>
      <c r="D89" s="6" t="s">
        <v>945</v>
      </c>
      <c r="E89" s="6" t="s">
        <v>163</v>
      </c>
      <c r="F89" s="10">
        <v>1</v>
      </c>
      <c r="G89" s="6" t="s">
        <v>164</v>
      </c>
      <c r="H89" s="7" t="s">
        <v>217</v>
      </c>
      <c r="I89" s="8">
        <f t="shared" ca="1" si="5"/>
        <v>43895.984404976851</v>
      </c>
      <c r="J89" s="6"/>
      <c r="K89" s="6"/>
      <c r="L89" s="6" t="s">
        <v>237</v>
      </c>
      <c r="M89" s="6" t="s">
        <v>195</v>
      </c>
      <c r="N89" s="6">
        <v>1</v>
      </c>
      <c r="O89" s="6" t="s">
        <v>421</v>
      </c>
      <c r="P89" s="6">
        <v>17</v>
      </c>
      <c r="Q89" s="6" t="s">
        <v>168</v>
      </c>
      <c r="R89" s="8">
        <v>43707.525740740741</v>
      </c>
      <c r="S89" s="6"/>
      <c r="T89" s="6"/>
      <c r="U89" s="6"/>
      <c r="V89" s="9" t="s">
        <v>169</v>
      </c>
      <c r="W89" s="6"/>
      <c r="X89" s="6"/>
      <c r="Y89" s="6">
        <v>120</v>
      </c>
      <c r="Z89" s="6">
        <v>120</v>
      </c>
      <c r="AA89" s="8">
        <f>R89+Y89</f>
        <v>43827.525740740741</v>
      </c>
      <c r="AB89" s="6" t="s">
        <v>177</v>
      </c>
      <c r="AC89" s="6" t="s">
        <v>194</v>
      </c>
      <c r="AD89" s="6" t="s">
        <v>178</v>
      </c>
      <c r="AE89" s="6" t="s">
        <v>179</v>
      </c>
      <c r="AF89" s="6" t="s">
        <v>183</v>
      </c>
      <c r="AG89" s="6" t="s">
        <v>180</v>
      </c>
      <c r="AH89" s="6" t="s">
        <v>174</v>
      </c>
      <c r="AI89" s="6" t="s">
        <v>180</v>
      </c>
      <c r="AJ89" s="6" t="s">
        <v>181</v>
      </c>
      <c r="AK89" s="6" t="s">
        <v>219</v>
      </c>
      <c r="AL89" s="6"/>
      <c r="AM89" s="8">
        <v>43707.525740740741</v>
      </c>
      <c r="AN89" s="8">
        <v>43707.525739004632</v>
      </c>
      <c r="AO89" s="6"/>
      <c r="AP89" s="6"/>
      <c r="AQ89" s="6" t="s">
        <v>174</v>
      </c>
      <c r="AR89" s="6" t="s">
        <v>180</v>
      </c>
      <c r="AS89" s="6" t="s">
        <v>127</v>
      </c>
      <c r="AT89" s="6"/>
      <c r="AU89" s="6">
        <v>1</v>
      </c>
      <c r="AV89" s="6">
        <v>2</v>
      </c>
    </row>
    <row r="90" spans="1:48" s="5" customFormat="1" ht="14.25" x14ac:dyDescent="0.2">
      <c r="A90" s="6">
        <v>1</v>
      </c>
      <c r="B90" s="6" t="s">
        <v>160</v>
      </c>
      <c r="C90" s="6" t="s">
        <v>161</v>
      </c>
      <c r="D90" s="6" t="s">
        <v>945</v>
      </c>
      <c r="E90" s="6" t="s">
        <v>163</v>
      </c>
      <c r="F90" s="10">
        <v>1</v>
      </c>
      <c r="G90" s="6" t="s">
        <v>164</v>
      </c>
      <c r="H90" s="7" t="s">
        <v>217</v>
      </c>
      <c r="I90" s="8">
        <f t="shared" ca="1" si="5"/>
        <v>43895.984404976851</v>
      </c>
      <c r="J90" s="6"/>
      <c r="K90" s="6"/>
      <c r="L90" s="6" t="s">
        <v>238</v>
      </c>
      <c r="M90" s="6" t="s">
        <v>195</v>
      </c>
      <c r="N90" s="6">
        <v>1</v>
      </c>
      <c r="O90" s="6" t="s">
        <v>421</v>
      </c>
      <c r="P90" s="6">
        <v>17</v>
      </c>
      <c r="Q90" s="6" t="s">
        <v>168</v>
      </c>
      <c r="R90" s="8">
        <v>43707.525740740741</v>
      </c>
      <c r="S90" s="6"/>
      <c r="T90" s="6"/>
      <c r="U90" s="6"/>
      <c r="V90" s="9" t="s">
        <v>169</v>
      </c>
      <c r="W90" s="6"/>
      <c r="X90" s="6"/>
      <c r="Y90" s="6">
        <v>120</v>
      </c>
      <c r="Z90" s="6">
        <v>120</v>
      </c>
      <c r="AA90" s="8">
        <f>R90+Y90</f>
        <v>43827.525740740741</v>
      </c>
      <c r="AB90" s="6" t="s">
        <v>177</v>
      </c>
      <c r="AC90" s="6" t="s">
        <v>194</v>
      </c>
      <c r="AD90" s="6" t="s">
        <v>178</v>
      </c>
      <c r="AE90" s="6" t="s">
        <v>179</v>
      </c>
      <c r="AF90" s="6" t="s">
        <v>225</v>
      </c>
      <c r="AG90" s="6" t="s">
        <v>180</v>
      </c>
      <c r="AH90" s="6" t="s">
        <v>174</v>
      </c>
      <c r="AI90" s="6" t="s">
        <v>180</v>
      </c>
      <c r="AJ90" s="6" t="s">
        <v>181</v>
      </c>
      <c r="AK90" s="6" t="s">
        <v>219</v>
      </c>
      <c r="AL90" s="6"/>
      <c r="AM90" s="8">
        <v>43707.525740740741</v>
      </c>
      <c r="AN90" s="8">
        <v>43707.525739004632</v>
      </c>
      <c r="AO90" s="6"/>
      <c r="AP90" s="6"/>
      <c r="AQ90" s="6" t="s">
        <v>174</v>
      </c>
      <c r="AR90" s="6" t="s">
        <v>180</v>
      </c>
      <c r="AS90" s="6" t="s">
        <v>127</v>
      </c>
      <c r="AT90" s="6"/>
      <c r="AU90" s="6">
        <v>1</v>
      </c>
      <c r="AV90" s="6">
        <v>2</v>
      </c>
    </row>
    <row r="91" spans="1:48" s="5" customFormat="1" ht="14.25" x14ac:dyDescent="0.2">
      <c r="A91" s="6">
        <v>1</v>
      </c>
      <c r="B91" s="6" t="s">
        <v>160</v>
      </c>
      <c r="C91" s="6" t="s">
        <v>161</v>
      </c>
      <c r="D91" s="6" t="s">
        <v>945</v>
      </c>
      <c r="E91" s="6" t="s">
        <v>163</v>
      </c>
      <c r="F91" s="10">
        <v>1</v>
      </c>
      <c r="G91" s="6" t="s">
        <v>164</v>
      </c>
      <c r="H91" s="7" t="s">
        <v>217</v>
      </c>
      <c r="I91" s="8">
        <f t="shared" ca="1" si="5"/>
        <v>43895.984404976851</v>
      </c>
      <c r="J91" s="6"/>
      <c r="K91" s="6"/>
      <c r="L91" s="6" t="s">
        <v>239</v>
      </c>
      <c r="M91" s="6" t="s">
        <v>204</v>
      </c>
      <c r="N91" s="6">
        <v>1</v>
      </c>
      <c r="O91" s="6" t="s">
        <v>421</v>
      </c>
      <c r="P91" s="6">
        <v>17</v>
      </c>
      <c r="Q91" s="6" t="s">
        <v>168</v>
      </c>
      <c r="R91" s="8">
        <v>43707.525740740741</v>
      </c>
      <c r="S91" s="6"/>
      <c r="T91" s="6"/>
      <c r="U91" s="6"/>
      <c r="V91" s="9" t="s">
        <v>169</v>
      </c>
      <c r="W91" s="6"/>
      <c r="X91" s="6"/>
      <c r="Y91" s="6">
        <v>120</v>
      </c>
      <c r="Z91" s="6">
        <v>120</v>
      </c>
      <c r="AA91" s="8">
        <f>R91+Y91</f>
        <v>43827.525740740741</v>
      </c>
      <c r="AB91" s="6" t="s">
        <v>177</v>
      </c>
      <c r="AC91" s="6" t="s">
        <v>168</v>
      </c>
      <c r="AD91" s="6" t="s">
        <v>178</v>
      </c>
      <c r="AE91" s="6" t="s">
        <v>179</v>
      </c>
      <c r="AF91" s="6" t="s">
        <v>225</v>
      </c>
      <c r="AG91" s="6" t="s">
        <v>180</v>
      </c>
      <c r="AH91" s="6" t="s">
        <v>183</v>
      </c>
      <c r="AI91" s="6" t="s">
        <v>180</v>
      </c>
      <c r="AJ91" s="6" t="s">
        <v>181</v>
      </c>
      <c r="AK91" s="6" t="s">
        <v>219</v>
      </c>
      <c r="AL91" s="6"/>
      <c r="AM91" s="8">
        <v>43707.525740740741</v>
      </c>
      <c r="AN91" s="8">
        <v>43707.525739004632</v>
      </c>
      <c r="AO91" s="6"/>
      <c r="AP91" s="6"/>
      <c r="AQ91" s="6" t="s">
        <v>174</v>
      </c>
      <c r="AR91" s="6" t="s">
        <v>180</v>
      </c>
      <c r="AS91" s="6" t="s">
        <v>127</v>
      </c>
      <c r="AT91" s="6"/>
      <c r="AU91" s="6">
        <v>1</v>
      </c>
      <c r="AV91" s="6">
        <v>2</v>
      </c>
    </row>
    <row r="92" spans="1:48" s="5" customFormat="1" ht="14.25" x14ac:dyDescent="0.2">
      <c r="A92" s="6">
        <v>1</v>
      </c>
      <c r="B92" s="6" t="s">
        <v>160</v>
      </c>
      <c r="C92" s="6" t="s">
        <v>161</v>
      </c>
      <c r="D92" s="6" t="s">
        <v>945</v>
      </c>
      <c r="E92" s="6" t="s">
        <v>163</v>
      </c>
      <c r="F92" s="6">
        <v>1</v>
      </c>
      <c r="G92" s="6" t="s">
        <v>164</v>
      </c>
      <c r="H92" s="7" t="s">
        <v>438</v>
      </c>
      <c r="I92" s="8">
        <f t="shared" ca="1" si="5"/>
        <v>43895.984404976851</v>
      </c>
      <c r="J92" s="6"/>
      <c r="K92" s="6"/>
      <c r="L92" s="6" t="s">
        <v>240</v>
      </c>
      <c r="M92" s="6" t="s">
        <v>166</v>
      </c>
      <c r="N92" s="6"/>
      <c r="O92" s="6" t="s">
        <v>422</v>
      </c>
      <c r="P92" s="6">
        <v>18</v>
      </c>
      <c r="Q92" s="6" t="s">
        <v>168</v>
      </c>
      <c r="R92" s="8">
        <v>43707.525740740741</v>
      </c>
      <c r="S92" s="6"/>
      <c r="T92" s="6"/>
      <c r="U92" s="6"/>
      <c r="V92" s="9" t="s">
        <v>169</v>
      </c>
      <c r="W92" s="6"/>
      <c r="X92" s="6"/>
      <c r="Y92" s="6"/>
      <c r="Z92" s="6"/>
      <c r="AA92" s="6"/>
      <c r="AB92" s="6" t="s">
        <v>170</v>
      </c>
      <c r="AC92" s="6" t="s">
        <v>171</v>
      </c>
      <c r="AD92" s="6" t="s">
        <v>172</v>
      </c>
      <c r="AE92" s="6" t="s">
        <v>173</v>
      </c>
      <c r="AF92" s="6"/>
      <c r="AG92" s="6"/>
      <c r="AH92" s="6" t="s">
        <v>174</v>
      </c>
      <c r="AI92" s="6"/>
      <c r="AJ92" s="6"/>
      <c r="AK92" s="6"/>
      <c r="AL92" s="6"/>
      <c r="AM92" s="8"/>
      <c r="AN92" s="8">
        <v>43707.525739004632</v>
      </c>
      <c r="AO92" s="6"/>
      <c r="AP92" s="6"/>
      <c r="AQ92" s="6"/>
      <c r="AR92" s="6"/>
      <c r="AS92" s="6" t="s">
        <v>127</v>
      </c>
      <c r="AT92" s="6"/>
      <c r="AU92" s="6"/>
      <c r="AV92" s="6">
        <v>2</v>
      </c>
    </row>
    <row r="93" spans="1:48" s="5" customFormat="1" ht="14.25" x14ac:dyDescent="0.2">
      <c r="A93" s="6">
        <v>1</v>
      </c>
      <c r="B93" s="6" t="s">
        <v>160</v>
      </c>
      <c r="C93" s="6" t="s">
        <v>161</v>
      </c>
      <c r="D93" s="6" t="s">
        <v>945</v>
      </c>
      <c r="E93" s="6" t="s">
        <v>163</v>
      </c>
      <c r="F93" s="10">
        <v>1</v>
      </c>
      <c r="G93" s="6" t="s">
        <v>164</v>
      </c>
      <c r="H93" s="7" t="s">
        <v>438</v>
      </c>
      <c r="I93" s="8">
        <f t="shared" ca="1" si="5"/>
        <v>43895.984404976851</v>
      </c>
      <c r="J93" s="6"/>
      <c r="K93" s="6"/>
      <c r="L93" s="6" t="s">
        <v>241</v>
      </c>
      <c r="M93" s="6" t="s">
        <v>176</v>
      </c>
      <c r="N93" s="6">
        <v>1</v>
      </c>
      <c r="O93" s="6" t="s">
        <v>422</v>
      </c>
      <c r="P93" s="6">
        <v>18</v>
      </c>
      <c r="Q93" s="6" t="s">
        <v>168</v>
      </c>
      <c r="R93" s="8">
        <v>43707.525740740741</v>
      </c>
      <c r="S93" s="6"/>
      <c r="T93" s="6"/>
      <c r="U93" s="6"/>
      <c r="V93" s="9" t="s">
        <v>169</v>
      </c>
      <c r="W93" s="6"/>
      <c r="X93" s="6"/>
      <c r="Y93" s="6">
        <v>120</v>
      </c>
      <c r="Z93" s="6">
        <v>120</v>
      </c>
      <c r="AA93" s="8">
        <f>R93+Y93</f>
        <v>43827.525740740741</v>
      </c>
      <c r="AB93" s="6" t="s">
        <v>177</v>
      </c>
      <c r="AC93" s="6" t="s">
        <v>171</v>
      </c>
      <c r="AD93" s="6" t="s">
        <v>178</v>
      </c>
      <c r="AE93" s="6" t="s">
        <v>179</v>
      </c>
      <c r="AF93" s="6"/>
      <c r="AG93" s="6" t="s">
        <v>180</v>
      </c>
      <c r="AH93" s="6" t="s">
        <v>174</v>
      </c>
      <c r="AI93" s="6"/>
      <c r="AJ93" s="6" t="s">
        <v>181</v>
      </c>
      <c r="AK93" s="6" t="s">
        <v>219</v>
      </c>
      <c r="AL93" s="6"/>
      <c r="AM93" s="8">
        <v>43707.525740740741</v>
      </c>
      <c r="AN93" s="8">
        <v>43707.525739004632</v>
      </c>
      <c r="AO93" s="6"/>
      <c r="AP93" s="6"/>
      <c r="AQ93" s="6"/>
      <c r="AR93" s="6"/>
      <c r="AS93" s="6" t="s">
        <v>127</v>
      </c>
      <c r="AT93" s="6"/>
      <c r="AU93" s="6">
        <v>1</v>
      </c>
      <c r="AV93" s="6">
        <v>2</v>
      </c>
    </row>
    <row r="94" spans="1:48" s="5" customFormat="1" ht="14.25" x14ac:dyDescent="0.2">
      <c r="A94" s="6">
        <v>1</v>
      </c>
      <c r="B94" s="6" t="s">
        <v>160</v>
      </c>
      <c r="C94" s="6" t="s">
        <v>161</v>
      </c>
      <c r="D94" s="6" t="s">
        <v>945</v>
      </c>
      <c r="E94" s="6" t="s">
        <v>163</v>
      </c>
      <c r="F94" s="10">
        <v>1</v>
      </c>
      <c r="G94" s="6" t="s">
        <v>164</v>
      </c>
      <c r="H94" s="7" t="s">
        <v>438</v>
      </c>
      <c r="I94" s="8">
        <f t="shared" ca="1" si="5"/>
        <v>43895.984404976851</v>
      </c>
      <c r="J94" s="6"/>
      <c r="K94" s="6"/>
      <c r="L94" s="6" t="s">
        <v>242</v>
      </c>
      <c r="M94" s="6" t="s">
        <v>195</v>
      </c>
      <c r="N94" s="6">
        <v>1</v>
      </c>
      <c r="O94" s="6" t="s">
        <v>422</v>
      </c>
      <c r="P94" s="6">
        <v>18</v>
      </c>
      <c r="Q94" s="6" t="s">
        <v>168</v>
      </c>
      <c r="R94" s="8">
        <v>43707.525740740741</v>
      </c>
      <c r="S94" s="6"/>
      <c r="T94" s="6"/>
      <c r="U94" s="6"/>
      <c r="V94" s="9" t="s">
        <v>169</v>
      </c>
      <c r="W94" s="6"/>
      <c r="X94" s="6"/>
      <c r="Y94" s="6">
        <v>120</v>
      </c>
      <c r="Z94" s="6">
        <v>120</v>
      </c>
      <c r="AA94" s="8">
        <f>R94+Y94</f>
        <v>43827.525740740741</v>
      </c>
      <c r="AB94" s="6" t="s">
        <v>177</v>
      </c>
      <c r="AC94" s="6" t="s">
        <v>194</v>
      </c>
      <c r="AD94" s="6" t="s">
        <v>178</v>
      </c>
      <c r="AE94" s="6" t="s">
        <v>179</v>
      </c>
      <c r="AF94" s="6" t="s">
        <v>183</v>
      </c>
      <c r="AG94" s="6" t="s">
        <v>180</v>
      </c>
      <c r="AH94" s="6" t="s">
        <v>174</v>
      </c>
      <c r="AI94" s="6" t="s">
        <v>180</v>
      </c>
      <c r="AJ94" s="6" t="s">
        <v>181</v>
      </c>
      <c r="AK94" s="6" t="s">
        <v>219</v>
      </c>
      <c r="AL94" s="6"/>
      <c r="AM94" s="8">
        <v>43707.525740740741</v>
      </c>
      <c r="AN94" s="8">
        <v>43707.525739004632</v>
      </c>
      <c r="AO94" s="6"/>
      <c r="AP94" s="6"/>
      <c r="AQ94" s="6" t="s">
        <v>174</v>
      </c>
      <c r="AR94" s="6" t="s">
        <v>180</v>
      </c>
      <c r="AS94" s="6" t="s">
        <v>127</v>
      </c>
      <c r="AT94" s="6"/>
      <c r="AU94" s="6">
        <v>1</v>
      </c>
      <c r="AV94" s="6">
        <v>2</v>
      </c>
    </row>
    <row r="95" spans="1:48" s="5" customFormat="1" ht="14.25" x14ac:dyDescent="0.2">
      <c r="A95" s="6">
        <v>1</v>
      </c>
      <c r="B95" s="6" t="s">
        <v>160</v>
      </c>
      <c r="C95" s="6" t="s">
        <v>161</v>
      </c>
      <c r="D95" s="6" t="s">
        <v>945</v>
      </c>
      <c r="E95" s="6" t="s">
        <v>163</v>
      </c>
      <c r="F95" s="10">
        <v>1</v>
      </c>
      <c r="G95" s="6" t="s">
        <v>164</v>
      </c>
      <c r="H95" s="7" t="s">
        <v>438</v>
      </c>
      <c r="I95" s="8">
        <f t="shared" ca="1" si="5"/>
        <v>43895.984404976851</v>
      </c>
      <c r="J95" s="6"/>
      <c r="K95" s="6"/>
      <c r="L95" s="6" t="s">
        <v>243</v>
      </c>
      <c r="M95" s="6" t="s">
        <v>195</v>
      </c>
      <c r="N95" s="6">
        <v>1</v>
      </c>
      <c r="O95" s="6" t="s">
        <v>422</v>
      </c>
      <c r="P95" s="6">
        <v>18</v>
      </c>
      <c r="Q95" s="6" t="s">
        <v>168</v>
      </c>
      <c r="R95" s="8">
        <v>43707.525740740741</v>
      </c>
      <c r="S95" s="6"/>
      <c r="T95" s="6"/>
      <c r="U95" s="6"/>
      <c r="V95" s="9" t="s">
        <v>169</v>
      </c>
      <c r="W95" s="6"/>
      <c r="X95" s="6"/>
      <c r="Y95" s="6">
        <v>120</v>
      </c>
      <c r="Z95" s="6">
        <v>120</v>
      </c>
      <c r="AA95" s="8">
        <f>R95+Y95</f>
        <v>43827.525740740741</v>
      </c>
      <c r="AB95" s="6" t="s">
        <v>177</v>
      </c>
      <c r="AC95" s="6" t="s">
        <v>194</v>
      </c>
      <c r="AD95" s="6" t="s">
        <v>178</v>
      </c>
      <c r="AE95" s="6" t="s">
        <v>179</v>
      </c>
      <c r="AF95" s="6" t="s">
        <v>225</v>
      </c>
      <c r="AG95" s="6" t="s">
        <v>180</v>
      </c>
      <c r="AH95" s="6" t="s">
        <v>174</v>
      </c>
      <c r="AI95" s="6" t="s">
        <v>180</v>
      </c>
      <c r="AJ95" s="6" t="s">
        <v>181</v>
      </c>
      <c r="AK95" s="6" t="s">
        <v>219</v>
      </c>
      <c r="AL95" s="6"/>
      <c r="AM95" s="8">
        <v>43707.525740740741</v>
      </c>
      <c r="AN95" s="8">
        <v>43707.525739004632</v>
      </c>
      <c r="AO95" s="6"/>
      <c r="AP95" s="6"/>
      <c r="AQ95" s="6" t="s">
        <v>174</v>
      </c>
      <c r="AR95" s="6" t="s">
        <v>180</v>
      </c>
      <c r="AS95" s="6" t="s">
        <v>127</v>
      </c>
      <c r="AT95" s="6"/>
      <c r="AU95" s="6">
        <v>1</v>
      </c>
      <c r="AV95" s="6">
        <v>2</v>
      </c>
    </row>
    <row r="96" spans="1:48" s="5" customFormat="1" ht="14.25" x14ac:dyDescent="0.2">
      <c r="A96" s="6">
        <v>1</v>
      </c>
      <c r="B96" s="6" t="s">
        <v>160</v>
      </c>
      <c r="C96" s="6" t="s">
        <v>161</v>
      </c>
      <c r="D96" s="6" t="s">
        <v>945</v>
      </c>
      <c r="E96" s="6" t="s">
        <v>163</v>
      </c>
      <c r="F96" s="10">
        <v>1</v>
      </c>
      <c r="G96" s="6" t="s">
        <v>164</v>
      </c>
      <c r="H96" s="7" t="s">
        <v>438</v>
      </c>
      <c r="I96" s="8">
        <f t="shared" ca="1" si="5"/>
        <v>43895.984404976851</v>
      </c>
      <c r="J96" s="6"/>
      <c r="K96" s="6"/>
      <c r="L96" s="6" t="s">
        <v>244</v>
      </c>
      <c r="M96" s="6" t="s">
        <v>204</v>
      </c>
      <c r="N96" s="6">
        <v>1</v>
      </c>
      <c r="O96" s="6" t="s">
        <v>422</v>
      </c>
      <c r="P96" s="6">
        <v>18</v>
      </c>
      <c r="Q96" s="6" t="s">
        <v>168</v>
      </c>
      <c r="R96" s="8">
        <v>43707.525740740741</v>
      </c>
      <c r="S96" s="6"/>
      <c r="T96" s="6"/>
      <c r="U96" s="6"/>
      <c r="V96" s="9" t="s">
        <v>169</v>
      </c>
      <c r="W96" s="6"/>
      <c r="X96" s="6"/>
      <c r="Y96" s="6">
        <v>120</v>
      </c>
      <c r="Z96" s="6">
        <v>120</v>
      </c>
      <c r="AA96" s="8">
        <f>R96+Y96</f>
        <v>43827.525740740741</v>
      </c>
      <c r="AB96" s="6" t="s">
        <v>177</v>
      </c>
      <c r="AC96" s="6" t="s">
        <v>168</v>
      </c>
      <c r="AD96" s="6" t="s">
        <v>178</v>
      </c>
      <c r="AE96" s="6" t="s">
        <v>179</v>
      </c>
      <c r="AF96" s="6" t="s">
        <v>225</v>
      </c>
      <c r="AG96" s="6" t="s">
        <v>180</v>
      </c>
      <c r="AH96" s="6" t="s">
        <v>183</v>
      </c>
      <c r="AI96" s="6" t="s">
        <v>180</v>
      </c>
      <c r="AJ96" s="6" t="s">
        <v>181</v>
      </c>
      <c r="AK96" s="6" t="s">
        <v>219</v>
      </c>
      <c r="AL96" s="6"/>
      <c r="AM96" s="8">
        <v>43707.525740740741</v>
      </c>
      <c r="AN96" s="8">
        <v>43707.525739004632</v>
      </c>
      <c r="AO96" s="6"/>
      <c r="AP96" s="6"/>
      <c r="AQ96" s="6" t="s">
        <v>174</v>
      </c>
      <c r="AR96" s="6" t="s">
        <v>180</v>
      </c>
      <c r="AS96" s="6" t="s">
        <v>127</v>
      </c>
      <c r="AT96" s="6"/>
      <c r="AU96" s="6">
        <v>1</v>
      </c>
      <c r="AV96" s="6">
        <v>2</v>
      </c>
    </row>
    <row r="97" spans="1:48" s="5" customFormat="1" ht="14.25" x14ac:dyDescent="0.2">
      <c r="A97" s="6">
        <v>1</v>
      </c>
      <c r="B97" s="6" t="s">
        <v>160</v>
      </c>
      <c r="C97" s="6" t="s">
        <v>161</v>
      </c>
      <c r="D97" s="6" t="s">
        <v>945</v>
      </c>
      <c r="E97" s="6" t="s">
        <v>163</v>
      </c>
      <c r="F97" s="6">
        <v>1</v>
      </c>
      <c r="G97" s="6" t="s">
        <v>164</v>
      </c>
      <c r="H97" s="7" t="s">
        <v>216</v>
      </c>
      <c r="I97" s="8">
        <f t="shared" ca="1" si="5"/>
        <v>43895.984404976851</v>
      </c>
      <c r="J97" s="6"/>
      <c r="K97" s="6"/>
      <c r="L97" s="6" t="s">
        <v>313</v>
      </c>
      <c r="M97" s="6" t="s">
        <v>166</v>
      </c>
      <c r="N97" s="6"/>
      <c r="O97" s="6" t="s">
        <v>423</v>
      </c>
      <c r="P97" s="6">
        <v>19</v>
      </c>
      <c r="Q97" s="6" t="s">
        <v>168</v>
      </c>
      <c r="R97" s="8">
        <v>43707.525740740741</v>
      </c>
      <c r="S97" s="6"/>
      <c r="T97" s="6"/>
      <c r="U97" s="6"/>
      <c r="V97" s="9" t="s">
        <v>169</v>
      </c>
      <c r="W97" s="6"/>
      <c r="X97" s="6"/>
      <c r="Y97" s="6"/>
      <c r="Z97" s="6"/>
      <c r="AA97" s="6"/>
      <c r="AB97" s="6" t="s">
        <v>170</v>
      </c>
      <c r="AC97" s="6" t="s">
        <v>171</v>
      </c>
      <c r="AD97" s="6" t="s">
        <v>172</v>
      </c>
      <c r="AE97" s="6" t="s">
        <v>173</v>
      </c>
      <c r="AF97" s="6"/>
      <c r="AG97" s="6"/>
      <c r="AH97" s="6" t="s">
        <v>174</v>
      </c>
      <c r="AI97" s="6"/>
      <c r="AJ97" s="6"/>
      <c r="AK97" s="6"/>
      <c r="AL97" s="6"/>
      <c r="AM97" s="8"/>
      <c r="AN97" s="8">
        <v>43707.525739004632</v>
      </c>
      <c r="AO97" s="6"/>
      <c r="AP97" s="6"/>
      <c r="AQ97" s="6"/>
      <c r="AR97" s="6"/>
      <c r="AS97" s="6" t="s">
        <v>127</v>
      </c>
      <c r="AT97" s="6"/>
      <c r="AU97" s="6"/>
      <c r="AV97" s="6">
        <v>2</v>
      </c>
    </row>
    <row r="98" spans="1:48" s="5" customFormat="1" ht="14.25" x14ac:dyDescent="0.2">
      <c r="A98" s="6">
        <v>1</v>
      </c>
      <c r="B98" s="6" t="s">
        <v>160</v>
      </c>
      <c r="C98" s="6" t="s">
        <v>161</v>
      </c>
      <c r="D98" s="6" t="s">
        <v>945</v>
      </c>
      <c r="E98" s="6" t="s">
        <v>163</v>
      </c>
      <c r="F98" s="10">
        <v>1</v>
      </c>
      <c r="G98" s="6" t="s">
        <v>164</v>
      </c>
      <c r="H98" s="7" t="s">
        <v>216</v>
      </c>
      <c r="I98" s="8">
        <f t="shared" ca="1" si="5"/>
        <v>43895.984404976851</v>
      </c>
      <c r="J98" s="6"/>
      <c r="K98" s="6"/>
      <c r="L98" s="6" t="s">
        <v>314</v>
      </c>
      <c r="M98" s="6" t="s">
        <v>176</v>
      </c>
      <c r="N98" s="6">
        <v>1</v>
      </c>
      <c r="O98" s="6" t="s">
        <v>423</v>
      </c>
      <c r="P98" s="6">
        <v>19</v>
      </c>
      <c r="Q98" s="6" t="s">
        <v>168</v>
      </c>
      <c r="R98" s="8">
        <v>43707.525740740741</v>
      </c>
      <c r="S98" s="6"/>
      <c r="T98" s="6"/>
      <c r="U98" s="6"/>
      <c r="V98" s="9" t="s">
        <v>169</v>
      </c>
      <c r="W98" s="6"/>
      <c r="X98" s="6"/>
      <c r="Y98" s="6">
        <v>120</v>
      </c>
      <c r="Z98" s="6">
        <v>120</v>
      </c>
      <c r="AA98" s="8">
        <f t="shared" ref="AA98:AA105" si="8">R98+Y98</f>
        <v>43827.525740740741</v>
      </c>
      <c r="AB98" s="6" t="s">
        <v>177</v>
      </c>
      <c r="AC98" s="6" t="s">
        <v>171</v>
      </c>
      <c r="AD98" s="6" t="s">
        <v>178</v>
      </c>
      <c r="AE98" s="6" t="s">
        <v>179</v>
      </c>
      <c r="AF98" s="6"/>
      <c r="AG98" s="6" t="s">
        <v>180</v>
      </c>
      <c r="AH98" s="6" t="s">
        <v>174</v>
      </c>
      <c r="AI98" s="6"/>
      <c r="AJ98" s="6" t="s">
        <v>181</v>
      </c>
      <c r="AK98" s="6" t="s">
        <v>229</v>
      </c>
      <c r="AL98" s="6"/>
      <c r="AM98" s="8">
        <v>43707.525740740741</v>
      </c>
      <c r="AN98" s="8">
        <v>43707.525739004632</v>
      </c>
      <c r="AO98" s="6"/>
      <c r="AP98" s="6"/>
      <c r="AQ98" s="6"/>
      <c r="AR98" s="6"/>
      <c r="AS98" s="6" t="s">
        <v>127</v>
      </c>
      <c r="AT98" s="6"/>
      <c r="AU98" s="6">
        <v>1</v>
      </c>
      <c r="AV98" s="6">
        <v>2</v>
      </c>
    </row>
    <row r="99" spans="1:48" s="5" customFormat="1" ht="14.25" x14ac:dyDescent="0.2">
      <c r="A99" s="6">
        <v>1</v>
      </c>
      <c r="B99" s="6" t="s">
        <v>160</v>
      </c>
      <c r="C99" s="6" t="s">
        <v>161</v>
      </c>
      <c r="D99" s="6" t="s">
        <v>945</v>
      </c>
      <c r="E99" s="6" t="s">
        <v>163</v>
      </c>
      <c r="F99" s="10">
        <v>1</v>
      </c>
      <c r="G99" s="6" t="s">
        <v>164</v>
      </c>
      <c r="H99" s="7" t="s">
        <v>216</v>
      </c>
      <c r="I99" s="8">
        <f t="shared" ca="1" si="5"/>
        <v>43895.984404976851</v>
      </c>
      <c r="J99" s="6"/>
      <c r="K99" s="6"/>
      <c r="L99" s="6" t="s">
        <v>315</v>
      </c>
      <c r="M99" s="6" t="s">
        <v>195</v>
      </c>
      <c r="N99" s="6">
        <v>1</v>
      </c>
      <c r="O99" s="6" t="s">
        <v>423</v>
      </c>
      <c r="P99" s="6">
        <v>19</v>
      </c>
      <c r="Q99" s="6" t="s">
        <v>168</v>
      </c>
      <c r="R99" s="8">
        <v>43707.525740740741</v>
      </c>
      <c r="S99" s="6"/>
      <c r="T99" s="6"/>
      <c r="U99" s="6"/>
      <c r="V99" s="9" t="s">
        <v>169</v>
      </c>
      <c r="W99" s="6"/>
      <c r="X99" s="6"/>
      <c r="Y99" s="6">
        <v>120</v>
      </c>
      <c r="Z99" s="6">
        <v>120</v>
      </c>
      <c r="AA99" s="8">
        <f t="shared" si="8"/>
        <v>43827.525740740741</v>
      </c>
      <c r="AB99" s="6" t="s">
        <v>177</v>
      </c>
      <c r="AC99" s="6" t="s">
        <v>194</v>
      </c>
      <c r="AD99" s="6" t="s">
        <v>178</v>
      </c>
      <c r="AE99" s="6" t="s">
        <v>179</v>
      </c>
      <c r="AF99" s="6" t="s">
        <v>227</v>
      </c>
      <c r="AG99" s="6" t="s">
        <v>180</v>
      </c>
      <c r="AH99" s="6" t="s">
        <v>174</v>
      </c>
      <c r="AI99" s="6" t="s">
        <v>180</v>
      </c>
      <c r="AJ99" s="6" t="s">
        <v>181</v>
      </c>
      <c r="AK99" s="6" t="s">
        <v>229</v>
      </c>
      <c r="AL99" s="6"/>
      <c r="AM99" s="8">
        <v>43707.525740740741</v>
      </c>
      <c r="AN99" s="8">
        <v>43707.525739004632</v>
      </c>
      <c r="AO99" s="6"/>
      <c r="AP99" s="6"/>
      <c r="AQ99" s="6" t="s">
        <v>174</v>
      </c>
      <c r="AR99" s="6" t="s">
        <v>180</v>
      </c>
      <c r="AS99" s="6" t="s">
        <v>127</v>
      </c>
      <c r="AT99" s="6"/>
      <c r="AU99" s="6">
        <v>1</v>
      </c>
      <c r="AV99" s="6">
        <v>2</v>
      </c>
    </row>
    <row r="100" spans="1:48" s="5" customFormat="1" ht="14.25" x14ac:dyDescent="0.2">
      <c r="A100" s="6">
        <v>1</v>
      </c>
      <c r="B100" s="6" t="s">
        <v>160</v>
      </c>
      <c r="C100" s="6" t="s">
        <v>161</v>
      </c>
      <c r="D100" s="6" t="s">
        <v>945</v>
      </c>
      <c r="E100" s="6" t="s">
        <v>163</v>
      </c>
      <c r="F100" s="10">
        <v>1</v>
      </c>
      <c r="G100" s="6" t="s">
        <v>164</v>
      </c>
      <c r="H100" s="7" t="s">
        <v>216</v>
      </c>
      <c r="I100" s="8">
        <f t="shared" ca="1" si="5"/>
        <v>43895.984404976851</v>
      </c>
      <c r="J100" s="6"/>
      <c r="K100" s="6"/>
      <c r="L100" s="6" t="s">
        <v>316</v>
      </c>
      <c r="M100" s="6" t="s">
        <v>204</v>
      </c>
      <c r="N100" s="6">
        <v>1</v>
      </c>
      <c r="O100" s="6" t="s">
        <v>423</v>
      </c>
      <c r="P100" s="6">
        <v>19</v>
      </c>
      <c r="Q100" s="6" t="s">
        <v>168</v>
      </c>
      <c r="R100" s="8">
        <v>43707.525740740741</v>
      </c>
      <c r="S100" s="6"/>
      <c r="T100" s="6"/>
      <c r="U100" s="6"/>
      <c r="V100" s="9" t="s">
        <v>169</v>
      </c>
      <c r="W100" s="6"/>
      <c r="X100" s="6"/>
      <c r="Y100" s="6">
        <v>120</v>
      </c>
      <c r="Z100" s="6">
        <v>120</v>
      </c>
      <c r="AA100" s="8">
        <f t="shared" si="8"/>
        <v>43827.525740740741</v>
      </c>
      <c r="AB100" s="6" t="s">
        <v>177</v>
      </c>
      <c r="AC100" s="6" t="s">
        <v>168</v>
      </c>
      <c r="AD100" s="6" t="s">
        <v>178</v>
      </c>
      <c r="AE100" s="6" t="s">
        <v>179</v>
      </c>
      <c r="AF100" s="6" t="s">
        <v>227</v>
      </c>
      <c r="AG100" s="6" t="s">
        <v>180</v>
      </c>
      <c r="AH100" s="6" t="s">
        <v>183</v>
      </c>
      <c r="AI100" s="6" t="s">
        <v>180</v>
      </c>
      <c r="AJ100" s="6" t="s">
        <v>181</v>
      </c>
      <c r="AK100" s="6" t="s">
        <v>229</v>
      </c>
      <c r="AL100" s="6"/>
      <c r="AM100" s="8">
        <v>43707.525740740741</v>
      </c>
      <c r="AN100" s="8">
        <v>43707.525739004632</v>
      </c>
      <c r="AO100" s="6"/>
      <c r="AP100" s="6"/>
      <c r="AQ100" s="6" t="s">
        <v>174</v>
      </c>
      <c r="AR100" s="6" t="s">
        <v>180</v>
      </c>
      <c r="AS100" s="6" t="s">
        <v>127</v>
      </c>
      <c r="AT100" s="6"/>
      <c r="AU100" s="6">
        <v>1</v>
      </c>
      <c r="AV100" s="6">
        <v>2</v>
      </c>
    </row>
    <row r="101" spans="1:48" s="5" customFormat="1" ht="14.25" x14ac:dyDescent="0.2">
      <c r="A101" s="6">
        <v>1</v>
      </c>
      <c r="B101" s="6" t="s">
        <v>160</v>
      </c>
      <c r="C101" s="6" t="s">
        <v>161</v>
      </c>
      <c r="D101" s="6" t="s">
        <v>945</v>
      </c>
      <c r="E101" s="6" t="s">
        <v>163</v>
      </c>
      <c r="F101" s="6">
        <v>1</v>
      </c>
      <c r="G101" s="6" t="s">
        <v>164</v>
      </c>
      <c r="H101" s="7" t="s">
        <v>216</v>
      </c>
      <c r="I101" s="8">
        <f t="shared" ca="1" si="5"/>
        <v>43895.984404976851</v>
      </c>
      <c r="J101" s="6"/>
      <c r="K101" s="6"/>
      <c r="L101" s="6" t="s">
        <v>317</v>
      </c>
      <c r="M101" s="6" t="s">
        <v>200</v>
      </c>
      <c r="N101" s="6">
        <v>1</v>
      </c>
      <c r="O101" s="6" t="s">
        <v>423</v>
      </c>
      <c r="P101" s="6">
        <v>19</v>
      </c>
      <c r="Q101" s="6" t="s">
        <v>168</v>
      </c>
      <c r="R101" s="8">
        <f ca="1">NOW()</f>
        <v>43895.984404976851</v>
      </c>
      <c r="S101" s="8">
        <f ca="1">NOW()</f>
        <v>43895.984404976851</v>
      </c>
      <c r="T101" s="6"/>
      <c r="U101" s="6"/>
      <c r="V101" s="9" t="s">
        <v>169</v>
      </c>
      <c r="W101" s="6"/>
      <c r="X101" s="6"/>
      <c r="Y101" s="6">
        <v>100</v>
      </c>
      <c r="Z101" s="6">
        <v>100</v>
      </c>
      <c r="AA101" s="8">
        <f t="shared" ca="1" si="8"/>
        <v>43995.984404976851</v>
      </c>
      <c r="AB101" s="6" t="s">
        <v>177</v>
      </c>
      <c r="AC101" s="6" t="s">
        <v>197</v>
      </c>
      <c r="AD101" s="6" t="s">
        <v>178</v>
      </c>
      <c r="AE101" s="6" t="s">
        <v>179</v>
      </c>
      <c r="AF101" s="6" t="s">
        <v>227</v>
      </c>
      <c r="AG101" s="6" t="s">
        <v>180</v>
      </c>
      <c r="AH101" s="6" t="s">
        <v>183</v>
      </c>
      <c r="AI101" s="6" t="s">
        <v>180</v>
      </c>
      <c r="AJ101" s="6" t="s">
        <v>181</v>
      </c>
      <c r="AK101" s="6" t="s">
        <v>229</v>
      </c>
      <c r="AL101" s="6"/>
      <c r="AM101" s="8">
        <f ca="1">NOW()</f>
        <v>43895.984404976851</v>
      </c>
      <c r="AN101" s="8">
        <f ca="1">NOW()</f>
        <v>43895.984404976851</v>
      </c>
      <c r="AO101" s="6"/>
      <c r="AP101" s="6"/>
      <c r="AQ101" s="6" t="s">
        <v>183</v>
      </c>
      <c r="AR101" s="6" t="s">
        <v>180</v>
      </c>
      <c r="AS101" s="6" t="s">
        <v>159</v>
      </c>
      <c r="AT101" s="6" t="s">
        <v>182</v>
      </c>
      <c r="AU101" s="6">
        <v>1</v>
      </c>
      <c r="AV101" s="6">
        <v>7</v>
      </c>
    </row>
    <row r="102" spans="1:48" s="5" customFormat="1" ht="14.25" x14ac:dyDescent="0.2">
      <c r="A102" s="6">
        <v>1</v>
      </c>
      <c r="B102" s="6" t="s">
        <v>160</v>
      </c>
      <c r="C102" s="6" t="s">
        <v>161</v>
      </c>
      <c r="D102" s="6" t="s">
        <v>945</v>
      </c>
      <c r="E102" s="6" t="s">
        <v>163</v>
      </c>
      <c r="F102" s="6">
        <v>1</v>
      </c>
      <c r="G102" s="6" t="s">
        <v>164</v>
      </c>
      <c r="H102" s="7" t="s">
        <v>216</v>
      </c>
      <c r="I102" s="8">
        <f t="shared" ca="1" si="5"/>
        <v>43895.984404976851</v>
      </c>
      <c r="J102" s="6"/>
      <c r="K102" s="6"/>
      <c r="L102" s="6" t="s">
        <v>318</v>
      </c>
      <c r="M102" s="6" t="s">
        <v>198</v>
      </c>
      <c r="N102" s="6">
        <v>1</v>
      </c>
      <c r="O102" s="6" t="s">
        <v>423</v>
      </c>
      <c r="P102" s="6">
        <v>19</v>
      </c>
      <c r="Q102" s="6" t="s">
        <v>168</v>
      </c>
      <c r="R102" s="8">
        <f ca="1">NOW()</f>
        <v>43895.984404976851</v>
      </c>
      <c r="S102" s="8">
        <f ca="1">NOW()</f>
        <v>43895.984404976851</v>
      </c>
      <c r="T102" s="6"/>
      <c r="U102" s="6"/>
      <c r="V102" s="9" t="s">
        <v>169</v>
      </c>
      <c r="W102" s="6"/>
      <c r="X102" s="6"/>
      <c r="Y102" s="6">
        <v>100</v>
      </c>
      <c r="Z102" s="6">
        <v>100</v>
      </c>
      <c r="AA102" s="8">
        <f t="shared" ca="1" si="8"/>
        <v>43995.984404976851</v>
      </c>
      <c r="AB102" s="6" t="s">
        <v>177</v>
      </c>
      <c r="AC102" s="6" t="s">
        <v>197</v>
      </c>
      <c r="AD102" s="6" t="s">
        <v>178</v>
      </c>
      <c r="AE102" s="6" t="s">
        <v>179</v>
      </c>
      <c r="AF102" s="6" t="s">
        <v>227</v>
      </c>
      <c r="AG102" s="6" t="s">
        <v>180</v>
      </c>
      <c r="AH102" s="6" t="s">
        <v>183</v>
      </c>
      <c r="AI102" s="6" t="s">
        <v>180</v>
      </c>
      <c r="AJ102" s="6" t="s">
        <v>181</v>
      </c>
      <c r="AK102" s="6" t="s">
        <v>229</v>
      </c>
      <c r="AL102" s="6"/>
      <c r="AM102" s="8">
        <f ca="1">NOW()</f>
        <v>43895.984404976851</v>
      </c>
      <c r="AN102" s="8">
        <f ca="1">NOW()</f>
        <v>43895.984404976851</v>
      </c>
      <c r="AO102" s="6"/>
      <c r="AP102" s="6"/>
      <c r="AQ102" s="6" t="s">
        <v>183</v>
      </c>
      <c r="AR102" s="6" t="s">
        <v>180</v>
      </c>
      <c r="AS102" s="6" t="s">
        <v>159</v>
      </c>
      <c r="AT102" s="6" t="s">
        <v>182</v>
      </c>
      <c r="AU102" s="6">
        <v>1</v>
      </c>
      <c r="AV102" s="6">
        <v>7</v>
      </c>
    </row>
    <row r="103" spans="1:48" s="5" customFormat="1" ht="14.25" x14ac:dyDescent="0.2">
      <c r="A103" s="6">
        <v>1</v>
      </c>
      <c r="B103" s="6" t="s">
        <v>160</v>
      </c>
      <c r="C103" s="6" t="s">
        <v>161</v>
      </c>
      <c r="D103" s="6" t="s">
        <v>945</v>
      </c>
      <c r="E103" s="6" t="s">
        <v>163</v>
      </c>
      <c r="F103" s="10">
        <v>1</v>
      </c>
      <c r="G103" s="6" t="s">
        <v>164</v>
      </c>
      <c r="H103" s="7" t="s">
        <v>216</v>
      </c>
      <c r="I103" s="8">
        <f t="shared" ca="1" si="5"/>
        <v>43895.984404976851</v>
      </c>
      <c r="J103" s="6"/>
      <c r="K103" s="6"/>
      <c r="L103" s="6" t="s">
        <v>319</v>
      </c>
      <c r="M103" s="6" t="s">
        <v>176</v>
      </c>
      <c r="N103" s="6">
        <v>1</v>
      </c>
      <c r="O103" s="6" t="s">
        <v>423</v>
      </c>
      <c r="P103" s="6">
        <v>19</v>
      </c>
      <c r="Q103" s="6" t="s">
        <v>168</v>
      </c>
      <c r="R103" s="8">
        <v>43707.525740740741</v>
      </c>
      <c r="S103" s="6"/>
      <c r="T103" s="6"/>
      <c r="U103" s="6"/>
      <c r="V103" s="9" t="s">
        <v>169</v>
      </c>
      <c r="W103" s="6"/>
      <c r="X103" s="6"/>
      <c r="Y103" s="6">
        <v>120</v>
      </c>
      <c r="Z103" s="6">
        <v>120</v>
      </c>
      <c r="AA103" s="8">
        <f t="shared" si="8"/>
        <v>43827.525740740741</v>
      </c>
      <c r="AB103" s="6" t="s">
        <v>188</v>
      </c>
      <c r="AC103" s="6" t="s">
        <v>171</v>
      </c>
      <c r="AD103" s="6" t="s">
        <v>178</v>
      </c>
      <c r="AE103" s="6" t="s">
        <v>179</v>
      </c>
      <c r="AF103" s="6"/>
      <c r="AG103" s="6" t="s">
        <v>180</v>
      </c>
      <c r="AH103" s="6" t="s">
        <v>174</v>
      </c>
      <c r="AI103" s="6"/>
      <c r="AJ103" s="6" t="s">
        <v>185</v>
      </c>
      <c r="AK103" s="6" t="s">
        <v>222</v>
      </c>
      <c r="AL103" s="6"/>
      <c r="AM103" s="8">
        <v>43707.525740740741</v>
      </c>
      <c r="AN103" s="8">
        <v>43707.525739004632</v>
      </c>
      <c r="AO103" s="6"/>
      <c r="AP103" s="6"/>
      <c r="AQ103" s="6"/>
      <c r="AR103" s="6"/>
      <c r="AS103" s="6" t="s">
        <v>127</v>
      </c>
      <c r="AT103" s="6"/>
      <c r="AU103" s="6">
        <v>1</v>
      </c>
      <c r="AV103" s="6">
        <v>2</v>
      </c>
    </row>
    <row r="104" spans="1:48" s="5" customFormat="1" ht="14.25" x14ac:dyDescent="0.2">
      <c r="A104" s="6">
        <v>1</v>
      </c>
      <c r="B104" s="6" t="s">
        <v>160</v>
      </c>
      <c r="C104" s="6" t="s">
        <v>161</v>
      </c>
      <c r="D104" s="6" t="s">
        <v>945</v>
      </c>
      <c r="E104" s="6" t="s">
        <v>163</v>
      </c>
      <c r="F104" s="10">
        <v>1</v>
      </c>
      <c r="G104" s="6" t="s">
        <v>164</v>
      </c>
      <c r="H104" s="7" t="s">
        <v>216</v>
      </c>
      <c r="I104" s="8">
        <f t="shared" ca="1" si="5"/>
        <v>43895.984404976851</v>
      </c>
      <c r="J104" s="6"/>
      <c r="K104" s="6"/>
      <c r="L104" s="6" t="s">
        <v>320</v>
      </c>
      <c r="M104" s="6" t="s">
        <v>195</v>
      </c>
      <c r="N104" s="6">
        <v>1</v>
      </c>
      <c r="O104" s="6" t="s">
        <v>423</v>
      </c>
      <c r="P104" s="6">
        <v>19</v>
      </c>
      <c r="Q104" s="6" t="s">
        <v>168</v>
      </c>
      <c r="R104" s="8">
        <v>43707.525740740741</v>
      </c>
      <c r="S104" s="6"/>
      <c r="T104" s="6"/>
      <c r="U104" s="6"/>
      <c r="V104" s="9" t="s">
        <v>169</v>
      </c>
      <c r="W104" s="6"/>
      <c r="X104" s="6"/>
      <c r="Y104" s="6">
        <v>120</v>
      </c>
      <c r="Z104" s="6">
        <v>120</v>
      </c>
      <c r="AA104" s="8">
        <f t="shared" si="8"/>
        <v>43827.525740740741</v>
      </c>
      <c r="AB104" s="6" t="s">
        <v>188</v>
      </c>
      <c r="AC104" s="6" t="s">
        <v>194</v>
      </c>
      <c r="AD104" s="6" t="s">
        <v>178</v>
      </c>
      <c r="AE104" s="6" t="s">
        <v>179</v>
      </c>
      <c r="AF104" s="6" t="s">
        <v>227</v>
      </c>
      <c r="AG104" s="6" t="s">
        <v>180</v>
      </c>
      <c r="AH104" s="6" t="s">
        <v>174</v>
      </c>
      <c r="AI104" s="6" t="s">
        <v>180</v>
      </c>
      <c r="AJ104" s="6" t="s">
        <v>185</v>
      </c>
      <c r="AK104" s="6" t="s">
        <v>222</v>
      </c>
      <c r="AL104" s="6"/>
      <c r="AM104" s="8">
        <v>43707.525740740741</v>
      </c>
      <c r="AN104" s="8">
        <v>43707.525739004632</v>
      </c>
      <c r="AO104" s="6"/>
      <c r="AP104" s="6"/>
      <c r="AQ104" s="6" t="s">
        <v>174</v>
      </c>
      <c r="AR104" s="6" t="s">
        <v>180</v>
      </c>
      <c r="AS104" s="6" t="s">
        <v>127</v>
      </c>
      <c r="AT104" s="6"/>
      <c r="AU104" s="6">
        <v>1</v>
      </c>
      <c r="AV104" s="6">
        <v>2</v>
      </c>
    </row>
    <row r="105" spans="1:48" s="5" customFormat="1" ht="14.25" x14ac:dyDescent="0.2">
      <c r="A105" s="6">
        <v>1</v>
      </c>
      <c r="B105" s="6" t="s">
        <v>160</v>
      </c>
      <c r="C105" s="6" t="s">
        <v>161</v>
      </c>
      <c r="D105" s="6" t="s">
        <v>945</v>
      </c>
      <c r="E105" s="6" t="s">
        <v>163</v>
      </c>
      <c r="F105" s="10">
        <v>1</v>
      </c>
      <c r="G105" s="6" t="s">
        <v>164</v>
      </c>
      <c r="H105" s="7" t="s">
        <v>216</v>
      </c>
      <c r="I105" s="8">
        <f t="shared" ca="1" si="5"/>
        <v>43895.984404976851</v>
      </c>
      <c r="J105" s="6"/>
      <c r="K105" s="6"/>
      <c r="L105" s="6" t="s">
        <v>321</v>
      </c>
      <c r="M105" s="6" t="s">
        <v>195</v>
      </c>
      <c r="N105" s="6">
        <v>1</v>
      </c>
      <c r="O105" s="6" t="s">
        <v>423</v>
      </c>
      <c r="P105" s="6">
        <v>19</v>
      </c>
      <c r="Q105" s="6" t="s">
        <v>168</v>
      </c>
      <c r="R105" s="8">
        <v>43707.525740740741</v>
      </c>
      <c r="S105" s="6"/>
      <c r="T105" s="6"/>
      <c r="U105" s="6"/>
      <c r="V105" s="9" t="s">
        <v>169</v>
      </c>
      <c r="W105" s="6"/>
      <c r="X105" s="6"/>
      <c r="Y105" s="6">
        <v>120</v>
      </c>
      <c r="Z105" s="6">
        <v>120</v>
      </c>
      <c r="AA105" s="8">
        <f t="shared" si="8"/>
        <v>43827.525740740741</v>
      </c>
      <c r="AB105" s="6" t="s">
        <v>188</v>
      </c>
      <c r="AC105" s="6" t="s">
        <v>194</v>
      </c>
      <c r="AD105" s="6" t="s">
        <v>178</v>
      </c>
      <c r="AE105" s="6" t="s">
        <v>179</v>
      </c>
      <c r="AF105" s="6" t="s">
        <v>228</v>
      </c>
      <c r="AG105" s="6" t="s">
        <v>180</v>
      </c>
      <c r="AH105" s="6" t="s">
        <v>174</v>
      </c>
      <c r="AI105" s="6" t="s">
        <v>180</v>
      </c>
      <c r="AJ105" s="6" t="s">
        <v>185</v>
      </c>
      <c r="AK105" s="6" t="s">
        <v>222</v>
      </c>
      <c r="AL105" s="6"/>
      <c r="AM105" s="8">
        <v>43707.525740740741</v>
      </c>
      <c r="AN105" s="8">
        <v>43707.525739004632</v>
      </c>
      <c r="AO105" s="6"/>
      <c r="AP105" s="6"/>
      <c r="AQ105" s="6" t="s">
        <v>174</v>
      </c>
      <c r="AR105" s="6" t="s">
        <v>180</v>
      </c>
      <c r="AS105" s="6" t="s">
        <v>127</v>
      </c>
      <c r="AT105" s="6"/>
      <c r="AU105" s="6">
        <v>1</v>
      </c>
      <c r="AV105" s="6">
        <v>2</v>
      </c>
    </row>
    <row r="106" spans="1:48" s="5" customFormat="1" ht="14.25" x14ac:dyDescent="0.2">
      <c r="A106" s="6">
        <v>1</v>
      </c>
      <c r="B106" s="6" t="s">
        <v>160</v>
      </c>
      <c r="C106" s="6" t="s">
        <v>161</v>
      </c>
      <c r="D106" s="6" t="s">
        <v>945</v>
      </c>
      <c r="E106" s="6" t="s">
        <v>163</v>
      </c>
      <c r="F106" s="6">
        <v>1</v>
      </c>
      <c r="G106" s="6" t="s">
        <v>164</v>
      </c>
      <c r="H106" s="7" t="s">
        <v>217</v>
      </c>
      <c r="I106" s="8">
        <f t="shared" ca="1" si="5"/>
        <v>43895.984404976851</v>
      </c>
      <c r="J106" s="6"/>
      <c r="K106" s="6"/>
      <c r="L106" s="6" t="s">
        <v>322</v>
      </c>
      <c r="M106" s="6" t="s">
        <v>166</v>
      </c>
      <c r="N106" s="6"/>
      <c r="O106" s="6" t="s">
        <v>424</v>
      </c>
      <c r="P106" s="6">
        <v>20</v>
      </c>
      <c r="Q106" s="6" t="s">
        <v>168</v>
      </c>
      <c r="R106" s="8">
        <v>43707.525740740741</v>
      </c>
      <c r="S106" s="6"/>
      <c r="T106" s="6"/>
      <c r="U106" s="6"/>
      <c r="V106" s="9" t="s">
        <v>169</v>
      </c>
      <c r="W106" s="6"/>
      <c r="X106" s="6"/>
      <c r="Y106" s="6"/>
      <c r="Z106" s="6"/>
      <c r="AA106" s="6"/>
      <c r="AB106" s="6" t="s">
        <v>170</v>
      </c>
      <c r="AC106" s="6" t="s">
        <v>171</v>
      </c>
      <c r="AD106" s="6" t="s">
        <v>172</v>
      </c>
      <c r="AE106" s="6" t="s">
        <v>173</v>
      </c>
      <c r="AF106" s="6"/>
      <c r="AG106" s="6"/>
      <c r="AH106" s="6" t="s">
        <v>174</v>
      </c>
      <c r="AI106" s="6"/>
      <c r="AJ106" s="6"/>
      <c r="AK106" s="6"/>
      <c r="AL106" s="6"/>
      <c r="AM106" s="8"/>
      <c r="AN106" s="8">
        <v>43707.525739004632</v>
      </c>
      <c r="AO106" s="6"/>
      <c r="AP106" s="6"/>
      <c r="AQ106" s="6"/>
      <c r="AR106" s="6"/>
      <c r="AS106" s="6" t="s">
        <v>127</v>
      </c>
      <c r="AT106" s="6"/>
      <c r="AU106" s="6"/>
      <c r="AV106" s="6">
        <v>2</v>
      </c>
    </row>
    <row r="107" spans="1:48" s="5" customFormat="1" ht="14.25" x14ac:dyDescent="0.2">
      <c r="A107" s="6">
        <v>1</v>
      </c>
      <c r="B107" s="6" t="s">
        <v>160</v>
      </c>
      <c r="C107" s="6" t="s">
        <v>161</v>
      </c>
      <c r="D107" s="6" t="s">
        <v>945</v>
      </c>
      <c r="E107" s="6" t="s">
        <v>163</v>
      </c>
      <c r="F107" s="10">
        <v>1</v>
      </c>
      <c r="G107" s="6" t="s">
        <v>164</v>
      </c>
      <c r="H107" s="7" t="s">
        <v>217</v>
      </c>
      <c r="I107" s="8">
        <f t="shared" ca="1" si="5"/>
        <v>43895.984404976851</v>
      </c>
      <c r="J107" s="6"/>
      <c r="K107" s="6"/>
      <c r="L107" s="6" t="s">
        <v>323</v>
      </c>
      <c r="M107" s="6" t="s">
        <v>176</v>
      </c>
      <c r="N107" s="6">
        <v>1</v>
      </c>
      <c r="O107" s="6" t="s">
        <v>424</v>
      </c>
      <c r="P107" s="6">
        <v>20</v>
      </c>
      <c r="Q107" s="6" t="s">
        <v>168</v>
      </c>
      <c r="R107" s="8">
        <v>43707.525740740741</v>
      </c>
      <c r="S107" s="6"/>
      <c r="T107" s="6"/>
      <c r="U107" s="6"/>
      <c r="V107" s="9" t="s">
        <v>169</v>
      </c>
      <c r="W107" s="6"/>
      <c r="X107" s="6"/>
      <c r="Y107" s="6">
        <v>120</v>
      </c>
      <c r="Z107" s="6">
        <v>120</v>
      </c>
      <c r="AA107" s="8">
        <f t="shared" ref="AA107:AA114" si="9">R107+Y107</f>
        <v>43827.525740740741</v>
      </c>
      <c r="AB107" s="6" t="s">
        <v>177</v>
      </c>
      <c r="AC107" s="6" t="s">
        <v>171</v>
      </c>
      <c r="AD107" s="6" t="s">
        <v>178</v>
      </c>
      <c r="AE107" s="6" t="s">
        <v>179</v>
      </c>
      <c r="AF107" s="6"/>
      <c r="AG107" s="6" t="s">
        <v>180</v>
      </c>
      <c r="AH107" s="6" t="s">
        <v>174</v>
      </c>
      <c r="AI107" s="6"/>
      <c r="AJ107" s="6" t="s">
        <v>181</v>
      </c>
      <c r="AK107" s="6" t="s">
        <v>229</v>
      </c>
      <c r="AL107" s="6"/>
      <c r="AM107" s="8">
        <v>43707.525740740741</v>
      </c>
      <c r="AN107" s="8">
        <v>43707.525739004632</v>
      </c>
      <c r="AO107" s="6"/>
      <c r="AP107" s="6"/>
      <c r="AQ107" s="6"/>
      <c r="AR107" s="6"/>
      <c r="AS107" s="6" t="s">
        <v>127</v>
      </c>
      <c r="AT107" s="6"/>
      <c r="AU107" s="6">
        <v>1</v>
      </c>
      <c r="AV107" s="6">
        <v>2</v>
      </c>
    </row>
    <row r="108" spans="1:48" s="5" customFormat="1" ht="14.25" x14ac:dyDescent="0.2">
      <c r="A108" s="6">
        <v>1</v>
      </c>
      <c r="B108" s="6" t="s">
        <v>160</v>
      </c>
      <c r="C108" s="6" t="s">
        <v>161</v>
      </c>
      <c r="D108" s="6" t="s">
        <v>945</v>
      </c>
      <c r="E108" s="6" t="s">
        <v>163</v>
      </c>
      <c r="F108" s="10">
        <v>1</v>
      </c>
      <c r="G108" s="6" t="s">
        <v>164</v>
      </c>
      <c r="H108" s="7" t="s">
        <v>217</v>
      </c>
      <c r="I108" s="8">
        <f t="shared" ca="1" si="5"/>
        <v>43895.984404976851</v>
      </c>
      <c r="J108" s="6"/>
      <c r="K108" s="6"/>
      <c r="L108" s="6" t="s">
        <v>324</v>
      </c>
      <c r="M108" s="6" t="s">
        <v>195</v>
      </c>
      <c r="N108" s="6">
        <v>1</v>
      </c>
      <c r="O108" s="6" t="s">
        <v>424</v>
      </c>
      <c r="P108" s="6">
        <v>20</v>
      </c>
      <c r="Q108" s="6" t="s">
        <v>168</v>
      </c>
      <c r="R108" s="8">
        <v>43707.525740740741</v>
      </c>
      <c r="S108" s="6"/>
      <c r="T108" s="6"/>
      <c r="U108" s="6"/>
      <c r="V108" s="9" t="s">
        <v>169</v>
      </c>
      <c r="W108" s="6"/>
      <c r="X108" s="6"/>
      <c r="Y108" s="6">
        <v>120</v>
      </c>
      <c r="Z108" s="6">
        <v>120</v>
      </c>
      <c r="AA108" s="8">
        <f t="shared" si="9"/>
        <v>43827.525740740741</v>
      </c>
      <c r="AB108" s="6" t="s">
        <v>177</v>
      </c>
      <c r="AC108" s="6" t="s">
        <v>194</v>
      </c>
      <c r="AD108" s="6" t="s">
        <v>178</v>
      </c>
      <c r="AE108" s="6" t="s">
        <v>179</v>
      </c>
      <c r="AF108" s="6" t="s">
        <v>227</v>
      </c>
      <c r="AG108" s="6" t="s">
        <v>180</v>
      </c>
      <c r="AH108" s="6" t="s">
        <v>174</v>
      </c>
      <c r="AI108" s="6" t="s">
        <v>180</v>
      </c>
      <c r="AJ108" s="6" t="s">
        <v>181</v>
      </c>
      <c r="AK108" s="6" t="s">
        <v>229</v>
      </c>
      <c r="AL108" s="6"/>
      <c r="AM108" s="8">
        <v>43707.525740740741</v>
      </c>
      <c r="AN108" s="8">
        <v>43707.525739004632</v>
      </c>
      <c r="AO108" s="6"/>
      <c r="AP108" s="6"/>
      <c r="AQ108" s="6" t="s">
        <v>174</v>
      </c>
      <c r="AR108" s="6" t="s">
        <v>180</v>
      </c>
      <c r="AS108" s="6" t="s">
        <v>127</v>
      </c>
      <c r="AT108" s="6"/>
      <c r="AU108" s="6">
        <v>1</v>
      </c>
      <c r="AV108" s="6">
        <v>2</v>
      </c>
    </row>
    <row r="109" spans="1:48" s="5" customFormat="1" ht="14.25" x14ac:dyDescent="0.2">
      <c r="A109" s="6">
        <v>1</v>
      </c>
      <c r="B109" s="6" t="s">
        <v>160</v>
      </c>
      <c r="C109" s="6" t="s">
        <v>161</v>
      </c>
      <c r="D109" s="6" t="s">
        <v>945</v>
      </c>
      <c r="E109" s="6" t="s">
        <v>163</v>
      </c>
      <c r="F109" s="10">
        <v>1</v>
      </c>
      <c r="G109" s="6" t="s">
        <v>164</v>
      </c>
      <c r="H109" s="7" t="s">
        <v>217</v>
      </c>
      <c r="I109" s="8">
        <f t="shared" ca="1" si="5"/>
        <v>43895.984404976851</v>
      </c>
      <c r="J109" s="6"/>
      <c r="K109" s="6"/>
      <c r="L109" s="6" t="s">
        <v>325</v>
      </c>
      <c r="M109" s="6" t="s">
        <v>204</v>
      </c>
      <c r="N109" s="6">
        <v>1</v>
      </c>
      <c r="O109" s="6" t="s">
        <v>424</v>
      </c>
      <c r="P109" s="6">
        <v>20</v>
      </c>
      <c r="Q109" s="6" t="s">
        <v>168</v>
      </c>
      <c r="R109" s="8">
        <v>43707.525740740741</v>
      </c>
      <c r="S109" s="6"/>
      <c r="T109" s="6"/>
      <c r="U109" s="6"/>
      <c r="V109" s="9" t="s">
        <v>169</v>
      </c>
      <c r="W109" s="6"/>
      <c r="X109" s="6"/>
      <c r="Y109" s="6">
        <v>120</v>
      </c>
      <c r="Z109" s="6">
        <v>120</v>
      </c>
      <c r="AA109" s="8">
        <f t="shared" si="9"/>
        <v>43827.525740740741</v>
      </c>
      <c r="AB109" s="6" t="s">
        <v>177</v>
      </c>
      <c r="AC109" s="6" t="s">
        <v>168</v>
      </c>
      <c r="AD109" s="6" t="s">
        <v>178</v>
      </c>
      <c r="AE109" s="6" t="s">
        <v>179</v>
      </c>
      <c r="AF109" s="6" t="s">
        <v>227</v>
      </c>
      <c r="AG109" s="6" t="s">
        <v>180</v>
      </c>
      <c r="AH109" s="6" t="s">
        <v>183</v>
      </c>
      <c r="AI109" s="6" t="s">
        <v>180</v>
      </c>
      <c r="AJ109" s="6" t="s">
        <v>181</v>
      </c>
      <c r="AK109" s="6" t="s">
        <v>229</v>
      </c>
      <c r="AL109" s="6"/>
      <c r="AM109" s="8">
        <v>43707.525740740741</v>
      </c>
      <c r="AN109" s="8">
        <v>43707.525739004632</v>
      </c>
      <c r="AO109" s="6"/>
      <c r="AP109" s="6"/>
      <c r="AQ109" s="6" t="s">
        <v>174</v>
      </c>
      <c r="AR109" s="6" t="s">
        <v>180</v>
      </c>
      <c r="AS109" s="6" t="s">
        <v>127</v>
      </c>
      <c r="AT109" s="6"/>
      <c r="AU109" s="6">
        <v>1</v>
      </c>
      <c r="AV109" s="6">
        <v>2</v>
      </c>
    </row>
    <row r="110" spans="1:48" s="5" customFormat="1" ht="14.25" x14ac:dyDescent="0.2">
      <c r="A110" s="6">
        <v>1</v>
      </c>
      <c r="B110" s="6" t="s">
        <v>160</v>
      </c>
      <c r="C110" s="6" t="s">
        <v>161</v>
      </c>
      <c r="D110" s="6" t="s">
        <v>945</v>
      </c>
      <c r="E110" s="6" t="s">
        <v>163</v>
      </c>
      <c r="F110" s="6">
        <v>1</v>
      </c>
      <c r="G110" s="6" t="s">
        <v>164</v>
      </c>
      <c r="H110" s="7" t="s">
        <v>217</v>
      </c>
      <c r="I110" s="8">
        <f t="shared" ca="1" si="5"/>
        <v>43895.984404976851</v>
      </c>
      <c r="J110" s="6"/>
      <c r="K110" s="6"/>
      <c r="L110" s="6" t="s">
        <v>326</v>
      </c>
      <c r="M110" s="6" t="s">
        <v>200</v>
      </c>
      <c r="N110" s="6">
        <v>1</v>
      </c>
      <c r="O110" s="6" t="s">
        <v>424</v>
      </c>
      <c r="P110" s="6">
        <v>20</v>
      </c>
      <c r="Q110" s="6" t="s">
        <v>168</v>
      </c>
      <c r="R110" s="8">
        <f ca="1">NOW()</f>
        <v>43895.984404976851</v>
      </c>
      <c r="S110" s="8">
        <f ca="1">NOW()</f>
        <v>43895.984404976851</v>
      </c>
      <c r="T110" s="6"/>
      <c r="U110" s="6"/>
      <c r="V110" s="9" t="s">
        <v>169</v>
      </c>
      <c r="W110" s="6"/>
      <c r="X110" s="6"/>
      <c r="Y110" s="6">
        <v>100</v>
      </c>
      <c r="Z110" s="6">
        <v>100</v>
      </c>
      <c r="AA110" s="8">
        <f t="shared" ca="1" si="9"/>
        <v>43995.984404976851</v>
      </c>
      <c r="AB110" s="6" t="s">
        <v>177</v>
      </c>
      <c r="AC110" s="6" t="s">
        <v>197</v>
      </c>
      <c r="AD110" s="6" t="s">
        <v>178</v>
      </c>
      <c r="AE110" s="6" t="s">
        <v>179</v>
      </c>
      <c r="AF110" s="6" t="s">
        <v>227</v>
      </c>
      <c r="AG110" s="6" t="s">
        <v>180</v>
      </c>
      <c r="AH110" s="6" t="s">
        <v>183</v>
      </c>
      <c r="AI110" s="6" t="s">
        <v>180</v>
      </c>
      <c r="AJ110" s="6" t="s">
        <v>181</v>
      </c>
      <c r="AK110" s="6" t="s">
        <v>229</v>
      </c>
      <c r="AL110" s="6"/>
      <c r="AM110" s="8">
        <f ca="1">NOW()</f>
        <v>43895.984404976851</v>
      </c>
      <c r="AN110" s="8">
        <f ca="1">NOW()</f>
        <v>43895.984404976851</v>
      </c>
      <c r="AO110" s="6"/>
      <c r="AP110" s="6"/>
      <c r="AQ110" s="6" t="s">
        <v>183</v>
      </c>
      <c r="AR110" s="6" t="s">
        <v>180</v>
      </c>
      <c r="AS110" s="6" t="s">
        <v>159</v>
      </c>
      <c r="AT110" s="6" t="s">
        <v>182</v>
      </c>
      <c r="AU110" s="6">
        <v>1</v>
      </c>
      <c r="AV110" s="6">
        <v>7</v>
      </c>
    </row>
    <row r="111" spans="1:48" s="5" customFormat="1" ht="14.25" x14ac:dyDescent="0.2">
      <c r="A111" s="6">
        <v>1</v>
      </c>
      <c r="B111" s="6" t="s">
        <v>160</v>
      </c>
      <c r="C111" s="6" t="s">
        <v>161</v>
      </c>
      <c r="D111" s="6" t="s">
        <v>945</v>
      </c>
      <c r="E111" s="6" t="s">
        <v>163</v>
      </c>
      <c r="F111" s="6">
        <v>1</v>
      </c>
      <c r="G111" s="6" t="s">
        <v>164</v>
      </c>
      <c r="H111" s="7" t="s">
        <v>217</v>
      </c>
      <c r="I111" s="8">
        <f t="shared" ca="1" si="5"/>
        <v>43895.984404976851</v>
      </c>
      <c r="J111" s="6"/>
      <c r="K111" s="6"/>
      <c r="L111" s="6" t="s">
        <v>327</v>
      </c>
      <c r="M111" s="6" t="s">
        <v>198</v>
      </c>
      <c r="N111" s="6">
        <v>1</v>
      </c>
      <c r="O111" s="6" t="s">
        <v>424</v>
      </c>
      <c r="P111" s="6">
        <v>20</v>
      </c>
      <c r="Q111" s="6" t="s">
        <v>168</v>
      </c>
      <c r="R111" s="8">
        <f ca="1">NOW()</f>
        <v>43895.984404976851</v>
      </c>
      <c r="S111" s="8">
        <f ca="1">NOW()</f>
        <v>43895.984404976851</v>
      </c>
      <c r="T111" s="6"/>
      <c r="U111" s="6"/>
      <c r="V111" s="9" t="s">
        <v>169</v>
      </c>
      <c r="W111" s="6"/>
      <c r="X111" s="6"/>
      <c r="Y111" s="6">
        <v>100</v>
      </c>
      <c r="Z111" s="6">
        <v>100</v>
      </c>
      <c r="AA111" s="8">
        <f t="shared" ca="1" si="9"/>
        <v>43995.984404976851</v>
      </c>
      <c r="AB111" s="6" t="s">
        <v>177</v>
      </c>
      <c r="AC111" s="6" t="s">
        <v>197</v>
      </c>
      <c r="AD111" s="6" t="s">
        <v>178</v>
      </c>
      <c r="AE111" s="6" t="s">
        <v>179</v>
      </c>
      <c r="AF111" s="6" t="s">
        <v>227</v>
      </c>
      <c r="AG111" s="6" t="s">
        <v>180</v>
      </c>
      <c r="AH111" s="6" t="s">
        <v>183</v>
      </c>
      <c r="AI111" s="6" t="s">
        <v>180</v>
      </c>
      <c r="AJ111" s="6" t="s">
        <v>181</v>
      </c>
      <c r="AK111" s="6" t="s">
        <v>229</v>
      </c>
      <c r="AL111" s="6"/>
      <c r="AM111" s="8">
        <f ca="1">NOW()</f>
        <v>43895.984404976851</v>
      </c>
      <c r="AN111" s="8">
        <f ca="1">NOW()</f>
        <v>43895.984404976851</v>
      </c>
      <c r="AO111" s="6"/>
      <c r="AP111" s="6"/>
      <c r="AQ111" s="6" t="s">
        <v>183</v>
      </c>
      <c r="AR111" s="6" t="s">
        <v>180</v>
      </c>
      <c r="AS111" s="6" t="s">
        <v>159</v>
      </c>
      <c r="AT111" s="6" t="s">
        <v>182</v>
      </c>
      <c r="AU111" s="6">
        <v>1</v>
      </c>
      <c r="AV111" s="6">
        <v>7</v>
      </c>
    </row>
    <row r="112" spans="1:48" s="5" customFormat="1" ht="14.25" x14ac:dyDescent="0.2">
      <c r="A112" s="6">
        <v>1</v>
      </c>
      <c r="B112" s="6" t="s">
        <v>160</v>
      </c>
      <c r="C112" s="6" t="s">
        <v>161</v>
      </c>
      <c r="D112" s="6" t="s">
        <v>945</v>
      </c>
      <c r="E112" s="6" t="s">
        <v>163</v>
      </c>
      <c r="F112" s="10">
        <v>1</v>
      </c>
      <c r="G112" s="6" t="s">
        <v>164</v>
      </c>
      <c r="H112" s="7" t="s">
        <v>217</v>
      </c>
      <c r="I112" s="8">
        <f t="shared" ca="1" si="5"/>
        <v>43895.984404976851</v>
      </c>
      <c r="J112" s="6"/>
      <c r="K112" s="6"/>
      <c r="L112" s="6" t="s">
        <v>328</v>
      </c>
      <c r="M112" s="6" t="s">
        <v>176</v>
      </c>
      <c r="N112" s="6">
        <v>1</v>
      </c>
      <c r="O112" s="6" t="s">
        <v>424</v>
      </c>
      <c r="P112" s="6">
        <v>20</v>
      </c>
      <c r="Q112" s="6" t="s">
        <v>168</v>
      </c>
      <c r="R112" s="8">
        <v>43707.525740740741</v>
      </c>
      <c r="S112" s="6"/>
      <c r="T112" s="6"/>
      <c r="U112" s="6"/>
      <c r="V112" s="9" t="s">
        <v>169</v>
      </c>
      <c r="W112" s="6"/>
      <c r="X112" s="6"/>
      <c r="Y112" s="6">
        <v>120</v>
      </c>
      <c r="Z112" s="6">
        <v>120</v>
      </c>
      <c r="AA112" s="8">
        <f t="shared" si="9"/>
        <v>43827.525740740741</v>
      </c>
      <c r="AB112" s="6" t="s">
        <v>188</v>
      </c>
      <c r="AC112" s="6" t="s">
        <v>171</v>
      </c>
      <c r="AD112" s="6" t="s">
        <v>178</v>
      </c>
      <c r="AE112" s="6" t="s">
        <v>179</v>
      </c>
      <c r="AF112" s="6"/>
      <c r="AG112" s="6" t="s">
        <v>180</v>
      </c>
      <c r="AH112" s="6" t="s">
        <v>174</v>
      </c>
      <c r="AI112" s="6"/>
      <c r="AJ112" s="6" t="s">
        <v>185</v>
      </c>
      <c r="AK112" s="6" t="s">
        <v>222</v>
      </c>
      <c r="AL112" s="6"/>
      <c r="AM112" s="8">
        <v>43707.525740740741</v>
      </c>
      <c r="AN112" s="8">
        <v>43707.525739004632</v>
      </c>
      <c r="AO112" s="6"/>
      <c r="AP112" s="6"/>
      <c r="AQ112" s="6"/>
      <c r="AR112" s="6"/>
      <c r="AS112" s="6" t="s">
        <v>127</v>
      </c>
      <c r="AT112" s="6"/>
      <c r="AU112" s="6">
        <v>1</v>
      </c>
      <c r="AV112" s="6">
        <v>2</v>
      </c>
    </row>
    <row r="113" spans="1:48" s="5" customFormat="1" ht="14.25" x14ac:dyDescent="0.2">
      <c r="A113" s="6">
        <v>1</v>
      </c>
      <c r="B113" s="6" t="s">
        <v>160</v>
      </c>
      <c r="C113" s="6" t="s">
        <v>161</v>
      </c>
      <c r="D113" s="6" t="s">
        <v>945</v>
      </c>
      <c r="E113" s="6" t="s">
        <v>163</v>
      </c>
      <c r="F113" s="10">
        <v>1</v>
      </c>
      <c r="G113" s="6" t="s">
        <v>164</v>
      </c>
      <c r="H113" s="7" t="s">
        <v>217</v>
      </c>
      <c r="I113" s="8">
        <f t="shared" ca="1" si="5"/>
        <v>43895.984404976851</v>
      </c>
      <c r="J113" s="6"/>
      <c r="K113" s="6"/>
      <c r="L113" s="6" t="s">
        <v>329</v>
      </c>
      <c r="M113" s="6" t="s">
        <v>195</v>
      </c>
      <c r="N113" s="6">
        <v>1</v>
      </c>
      <c r="O113" s="6" t="s">
        <v>424</v>
      </c>
      <c r="P113" s="6">
        <v>20</v>
      </c>
      <c r="Q113" s="6" t="s">
        <v>168</v>
      </c>
      <c r="R113" s="8">
        <v>43707.525740740741</v>
      </c>
      <c r="S113" s="6"/>
      <c r="T113" s="6"/>
      <c r="U113" s="6"/>
      <c r="V113" s="9" t="s">
        <v>169</v>
      </c>
      <c r="W113" s="6"/>
      <c r="X113" s="6"/>
      <c r="Y113" s="6">
        <v>120</v>
      </c>
      <c r="Z113" s="6">
        <v>120</v>
      </c>
      <c r="AA113" s="8">
        <f t="shared" si="9"/>
        <v>43827.525740740741</v>
      </c>
      <c r="AB113" s="6" t="s">
        <v>188</v>
      </c>
      <c r="AC113" s="6" t="s">
        <v>194</v>
      </c>
      <c r="AD113" s="6" t="s">
        <v>178</v>
      </c>
      <c r="AE113" s="6" t="s">
        <v>179</v>
      </c>
      <c r="AF113" s="6" t="s">
        <v>227</v>
      </c>
      <c r="AG113" s="6" t="s">
        <v>180</v>
      </c>
      <c r="AH113" s="6" t="s">
        <v>174</v>
      </c>
      <c r="AI113" s="6" t="s">
        <v>180</v>
      </c>
      <c r="AJ113" s="6" t="s">
        <v>185</v>
      </c>
      <c r="AK113" s="6" t="s">
        <v>222</v>
      </c>
      <c r="AL113" s="6"/>
      <c r="AM113" s="8">
        <v>43707.525740740741</v>
      </c>
      <c r="AN113" s="8">
        <v>43707.525739004632</v>
      </c>
      <c r="AO113" s="6"/>
      <c r="AP113" s="6"/>
      <c r="AQ113" s="6" t="s">
        <v>174</v>
      </c>
      <c r="AR113" s="6" t="s">
        <v>180</v>
      </c>
      <c r="AS113" s="6" t="s">
        <v>127</v>
      </c>
      <c r="AT113" s="6"/>
      <c r="AU113" s="6">
        <v>1</v>
      </c>
      <c r="AV113" s="6">
        <v>2</v>
      </c>
    </row>
    <row r="114" spans="1:48" s="5" customFormat="1" ht="14.25" x14ac:dyDescent="0.2">
      <c r="A114" s="6">
        <v>1</v>
      </c>
      <c r="B114" s="6" t="s">
        <v>160</v>
      </c>
      <c r="C114" s="6" t="s">
        <v>161</v>
      </c>
      <c r="D114" s="6" t="s">
        <v>945</v>
      </c>
      <c r="E114" s="6" t="s">
        <v>163</v>
      </c>
      <c r="F114" s="10">
        <v>1</v>
      </c>
      <c r="G114" s="6" t="s">
        <v>164</v>
      </c>
      <c r="H114" s="7" t="s">
        <v>217</v>
      </c>
      <c r="I114" s="8">
        <f t="shared" ca="1" si="5"/>
        <v>43895.984404976851</v>
      </c>
      <c r="J114" s="6"/>
      <c r="K114" s="6"/>
      <c r="L114" s="6" t="s">
        <v>330</v>
      </c>
      <c r="M114" s="6" t="s">
        <v>195</v>
      </c>
      <c r="N114" s="6">
        <v>1</v>
      </c>
      <c r="O114" s="6" t="s">
        <v>424</v>
      </c>
      <c r="P114" s="6">
        <v>20</v>
      </c>
      <c r="Q114" s="6" t="s">
        <v>168</v>
      </c>
      <c r="R114" s="8">
        <v>43707.525740740741</v>
      </c>
      <c r="S114" s="6"/>
      <c r="T114" s="6"/>
      <c r="U114" s="6"/>
      <c r="V114" s="9" t="s">
        <v>169</v>
      </c>
      <c r="W114" s="6"/>
      <c r="X114" s="6"/>
      <c r="Y114" s="6">
        <v>120</v>
      </c>
      <c r="Z114" s="6">
        <v>120</v>
      </c>
      <c r="AA114" s="8">
        <f t="shared" si="9"/>
        <v>43827.525740740741</v>
      </c>
      <c r="AB114" s="6" t="s">
        <v>188</v>
      </c>
      <c r="AC114" s="6" t="s">
        <v>194</v>
      </c>
      <c r="AD114" s="6" t="s">
        <v>178</v>
      </c>
      <c r="AE114" s="6" t="s">
        <v>179</v>
      </c>
      <c r="AF114" s="6" t="s">
        <v>228</v>
      </c>
      <c r="AG114" s="6" t="s">
        <v>180</v>
      </c>
      <c r="AH114" s="6" t="s">
        <v>174</v>
      </c>
      <c r="AI114" s="6" t="s">
        <v>180</v>
      </c>
      <c r="AJ114" s="6" t="s">
        <v>185</v>
      </c>
      <c r="AK114" s="6" t="s">
        <v>222</v>
      </c>
      <c r="AL114" s="6"/>
      <c r="AM114" s="8">
        <v>43707.525740740741</v>
      </c>
      <c r="AN114" s="8">
        <v>43707.525739004632</v>
      </c>
      <c r="AO114" s="6"/>
      <c r="AP114" s="6"/>
      <c r="AQ114" s="6" t="s">
        <v>174</v>
      </c>
      <c r="AR114" s="6" t="s">
        <v>180</v>
      </c>
      <c r="AS114" s="6" t="s">
        <v>127</v>
      </c>
      <c r="AT114" s="6"/>
      <c r="AU114" s="6">
        <v>1</v>
      </c>
      <c r="AV114" s="6">
        <v>2</v>
      </c>
    </row>
    <row r="115" spans="1:48" s="5" customFormat="1" ht="14.25" x14ac:dyDescent="0.2">
      <c r="A115" s="6">
        <v>1</v>
      </c>
      <c r="B115" s="6" t="s">
        <v>160</v>
      </c>
      <c r="C115" s="6" t="s">
        <v>161</v>
      </c>
      <c r="D115" s="6" t="s">
        <v>945</v>
      </c>
      <c r="E115" s="6" t="s">
        <v>163</v>
      </c>
      <c r="F115" s="6">
        <v>1</v>
      </c>
      <c r="G115" s="6" t="s">
        <v>164</v>
      </c>
      <c r="H115" s="7" t="s">
        <v>438</v>
      </c>
      <c r="I115" s="8">
        <f t="shared" ca="1" si="5"/>
        <v>43895.984404976851</v>
      </c>
      <c r="J115" s="6"/>
      <c r="K115" s="6"/>
      <c r="L115" s="6" t="s">
        <v>331</v>
      </c>
      <c r="M115" s="6" t="s">
        <v>166</v>
      </c>
      <c r="N115" s="6"/>
      <c r="O115" s="6" t="s">
        <v>425</v>
      </c>
      <c r="P115" s="6">
        <v>21</v>
      </c>
      <c r="Q115" s="6" t="s">
        <v>168</v>
      </c>
      <c r="R115" s="8">
        <v>43707.525740740741</v>
      </c>
      <c r="S115" s="6"/>
      <c r="T115" s="6"/>
      <c r="U115" s="6"/>
      <c r="V115" s="9" t="s">
        <v>169</v>
      </c>
      <c r="W115" s="6"/>
      <c r="X115" s="6"/>
      <c r="Y115" s="6"/>
      <c r="Z115" s="6"/>
      <c r="AA115" s="6"/>
      <c r="AB115" s="6" t="s">
        <v>170</v>
      </c>
      <c r="AC115" s="6" t="s">
        <v>171</v>
      </c>
      <c r="AD115" s="6" t="s">
        <v>172</v>
      </c>
      <c r="AE115" s="6" t="s">
        <v>173</v>
      </c>
      <c r="AF115" s="6"/>
      <c r="AG115" s="6"/>
      <c r="AH115" s="6" t="s">
        <v>174</v>
      </c>
      <c r="AI115" s="6"/>
      <c r="AJ115" s="6"/>
      <c r="AK115" s="6"/>
      <c r="AL115" s="6"/>
      <c r="AM115" s="8"/>
      <c r="AN115" s="8">
        <v>43707.525739004632</v>
      </c>
      <c r="AO115" s="6"/>
      <c r="AP115" s="6"/>
      <c r="AQ115" s="6"/>
      <c r="AR115" s="6"/>
      <c r="AS115" s="6" t="s">
        <v>127</v>
      </c>
      <c r="AT115" s="6"/>
      <c r="AU115" s="6"/>
      <c r="AV115" s="6">
        <v>2</v>
      </c>
    </row>
    <row r="116" spans="1:48" s="5" customFormat="1" ht="14.25" x14ac:dyDescent="0.2">
      <c r="A116" s="6">
        <v>1</v>
      </c>
      <c r="B116" s="6" t="s">
        <v>160</v>
      </c>
      <c r="C116" s="6" t="s">
        <v>161</v>
      </c>
      <c r="D116" s="6" t="s">
        <v>945</v>
      </c>
      <c r="E116" s="6" t="s">
        <v>163</v>
      </c>
      <c r="F116" s="10">
        <v>1</v>
      </c>
      <c r="G116" s="6" t="s">
        <v>164</v>
      </c>
      <c r="H116" s="7" t="s">
        <v>438</v>
      </c>
      <c r="I116" s="8">
        <f t="shared" ca="1" si="5"/>
        <v>43895.984404976851</v>
      </c>
      <c r="J116" s="6"/>
      <c r="K116" s="6"/>
      <c r="L116" s="6" t="s">
        <v>332</v>
      </c>
      <c r="M116" s="6" t="s">
        <v>176</v>
      </c>
      <c r="N116" s="6">
        <v>1</v>
      </c>
      <c r="O116" s="6" t="s">
        <v>425</v>
      </c>
      <c r="P116" s="6">
        <v>21</v>
      </c>
      <c r="Q116" s="6" t="s">
        <v>168</v>
      </c>
      <c r="R116" s="8">
        <v>43707.525740740741</v>
      </c>
      <c r="S116" s="6"/>
      <c r="T116" s="6"/>
      <c r="U116" s="6"/>
      <c r="V116" s="9" t="s">
        <v>169</v>
      </c>
      <c r="W116" s="6"/>
      <c r="X116" s="6"/>
      <c r="Y116" s="6">
        <v>120</v>
      </c>
      <c r="Z116" s="6">
        <v>120</v>
      </c>
      <c r="AA116" s="8">
        <f t="shared" ref="AA116:AA123" si="10">R116+Y116</f>
        <v>43827.525740740741</v>
      </c>
      <c r="AB116" s="6" t="s">
        <v>177</v>
      </c>
      <c r="AC116" s="6" t="s">
        <v>171</v>
      </c>
      <c r="AD116" s="6" t="s">
        <v>178</v>
      </c>
      <c r="AE116" s="6" t="s">
        <v>179</v>
      </c>
      <c r="AF116" s="6"/>
      <c r="AG116" s="6" t="s">
        <v>180</v>
      </c>
      <c r="AH116" s="6" t="s">
        <v>174</v>
      </c>
      <c r="AI116" s="6"/>
      <c r="AJ116" s="6" t="s">
        <v>181</v>
      </c>
      <c r="AK116" s="6" t="s">
        <v>229</v>
      </c>
      <c r="AL116" s="6"/>
      <c r="AM116" s="8">
        <v>43707.525740740741</v>
      </c>
      <c r="AN116" s="8">
        <v>43707.525739004632</v>
      </c>
      <c r="AO116" s="6"/>
      <c r="AP116" s="6"/>
      <c r="AQ116" s="6"/>
      <c r="AR116" s="6"/>
      <c r="AS116" s="6" t="s">
        <v>127</v>
      </c>
      <c r="AT116" s="6"/>
      <c r="AU116" s="6">
        <v>1</v>
      </c>
      <c r="AV116" s="6">
        <v>2</v>
      </c>
    </row>
    <row r="117" spans="1:48" s="5" customFormat="1" ht="14.25" x14ac:dyDescent="0.2">
      <c r="A117" s="6">
        <v>1</v>
      </c>
      <c r="B117" s="6" t="s">
        <v>160</v>
      </c>
      <c r="C117" s="6" t="s">
        <v>161</v>
      </c>
      <c r="D117" s="6" t="s">
        <v>945</v>
      </c>
      <c r="E117" s="6" t="s">
        <v>163</v>
      </c>
      <c r="F117" s="10">
        <v>1</v>
      </c>
      <c r="G117" s="6" t="s">
        <v>164</v>
      </c>
      <c r="H117" s="7" t="s">
        <v>438</v>
      </c>
      <c r="I117" s="8">
        <f t="shared" ca="1" si="5"/>
        <v>43895.984404976851</v>
      </c>
      <c r="J117" s="6"/>
      <c r="K117" s="6"/>
      <c r="L117" s="6" t="s">
        <v>333</v>
      </c>
      <c r="M117" s="6" t="s">
        <v>195</v>
      </c>
      <c r="N117" s="6">
        <v>1</v>
      </c>
      <c r="O117" s="6" t="s">
        <v>425</v>
      </c>
      <c r="P117" s="6">
        <v>21</v>
      </c>
      <c r="Q117" s="6" t="s">
        <v>168</v>
      </c>
      <c r="R117" s="8">
        <v>43707.525740740741</v>
      </c>
      <c r="S117" s="6"/>
      <c r="T117" s="6"/>
      <c r="U117" s="6"/>
      <c r="V117" s="9" t="s">
        <v>169</v>
      </c>
      <c r="W117" s="6"/>
      <c r="X117" s="6"/>
      <c r="Y117" s="6">
        <v>120</v>
      </c>
      <c r="Z117" s="6">
        <v>120</v>
      </c>
      <c r="AA117" s="8">
        <f t="shared" si="10"/>
        <v>43827.525740740741</v>
      </c>
      <c r="AB117" s="6" t="s">
        <v>177</v>
      </c>
      <c r="AC117" s="6" t="s">
        <v>194</v>
      </c>
      <c r="AD117" s="6" t="s">
        <v>178</v>
      </c>
      <c r="AE117" s="6" t="s">
        <v>179</v>
      </c>
      <c r="AF117" s="6" t="s">
        <v>227</v>
      </c>
      <c r="AG117" s="6" t="s">
        <v>180</v>
      </c>
      <c r="AH117" s="6" t="s">
        <v>174</v>
      </c>
      <c r="AI117" s="6" t="s">
        <v>180</v>
      </c>
      <c r="AJ117" s="6" t="s">
        <v>181</v>
      </c>
      <c r="AK117" s="6" t="s">
        <v>229</v>
      </c>
      <c r="AL117" s="6"/>
      <c r="AM117" s="8">
        <v>43707.525740740741</v>
      </c>
      <c r="AN117" s="8">
        <v>43707.525739004632</v>
      </c>
      <c r="AO117" s="6"/>
      <c r="AP117" s="6"/>
      <c r="AQ117" s="6" t="s">
        <v>174</v>
      </c>
      <c r="AR117" s="6" t="s">
        <v>180</v>
      </c>
      <c r="AS117" s="6" t="s">
        <v>127</v>
      </c>
      <c r="AT117" s="6"/>
      <c r="AU117" s="6">
        <v>1</v>
      </c>
      <c r="AV117" s="6">
        <v>2</v>
      </c>
    </row>
    <row r="118" spans="1:48" s="5" customFormat="1" ht="14.25" x14ac:dyDescent="0.2">
      <c r="A118" s="6">
        <v>1</v>
      </c>
      <c r="B118" s="6" t="s">
        <v>160</v>
      </c>
      <c r="C118" s="6" t="s">
        <v>161</v>
      </c>
      <c r="D118" s="6" t="s">
        <v>945</v>
      </c>
      <c r="E118" s="6" t="s">
        <v>163</v>
      </c>
      <c r="F118" s="10">
        <v>1</v>
      </c>
      <c r="G118" s="6" t="s">
        <v>164</v>
      </c>
      <c r="H118" s="7" t="s">
        <v>438</v>
      </c>
      <c r="I118" s="8">
        <f t="shared" ca="1" si="5"/>
        <v>43895.984404976851</v>
      </c>
      <c r="J118" s="6"/>
      <c r="K118" s="6"/>
      <c r="L118" s="6" t="s">
        <v>334</v>
      </c>
      <c r="M118" s="6" t="s">
        <v>204</v>
      </c>
      <c r="N118" s="6">
        <v>1</v>
      </c>
      <c r="O118" s="6" t="s">
        <v>425</v>
      </c>
      <c r="P118" s="6">
        <v>21</v>
      </c>
      <c r="Q118" s="6" t="s">
        <v>168</v>
      </c>
      <c r="R118" s="8">
        <v>43707.525740740741</v>
      </c>
      <c r="S118" s="6"/>
      <c r="T118" s="6"/>
      <c r="U118" s="6"/>
      <c r="V118" s="9" t="s">
        <v>169</v>
      </c>
      <c r="W118" s="6"/>
      <c r="X118" s="6"/>
      <c r="Y118" s="6">
        <v>120</v>
      </c>
      <c r="Z118" s="6">
        <v>120</v>
      </c>
      <c r="AA118" s="8">
        <f t="shared" si="10"/>
        <v>43827.525740740741</v>
      </c>
      <c r="AB118" s="6" t="s">
        <v>177</v>
      </c>
      <c r="AC118" s="6" t="s">
        <v>168</v>
      </c>
      <c r="AD118" s="6" t="s">
        <v>178</v>
      </c>
      <c r="AE118" s="6" t="s">
        <v>179</v>
      </c>
      <c r="AF118" s="6" t="s">
        <v>227</v>
      </c>
      <c r="AG118" s="6" t="s">
        <v>180</v>
      </c>
      <c r="AH118" s="6" t="s">
        <v>183</v>
      </c>
      <c r="AI118" s="6" t="s">
        <v>180</v>
      </c>
      <c r="AJ118" s="6" t="s">
        <v>181</v>
      </c>
      <c r="AK118" s="6" t="s">
        <v>229</v>
      </c>
      <c r="AL118" s="6"/>
      <c r="AM118" s="8">
        <v>43707.525740740741</v>
      </c>
      <c r="AN118" s="8">
        <v>43707.525739004632</v>
      </c>
      <c r="AO118" s="6"/>
      <c r="AP118" s="6"/>
      <c r="AQ118" s="6" t="s">
        <v>174</v>
      </c>
      <c r="AR118" s="6" t="s">
        <v>180</v>
      </c>
      <c r="AS118" s="6" t="s">
        <v>127</v>
      </c>
      <c r="AT118" s="6"/>
      <c r="AU118" s="6">
        <v>1</v>
      </c>
      <c r="AV118" s="6">
        <v>2</v>
      </c>
    </row>
    <row r="119" spans="1:48" s="5" customFormat="1" ht="14.25" x14ac:dyDescent="0.2">
      <c r="A119" s="6">
        <v>1</v>
      </c>
      <c r="B119" s="6" t="s">
        <v>160</v>
      </c>
      <c r="C119" s="6" t="s">
        <v>161</v>
      </c>
      <c r="D119" s="6" t="s">
        <v>945</v>
      </c>
      <c r="E119" s="6" t="s">
        <v>163</v>
      </c>
      <c r="F119" s="6">
        <v>1</v>
      </c>
      <c r="G119" s="6" t="s">
        <v>164</v>
      </c>
      <c r="H119" s="7" t="s">
        <v>438</v>
      </c>
      <c r="I119" s="8">
        <f t="shared" ca="1" si="5"/>
        <v>43895.984404976851</v>
      </c>
      <c r="J119" s="6"/>
      <c r="K119" s="6"/>
      <c r="L119" s="6" t="s">
        <v>335</v>
      </c>
      <c r="M119" s="6" t="s">
        <v>200</v>
      </c>
      <c r="N119" s="6">
        <v>1</v>
      </c>
      <c r="O119" s="6" t="s">
        <v>425</v>
      </c>
      <c r="P119" s="6">
        <v>21</v>
      </c>
      <c r="Q119" s="6" t="s">
        <v>168</v>
      </c>
      <c r="R119" s="8">
        <f ca="1">NOW()</f>
        <v>43895.984404976851</v>
      </c>
      <c r="S119" s="8">
        <f ca="1">NOW()</f>
        <v>43895.984404976851</v>
      </c>
      <c r="T119" s="6"/>
      <c r="U119" s="6"/>
      <c r="V119" s="9" t="s">
        <v>169</v>
      </c>
      <c r="W119" s="6"/>
      <c r="X119" s="6"/>
      <c r="Y119" s="6">
        <v>100</v>
      </c>
      <c r="Z119" s="6">
        <v>100</v>
      </c>
      <c r="AA119" s="8">
        <f t="shared" ca="1" si="10"/>
        <v>43995.984404976851</v>
      </c>
      <c r="AB119" s="6" t="s">
        <v>177</v>
      </c>
      <c r="AC119" s="6" t="s">
        <v>197</v>
      </c>
      <c r="AD119" s="6" t="s">
        <v>178</v>
      </c>
      <c r="AE119" s="6" t="s">
        <v>179</v>
      </c>
      <c r="AF119" s="6" t="s">
        <v>227</v>
      </c>
      <c r="AG119" s="6" t="s">
        <v>180</v>
      </c>
      <c r="AH119" s="6" t="s">
        <v>183</v>
      </c>
      <c r="AI119" s="6" t="s">
        <v>180</v>
      </c>
      <c r="AJ119" s="6" t="s">
        <v>181</v>
      </c>
      <c r="AK119" s="6" t="s">
        <v>229</v>
      </c>
      <c r="AL119" s="6"/>
      <c r="AM119" s="8">
        <f ca="1">NOW()</f>
        <v>43895.984404976851</v>
      </c>
      <c r="AN119" s="8">
        <f ca="1">NOW()</f>
        <v>43895.984404976851</v>
      </c>
      <c r="AO119" s="6"/>
      <c r="AP119" s="6"/>
      <c r="AQ119" s="6" t="s">
        <v>183</v>
      </c>
      <c r="AR119" s="6" t="s">
        <v>180</v>
      </c>
      <c r="AS119" s="6" t="s">
        <v>159</v>
      </c>
      <c r="AT119" s="6" t="s">
        <v>182</v>
      </c>
      <c r="AU119" s="6">
        <v>1</v>
      </c>
      <c r="AV119" s="6">
        <v>7</v>
      </c>
    </row>
    <row r="120" spans="1:48" s="5" customFormat="1" ht="14.25" x14ac:dyDescent="0.2">
      <c r="A120" s="6">
        <v>1</v>
      </c>
      <c r="B120" s="6" t="s">
        <v>160</v>
      </c>
      <c r="C120" s="6" t="s">
        <v>161</v>
      </c>
      <c r="D120" s="6" t="s">
        <v>945</v>
      </c>
      <c r="E120" s="6" t="s">
        <v>163</v>
      </c>
      <c r="F120" s="6">
        <v>1</v>
      </c>
      <c r="G120" s="6" t="s">
        <v>164</v>
      </c>
      <c r="H120" s="7" t="s">
        <v>438</v>
      </c>
      <c r="I120" s="8">
        <f t="shared" ca="1" si="5"/>
        <v>43895.984404976851</v>
      </c>
      <c r="J120" s="6"/>
      <c r="K120" s="6"/>
      <c r="L120" s="6" t="s">
        <v>336</v>
      </c>
      <c r="M120" s="6" t="s">
        <v>198</v>
      </c>
      <c r="N120" s="6">
        <v>1</v>
      </c>
      <c r="O120" s="6" t="s">
        <v>425</v>
      </c>
      <c r="P120" s="6">
        <v>21</v>
      </c>
      <c r="Q120" s="6" t="s">
        <v>168</v>
      </c>
      <c r="R120" s="8">
        <f ca="1">NOW()</f>
        <v>43895.984404976851</v>
      </c>
      <c r="S120" s="8">
        <f ca="1">NOW()</f>
        <v>43895.984404976851</v>
      </c>
      <c r="T120" s="6"/>
      <c r="U120" s="6"/>
      <c r="V120" s="9" t="s">
        <v>169</v>
      </c>
      <c r="W120" s="6"/>
      <c r="X120" s="6"/>
      <c r="Y120" s="6">
        <v>100</v>
      </c>
      <c r="Z120" s="6">
        <v>100</v>
      </c>
      <c r="AA120" s="8">
        <f t="shared" ca="1" si="10"/>
        <v>43995.984404976851</v>
      </c>
      <c r="AB120" s="6" t="s">
        <v>177</v>
      </c>
      <c r="AC120" s="6" t="s">
        <v>197</v>
      </c>
      <c r="AD120" s="6" t="s">
        <v>178</v>
      </c>
      <c r="AE120" s="6" t="s">
        <v>179</v>
      </c>
      <c r="AF120" s="6" t="s">
        <v>227</v>
      </c>
      <c r="AG120" s="6" t="s">
        <v>180</v>
      </c>
      <c r="AH120" s="6" t="s">
        <v>183</v>
      </c>
      <c r="AI120" s="6" t="s">
        <v>180</v>
      </c>
      <c r="AJ120" s="6" t="s">
        <v>181</v>
      </c>
      <c r="AK120" s="6" t="s">
        <v>229</v>
      </c>
      <c r="AL120" s="6"/>
      <c r="AM120" s="8">
        <f ca="1">NOW()</f>
        <v>43895.984404976851</v>
      </c>
      <c r="AN120" s="8">
        <f ca="1">NOW()</f>
        <v>43895.984404976851</v>
      </c>
      <c r="AO120" s="6"/>
      <c r="AP120" s="6"/>
      <c r="AQ120" s="6" t="s">
        <v>183</v>
      </c>
      <c r="AR120" s="6" t="s">
        <v>180</v>
      </c>
      <c r="AS120" s="6" t="s">
        <v>159</v>
      </c>
      <c r="AT120" s="6" t="s">
        <v>182</v>
      </c>
      <c r="AU120" s="6">
        <v>1</v>
      </c>
      <c r="AV120" s="6">
        <v>7</v>
      </c>
    </row>
    <row r="121" spans="1:48" s="5" customFormat="1" ht="14.25" x14ac:dyDescent="0.2">
      <c r="A121" s="6">
        <v>1</v>
      </c>
      <c r="B121" s="6" t="s">
        <v>160</v>
      </c>
      <c r="C121" s="6" t="s">
        <v>161</v>
      </c>
      <c r="D121" s="6" t="s">
        <v>945</v>
      </c>
      <c r="E121" s="6" t="s">
        <v>163</v>
      </c>
      <c r="F121" s="10">
        <v>1</v>
      </c>
      <c r="G121" s="6" t="s">
        <v>164</v>
      </c>
      <c r="H121" s="7" t="s">
        <v>438</v>
      </c>
      <c r="I121" s="8">
        <f t="shared" ca="1" si="5"/>
        <v>43895.984404976851</v>
      </c>
      <c r="J121" s="6"/>
      <c r="K121" s="6"/>
      <c r="L121" s="6" t="s">
        <v>337</v>
      </c>
      <c r="M121" s="6" t="s">
        <v>176</v>
      </c>
      <c r="N121" s="6">
        <v>1</v>
      </c>
      <c r="O121" s="6" t="s">
        <v>425</v>
      </c>
      <c r="P121" s="6">
        <v>21</v>
      </c>
      <c r="Q121" s="6" t="s">
        <v>168</v>
      </c>
      <c r="R121" s="8">
        <v>43707.525740740741</v>
      </c>
      <c r="S121" s="6"/>
      <c r="T121" s="6"/>
      <c r="U121" s="6"/>
      <c r="V121" s="9" t="s">
        <v>169</v>
      </c>
      <c r="W121" s="6"/>
      <c r="X121" s="6"/>
      <c r="Y121" s="6">
        <v>120</v>
      </c>
      <c r="Z121" s="6">
        <v>120</v>
      </c>
      <c r="AA121" s="8">
        <f t="shared" si="10"/>
        <v>43827.525740740741</v>
      </c>
      <c r="AB121" s="6" t="s">
        <v>188</v>
      </c>
      <c r="AC121" s="6" t="s">
        <v>171</v>
      </c>
      <c r="AD121" s="6" t="s">
        <v>178</v>
      </c>
      <c r="AE121" s="6" t="s">
        <v>179</v>
      </c>
      <c r="AF121" s="6"/>
      <c r="AG121" s="6" t="s">
        <v>180</v>
      </c>
      <c r="AH121" s="6" t="s">
        <v>174</v>
      </c>
      <c r="AI121" s="6"/>
      <c r="AJ121" s="6" t="s">
        <v>185</v>
      </c>
      <c r="AK121" s="6" t="s">
        <v>222</v>
      </c>
      <c r="AL121" s="6"/>
      <c r="AM121" s="8">
        <v>43707.525740740741</v>
      </c>
      <c r="AN121" s="8">
        <v>43707.525739004632</v>
      </c>
      <c r="AO121" s="6"/>
      <c r="AP121" s="6"/>
      <c r="AQ121" s="6"/>
      <c r="AR121" s="6"/>
      <c r="AS121" s="6" t="s">
        <v>127</v>
      </c>
      <c r="AT121" s="6"/>
      <c r="AU121" s="6">
        <v>1</v>
      </c>
      <c r="AV121" s="6">
        <v>2</v>
      </c>
    </row>
    <row r="122" spans="1:48" s="5" customFormat="1" ht="14.25" x14ac:dyDescent="0.2">
      <c r="A122" s="6">
        <v>1</v>
      </c>
      <c r="B122" s="6" t="s">
        <v>160</v>
      </c>
      <c r="C122" s="6" t="s">
        <v>161</v>
      </c>
      <c r="D122" s="6" t="s">
        <v>945</v>
      </c>
      <c r="E122" s="6" t="s">
        <v>163</v>
      </c>
      <c r="F122" s="10">
        <v>1</v>
      </c>
      <c r="G122" s="6" t="s">
        <v>164</v>
      </c>
      <c r="H122" s="7" t="s">
        <v>438</v>
      </c>
      <c r="I122" s="8">
        <f t="shared" ca="1" si="5"/>
        <v>43895.984404976851</v>
      </c>
      <c r="J122" s="6"/>
      <c r="K122" s="6"/>
      <c r="L122" s="6" t="s">
        <v>338</v>
      </c>
      <c r="M122" s="6" t="s">
        <v>195</v>
      </c>
      <c r="N122" s="6">
        <v>1</v>
      </c>
      <c r="O122" s="6" t="s">
        <v>425</v>
      </c>
      <c r="P122" s="6">
        <v>21</v>
      </c>
      <c r="Q122" s="6" t="s">
        <v>168</v>
      </c>
      <c r="R122" s="8">
        <v>43707.525740740741</v>
      </c>
      <c r="S122" s="6"/>
      <c r="T122" s="6"/>
      <c r="U122" s="6"/>
      <c r="V122" s="9" t="s">
        <v>169</v>
      </c>
      <c r="W122" s="6"/>
      <c r="X122" s="6"/>
      <c r="Y122" s="6">
        <v>120</v>
      </c>
      <c r="Z122" s="6">
        <v>120</v>
      </c>
      <c r="AA122" s="8">
        <f t="shared" si="10"/>
        <v>43827.525740740741</v>
      </c>
      <c r="AB122" s="6" t="s">
        <v>188</v>
      </c>
      <c r="AC122" s="6" t="s">
        <v>194</v>
      </c>
      <c r="AD122" s="6" t="s">
        <v>178</v>
      </c>
      <c r="AE122" s="6" t="s">
        <v>179</v>
      </c>
      <c r="AF122" s="6" t="s">
        <v>227</v>
      </c>
      <c r="AG122" s="6" t="s">
        <v>180</v>
      </c>
      <c r="AH122" s="6" t="s">
        <v>174</v>
      </c>
      <c r="AI122" s="6" t="s">
        <v>180</v>
      </c>
      <c r="AJ122" s="6" t="s">
        <v>185</v>
      </c>
      <c r="AK122" s="6" t="s">
        <v>222</v>
      </c>
      <c r="AL122" s="6"/>
      <c r="AM122" s="8">
        <v>43707.525740740741</v>
      </c>
      <c r="AN122" s="8">
        <v>43707.525739004632</v>
      </c>
      <c r="AO122" s="6"/>
      <c r="AP122" s="6"/>
      <c r="AQ122" s="6" t="s">
        <v>174</v>
      </c>
      <c r="AR122" s="6" t="s">
        <v>180</v>
      </c>
      <c r="AS122" s="6" t="s">
        <v>127</v>
      </c>
      <c r="AT122" s="6"/>
      <c r="AU122" s="6">
        <v>1</v>
      </c>
      <c r="AV122" s="6">
        <v>2</v>
      </c>
    </row>
    <row r="123" spans="1:48" s="5" customFormat="1" ht="14.25" x14ac:dyDescent="0.2">
      <c r="A123" s="6">
        <v>1</v>
      </c>
      <c r="B123" s="6" t="s">
        <v>160</v>
      </c>
      <c r="C123" s="6" t="s">
        <v>161</v>
      </c>
      <c r="D123" s="6" t="s">
        <v>945</v>
      </c>
      <c r="E123" s="6" t="s">
        <v>163</v>
      </c>
      <c r="F123" s="10">
        <v>1</v>
      </c>
      <c r="G123" s="6" t="s">
        <v>164</v>
      </c>
      <c r="H123" s="7" t="s">
        <v>438</v>
      </c>
      <c r="I123" s="8">
        <f t="shared" ca="1" si="5"/>
        <v>43895.984404976851</v>
      </c>
      <c r="J123" s="6"/>
      <c r="K123" s="6"/>
      <c r="L123" s="6" t="s">
        <v>339</v>
      </c>
      <c r="M123" s="6" t="s">
        <v>195</v>
      </c>
      <c r="N123" s="6">
        <v>1</v>
      </c>
      <c r="O123" s="6" t="s">
        <v>425</v>
      </c>
      <c r="P123" s="6">
        <v>21</v>
      </c>
      <c r="Q123" s="6" t="s">
        <v>168</v>
      </c>
      <c r="R123" s="8">
        <v>43707.525740740741</v>
      </c>
      <c r="S123" s="6"/>
      <c r="T123" s="6"/>
      <c r="U123" s="6"/>
      <c r="V123" s="9" t="s">
        <v>169</v>
      </c>
      <c r="W123" s="6"/>
      <c r="X123" s="6"/>
      <c r="Y123" s="6">
        <v>120</v>
      </c>
      <c r="Z123" s="6">
        <v>120</v>
      </c>
      <c r="AA123" s="8">
        <f t="shared" si="10"/>
        <v>43827.525740740741</v>
      </c>
      <c r="AB123" s="6" t="s">
        <v>188</v>
      </c>
      <c r="AC123" s="6" t="s">
        <v>194</v>
      </c>
      <c r="AD123" s="6" t="s">
        <v>178</v>
      </c>
      <c r="AE123" s="6" t="s">
        <v>179</v>
      </c>
      <c r="AF123" s="6" t="s">
        <v>228</v>
      </c>
      <c r="AG123" s="6" t="s">
        <v>180</v>
      </c>
      <c r="AH123" s="6" t="s">
        <v>174</v>
      </c>
      <c r="AI123" s="6" t="s">
        <v>180</v>
      </c>
      <c r="AJ123" s="6" t="s">
        <v>185</v>
      </c>
      <c r="AK123" s="6" t="s">
        <v>222</v>
      </c>
      <c r="AL123" s="6"/>
      <c r="AM123" s="8">
        <v>43707.525740740741</v>
      </c>
      <c r="AN123" s="8">
        <v>43707.525739004632</v>
      </c>
      <c r="AO123" s="6"/>
      <c r="AP123" s="6"/>
      <c r="AQ123" s="6" t="s">
        <v>174</v>
      </c>
      <c r="AR123" s="6" t="s">
        <v>180</v>
      </c>
      <c r="AS123" s="6" t="s">
        <v>127</v>
      </c>
      <c r="AT123" s="6"/>
      <c r="AU123" s="6">
        <v>1</v>
      </c>
      <c r="AV123" s="6">
        <v>2</v>
      </c>
    </row>
    <row r="124" spans="1:48" s="5" customFormat="1" ht="14.25" x14ac:dyDescent="0.2">
      <c r="A124" s="6">
        <v>1</v>
      </c>
      <c r="B124" s="6" t="s">
        <v>160</v>
      </c>
      <c r="C124" s="6" t="s">
        <v>161</v>
      </c>
      <c r="D124" s="6" t="s">
        <v>945</v>
      </c>
      <c r="E124" s="6" t="s">
        <v>163</v>
      </c>
      <c r="F124" s="6">
        <v>1</v>
      </c>
      <c r="G124" s="6" t="s">
        <v>164</v>
      </c>
      <c r="H124" s="7" t="s">
        <v>216</v>
      </c>
      <c r="I124" s="8">
        <f t="shared" ca="1" si="5"/>
        <v>43895.984404976851</v>
      </c>
      <c r="J124" s="6"/>
      <c r="K124" s="6"/>
      <c r="L124" s="6" t="s">
        <v>340</v>
      </c>
      <c r="M124" s="6" t="s">
        <v>166</v>
      </c>
      <c r="N124" s="6"/>
      <c r="O124" s="6" t="s">
        <v>426</v>
      </c>
      <c r="P124" s="6">
        <v>22</v>
      </c>
      <c r="Q124" s="6" t="s">
        <v>168</v>
      </c>
      <c r="R124" s="8">
        <v>43707.525740740741</v>
      </c>
      <c r="S124" s="6"/>
      <c r="T124" s="6"/>
      <c r="U124" s="6"/>
      <c r="V124" s="9" t="s">
        <v>169</v>
      </c>
      <c r="W124" s="6"/>
      <c r="X124" s="6"/>
      <c r="Y124" s="6"/>
      <c r="Z124" s="6"/>
      <c r="AA124" s="6"/>
      <c r="AB124" s="6" t="s">
        <v>170</v>
      </c>
      <c r="AC124" s="6" t="s">
        <v>171</v>
      </c>
      <c r="AD124" s="6" t="s">
        <v>172</v>
      </c>
      <c r="AE124" s="6" t="s">
        <v>173</v>
      </c>
      <c r="AF124" s="6"/>
      <c r="AG124" s="6"/>
      <c r="AH124" s="6" t="s">
        <v>174</v>
      </c>
      <c r="AI124" s="6"/>
      <c r="AJ124" s="6"/>
      <c r="AK124" s="6"/>
      <c r="AL124" s="6"/>
      <c r="AM124" s="8"/>
      <c r="AN124" s="8">
        <v>43707.525739004632</v>
      </c>
      <c r="AO124" s="6"/>
      <c r="AP124" s="6"/>
      <c r="AQ124" s="6"/>
      <c r="AR124" s="6"/>
      <c r="AS124" s="6" t="s">
        <v>127</v>
      </c>
      <c r="AT124" s="6"/>
      <c r="AU124" s="6"/>
      <c r="AV124" s="6">
        <v>2</v>
      </c>
    </row>
    <row r="125" spans="1:48" s="5" customFormat="1" ht="14.25" x14ac:dyDescent="0.2">
      <c r="A125" s="6">
        <v>1</v>
      </c>
      <c r="B125" s="6" t="s">
        <v>160</v>
      </c>
      <c r="C125" s="6" t="s">
        <v>161</v>
      </c>
      <c r="D125" s="6" t="s">
        <v>945</v>
      </c>
      <c r="E125" s="6" t="s">
        <v>163</v>
      </c>
      <c r="F125" s="10">
        <v>1</v>
      </c>
      <c r="G125" s="6" t="s">
        <v>164</v>
      </c>
      <c r="H125" s="7" t="s">
        <v>216</v>
      </c>
      <c r="I125" s="8">
        <f t="shared" ca="1" si="5"/>
        <v>43895.984404976851</v>
      </c>
      <c r="J125" s="6"/>
      <c r="K125" s="6"/>
      <c r="L125" s="6" t="s">
        <v>341</v>
      </c>
      <c r="M125" s="6" t="s">
        <v>176</v>
      </c>
      <c r="N125" s="6">
        <v>1</v>
      </c>
      <c r="O125" s="6" t="s">
        <v>426</v>
      </c>
      <c r="P125" s="6">
        <v>22</v>
      </c>
      <c r="Q125" s="6" t="s">
        <v>168</v>
      </c>
      <c r="R125" s="8">
        <v>43707.525740740741</v>
      </c>
      <c r="S125" s="6"/>
      <c r="T125" s="6"/>
      <c r="U125" s="6"/>
      <c r="V125" s="9" t="s">
        <v>169</v>
      </c>
      <c r="W125" s="6"/>
      <c r="X125" s="6"/>
      <c r="Y125" s="6">
        <v>120</v>
      </c>
      <c r="Z125" s="6">
        <v>120</v>
      </c>
      <c r="AA125" s="8">
        <f t="shared" ref="AA125:AA130" si="11">R125+Y125</f>
        <v>43827.525740740741</v>
      </c>
      <c r="AB125" s="6" t="s">
        <v>177</v>
      </c>
      <c r="AC125" s="6" t="s">
        <v>171</v>
      </c>
      <c r="AD125" s="6" t="s">
        <v>178</v>
      </c>
      <c r="AE125" s="6" t="s">
        <v>179</v>
      </c>
      <c r="AF125" s="6"/>
      <c r="AG125" s="6" t="s">
        <v>180</v>
      </c>
      <c r="AH125" s="6" t="s">
        <v>174</v>
      </c>
      <c r="AI125" s="6"/>
      <c r="AJ125" s="6" t="s">
        <v>181</v>
      </c>
      <c r="AK125" s="6" t="s">
        <v>223</v>
      </c>
      <c r="AL125" s="6"/>
      <c r="AM125" s="8">
        <v>43707.525740740741</v>
      </c>
      <c r="AN125" s="8">
        <v>43707.525739004632</v>
      </c>
      <c r="AO125" s="6"/>
      <c r="AP125" s="6"/>
      <c r="AQ125" s="6"/>
      <c r="AR125" s="6"/>
      <c r="AS125" s="6" t="s">
        <v>127</v>
      </c>
      <c r="AT125" s="6"/>
      <c r="AU125" s="6">
        <v>1</v>
      </c>
      <c r="AV125" s="6">
        <v>2</v>
      </c>
    </row>
    <row r="126" spans="1:48" s="5" customFormat="1" ht="14.25" x14ac:dyDescent="0.2">
      <c r="A126" s="6">
        <v>1</v>
      </c>
      <c r="B126" s="6" t="s">
        <v>160</v>
      </c>
      <c r="C126" s="6" t="s">
        <v>161</v>
      </c>
      <c r="D126" s="6" t="s">
        <v>945</v>
      </c>
      <c r="E126" s="6" t="s">
        <v>163</v>
      </c>
      <c r="F126" s="10">
        <v>1</v>
      </c>
      <c r="G126" s="6" t="s">
        <v>164</v>
      </c>
      <c r="H126" s="7" t="s">
        <v>216</v>
      </c>
      <c r="I126" s="8">
        <f t="shared" ca="1" si="5"/>
        <v>43895.984404976851</v>
      </c>
      <c r="J126" s="6"/>
      <c r="K126" s="6"/>
      <c r="L126" s="6" t="s">
        <v>342</v>
      </c>
      <c r="M126" s="6" t="s">
        <v>195</v>
      </c>
      <c r="N126" s="6">
        <v>1</v>
      </c>
      <c r="O126" s="6" t="s">
        <v>426</v>
      </c>
      <c r="P126" s="6">
        <v>22</v>
      </c>
      <c r="Q126" s="6" t="s">
        <v>168</v>
      </c>
      <c r="R126" s="8">
        <v>43707.525740740741</v>
      </c>
      <c r="S126" s="6"/>
      <c r="T126" s="6"/>
      <c r="U126" s="6"/>
      <c r="V126" s="9" t="s">
        <v>169</v>
      </c>
      <c r="W126" s="6"/>
      <c r="X126" s="6"/>
      <c r="Y126" s="6">
        <v>120</v>
      </c>
      <c r="Z126" s="6">
        <v>120</v>
      </c>
      <c r="AA126" s="8">
        <f t="shared" si="11"/>
        <v>43827.525740740741</v>
      </c>
      <c r="AB126" s="6" t="s">
        <v>177</v>
      </c>
      <c r="AC126" s="6" t="s">
        <v>194</v>
      </c>
      <c r="AD126" s="6" t="s">
        <v>178</v>
      </c>
      <c r="AE126" s="6" t="s">
        <v>179</v>
      </c>
      <c r="AF126" s="6" t="s">
        <v>183</v>
      </c>
      <c r="AG126" s="6" t="s">
        <v>180</v>
      </c>
      <c r="AH126" s="6" t="s">
        <v>174</v>
      </c>
      <c r="AI126" s="6" t="s">
        <v>180</v>
      </c>
      <c r="AJ126" s="6" t="s">
        <v>181</v>
      </c>
      <c r="AK126" s="6" t="s">
        <v>223</v>
      </c>
      <c r="AL126" s="6"/>
      <c r="AM126" s="8">
        <v>43707.525740740741</v>
      </c>
      <c r="AN126" s="8">
        <v>43707.525739004632</v>
      </c>
      <c r="AO126" s="6"/>
      <c r="AP126" s="6"/>
      <c r="AQ126" s="6" t="s">
        <v>174</v>
      </c>
      <c r="AR126" s="6" t="s">
        <v>180</v>
      </c>
      <c r="AS126" s="6" t="s">
        <v>127</v>
      </c>
      <c r="AT126" s="6"/>
      <c r="AU126" s="6">
        <v>1</v>
      </c>
      <c r="AV126" s="6">
        <v>2</v>
      </c>
    </row>
    <row r="127" spans="1:48" s="5" customFormat="1" ht="14.25" x14ac:dyDescent="0.2">
      <c r="A127" s="6">
        <v>1</v>
      </c>
      <c r="B127" s="6" t="s">
        <v>160</v>
      </c>
      <c r="C127" s="6" t="s">
        <v>161</v>
      </c>
      <c r="D127" s="6" t="s">
        <v>945</v>
      </c>
      <c r="E127" s="6" t="s">
        <v>163</v>
      </c>
      <c r="F127" s="10">
        <v>1</v>
      </c>
      <c r="G127" s="6" t="s">
        <v>164</v>
      </c>
      <c r="H127" s="7" t="s">
        <v>216</v>
      </c>
      <c r="I127" s="8">
        <f t="shared" ca="1" si="5"/>
        <v>43895.984404976851</v>
      </c>
      <c r="J127" s="6"/>
      <c r="K127" s="6"/>
      <c r="L127" s="6" t="s">
        <v>343</v>
      </c>
      <c r="M127" s="6" t="s">
        <v>204</v>
      </c>
      <c r="N127" s="6">
        <v>1</v>
      </c>
      <c r="O127" s="6" t="s">
        <v>426</v>
      </c>
      <c r="P127" s="6">
        <v>22</v>
      </c>
      <c r="Q127" s="6" t="s">
        <v>168</v>
      </c>
      <c r="R127" s="8">
        <v>43707.525740740741</v>
      </c>
      <c r="S127" s="6"/>
      <c r="T127" s="6"/>
      <c r="U127" s="6"/>
      <c r="V127" s="9" t="s">
        <v>169</v>
      </c>
      <c r="W127" s="6"/>
      <c r="X127" s="6"/>
      <c r="Y127" s="6">
        <v>120</v>
      </c>
      <c r="Z127" s="6">
        <v>120</v>
      </c>
      <c r="AA127" s="8">
        <f t="shared" si="11"/>
        <v>43827.525740740741</v>
      </c>
      <c r="AB127" s="6" t="s">
        <v>177</v>
      </c>
      <c r="AC127" s="6" t="s">
        <v>168</v>
      </c>
      <c r="AD127" s="6" t="s">
        <v>178</v>
      </c>
      <c r="AE127" s="6" t="s">
        <v>179</v>
      </c>
      <c r="AF127" s="6" t="s">
        <v>183</v>
      </c>
      <c r="AG127" s="6" t="s">
        <v>180</v>
      </c>
      <c r="AH127" s="6" t="s">
        <v>183</v>
      </c>
      <c r="AI127" s="6" t="s">
        <v>180</v>
      </c>
      <c r="AJ127" s="6" t="s">
        <v>181</v>
      </c>
      <c r="AK127" s="6" t="s">
        <v>223</v>
      </c>
      <c r="AL127" s="6"/>
      <c r="AM127" s="8">
        <v>43707.525740740741</v>
      </c>
      <c r="AN127" s="8">
        <v>43707.525739004632</v>
      </c>
      <c r="AO127" s="6"/>
      <c r="AP127" s="6"/>
      <c r="AQ127" s="6" t="s">
        <v>174</v>
      </c>
      <c r="AR127" s="6" t="s">
        <v>180</v>
      </c>
      <c r="AS127" s="6" t="s">
        <v>127</v>
      </c>
      <c r="AT127" s="6"/>
      <c r="AU127" s="6">
        <v>1</v>
      </c>
      <c r="AV127" s="6">
        <v>2</v>
      </c>
    </row>
    <row r="128" spans="1:48" s="5" customFormat="1" ht="14.25" x14ac:dyDescent="0.2">
      <c r="A128" s="6">
        <v>1</v>
      </c>
      <c r="B128" s="6" t="s">
        <v>160</v>
      </c>
      <c r="C128" s="6" t="s">
        <v>161</v>
      </c>
      <c r="D128" s="6" t="s">
        <v>945</v>
      </c>
      <c r="E128" s="6" t="s">
        <v>163</v>
      </c>
      <c r="F128" s="6">
        <v>1</v>
      </c>
      <c r="G128" s="6" t="s">
        <v>164</v>
      </c>
      <c r="H128" s="7" t="s">
        <v>216</v>
      </c>
      <c r="I128" s="8">
        <f t="shared" ca="1" si="5"/>
        <v>43895.984404976851</v>
      </c>
      <c r="J128" s="6"/>
      <c r="K128" s="6"/>
      <c r="L128" s="6" t="s">
        <v>344</v>
      </c>
      <c r="M128" s="6" t="s">
        <v>200</v>
      </c>
      <c r="N128" s="6">
        <v>1</v>
      </c>
      <c r="O128" s="6" t="s">
        <v>426</v>
      </c>
      <c r="P128" s="6">
        <v>22</v>
      </c>
      <c r="Q128" s="6" t="s">
        <v>168</v>
      </c>
      <c r="R128" s="8">
        <f t="shared" ref="R128:S130" ca="1" si="12">NOW()</f>
        <v>43895.984404976851</v>
      </c>
      <c r="S128" s="8">
        <f t="shared" ca="1" si="12"/>
        <v>43895.984404976851</v>
      </c>
      <c r="T128" s="6"/>
      <c r="U128" s="6"/>
      <c r="V128" s="9" t="s">
        <v>169</v>
      </c>
      <c r="W128" s="6"/>
      <c r="X128" s="6"/>
      <c r="Y128" s="6">
        <v>100</v>
      </c>
      <c r="Z128" s="6">
        <v>100</v>
      </c>
      <c r="AA128" s="8">
        <f t="shared" ca="1" si="11"/>
        <v>43995.984404976851</v>
      </c>
      <c r="AB128" s="6" t="s">
        <v>177</v>
      </c>
      <c r="AC128" s="6" t="s">
        <v>197</v>
      </c>
      <c r="AD128" s="6" t="s">
        <v>178</v>
      </c>
      <c r="AE128" s="6" t="s">
        <v>179</v>
      </c>
      <c r="AF128" s="6" t="s">
        <v>183</v>
      </c>
      <c r="AG128" s="6" t="s">
        <v>180</v>
      </c>
      <c r="AH128" s="6" t="s">
        <v>183</v>
      </c>
      <c r="AI128" s="6" t="s">
        <v>180</v>
      </c>
      <c r="AJ128" s="6" t="s">
        <v>181</v>
      </c>
      <c r="AK128" s="6" t="s">
        <v>223</v>
      </c>
      <c r="AL128" s="6"/>
      <c r="AM128" s="8">
        <f t="shared" ref="AM128:AN130" ca="1" si="13">NOW()</f>
        <v>43895.984404976851</v>
      </c>
      <c r="AN128" s="8">
        <f t="shared" ca="1" si="13"/>
        <v>43895.984404976851</v>
      </c>
      <c r="AO128" s="6"/>
      <c r="AP128" s="6"/>
      <c r="AQ128" s="6" t="s">
        <v>183</v>
      </c>
      <c r="AR128" s="6" t="s">
        <v>180</v>
      </c>
      <c r="AS128" s="6" t="s">
        <v>159</v>
      </c>
      <c r="AT128" s="6" t="s">
        <v>182</v>
      </c>
      <c r="AU128" s="6">
        <v>1</v>
      </c>
      <c r="AV128" s="6">
        <v>7</v>
      </c>
    </row>
    <row r="129" spans="1:48" s="5" customFormat="1" ht="14.25" x14ac:dyDescent="0.2">
      <c r="A129" s="6">
        <v>1</v>
      </c>
      <c r="B129" s="6" t="s">
        <v>160</v>
      </c>
      <c r="C129" s="6" t="s">
        <v>161</v>
      </c>
      <c r="D129" s="6" t="s">
        <v>945</v>
      </c>
      <c r="E129" s="6" t="s">
        <v>163</v>
      </c>
      <c r="F129" s="6">
        <v>1</v>
      </c>
      <c r="G129" s="6" t="s">
        <v>164</v>
      </c>
      <c r="H129" s="7" t="s">
        <v>216</v>
      </c>
      <c r="I129" s="8">
        <f t="shared" ca="1" si="5"/>
        <v>43895.984404976851</v>
      </c>
      <c r="J129" s="6"/>
      <c r="K129" s="6"/>
      <c r="L129" s="6" t="s">
        <v>345</v>
      </c>
      <c r="M129" s="6" t="s">
        <v>198</v>
      </c>
      <c r="N129" s="6">
        <v>1</v>
      </c>
      <c r="O129" s="6" t="s">
        <v>426</v>
      </c>
      <c r="P129" s="6">
        <v>22</v>
      </c>
      <c r="Q129" s="6" t="s">
        <v>168</v>
      </c>
      <c r="R129" s="8">
        <f t="shared" ca="1" si="12"/>
        <v>43895.984404976851</v>
      </c>
      <c r="S129" s="8">
        <f t="shared" ca="1" si="12"/>
        <v>43895.984404976851</v>
      </c>
      <c r="T129" s="6"/>
      <c r="U129" s="6"/>
      <c r="V129" s="9" t="s">
        <v>169</v>
      </c>
      <c r="W129" s="6"/>
      <c r="X129" s="6"/>
      <c r="Y129" s="6">
        <v>100</v>
      </c>
      <c r="Z129" s="6">
        <v>100</v>
      </c>
      <c r="AA129" s="8">
        <f t="shared" ca="1" si="11"/>
        <v>43995.984404976851</v>
      </c>
      <c r="AB129" s="6" t="s">
        <v>177</v>
      </c>
      <c r="AC129" s="6" t="s">
        <v>197</v>
      </c>
      <c r="AD129" s="6" t="s">
        <v>178</v>
      </c>
      <c r="AE129" s="6" t="s">
        <v>179</v>
      </c>
      <c r="AF129" s="6" t="s">
        <v>183</v>
      </c>
      <c r="AG129" s="6" t="s">
        <v>180</v>
      </c>
      <c r="AH129" s="6" t="s">
        <v>183</v>
      </c>
      <c r="AI129" s="6" t="s">
        <v>180</v>
      </c>
      <c r="AJ129" s="6" t="s">
        <v>181</v>
      </c>
      <c r="AK129" s="6" t="s">
        <v>223</v>
      </c>
      <c r="AL129" s="6"/>
      <c r="AM129" s="8">
        <f t="shared" ca="1" si="13"/>
        <v>43895.984404976851</v>
      </c>
      <c r="AN129" s="8">
        <f t="shared" ca="1" si="13"/>
        <v>43895.984404976851</v>
      </c>
      <c r="AO129" s="6"/>
      <c r="AP129" s="6"/>
      <c r="AQ129" s="6" t="s">
        <v>183</v>
      </c>
      <c r="AR129" s="6" t="s">
        <v>180</v>
      </c>
      <c r="AS129" s="6" t="s">
        <v>159</v>
      </c>
      <c r="AT129" s="6" t="s">
        <v>182</v>
      </c>
      <c r="AU129" s="6">
        <v>1</v>
      </c>
      <c r="AV129" s="6">
        <v>7</v>
      </c>
    </row>
    <row r="130" spans="1:48" s="5" customFormat="1" ht="14.25" x14ac:dyDescent="0.2">
      <c r="A130" s="6">
        <v>1</v>
      </c>
      <c r="B130" s="6" t="s">
        <v>160</v>
      </c>
      <c r="C130" s="6" t="s">
        <v>161</v>
      </c>
      <c r="D130" s="6" t="s">
        <v>945</v>
      </c>
      <c r="E130" s="6" t="s">
        <v>163</v>
      </c>
      <c r="F130" s="6">
        <v>1</v>
      </c>
      <c r="G130" s="6" t="s">
        <v>164</v>
      </c>
      <c r="H130" s="7" t="s">
        <v>216</v>
      </c>
      <c r="I130" s="8">
        <f t="shared" ca="1" si="5"/>
        <v>43895.984404976851</v>
      </c>
      <c r="J130" s="6"/>
      <c r="K130" s="6"/>
      <c r="L130" s="6" t="s">
        <v>346</v>
      </c>
      <c r="M130" s="6" t="s">
        <v>224</v>
      </c>
      <c r="N130" s="6">
        <v>1</v>
      </c>
      <c r="O130" s="6" t="s">
        <v>426</v>
      </c>
      <c r="P130" s="6">
        <v>22</v>
      </c>
      <c r="Q130" s="6" t="s">
        <v>197</v>
      </c>
      <c r="R130" s="8">
        <f t="shared" ca="1" si="12"/>
        <v>43895.984404976851</v>
      </c>
      <c r="S130" s="8">
        <f t="shared" ca="1" si="12"/>
        <v>43895.984404976851</v>
      </c>
      <c r="T130" s="6"/>
      <c r="U130" s="6"/>
      <c r="V130" s="9" t="s">
        <v>169</v>
      </c>
      <c r="W130" s="6">
        <v>2</v>
      </c>
      <c r="X130" s="6" t="s">
        <v>189</v>
      </c>
      <c r="Y130" s="6">
        <v>100</v>
      </c>
      <c r="Z130" s="6">
        <v>10</v>
      </c>
      <c r="AA130" s="8">
        <f t="shared" ca="1" si="11"/>
        <v>43995.984404976851</v>
      </c>
      <c r="AB130" s="6" t="s">
        <v>188</v>
      </c>
      <c r="AC130" s="6" t="s">
        <v>187</v>
      </c>
      <c r="AD130" s="6" t="s">
        <v>178</v>
      </c>
      <c r="AE130" s="6" t="s">
        <v>179</v>
      </c>
      <c r="AF130" s="6" t="s">
        <v>174</v>
      </c>
      <c r="AG130" s="6" t="s">
        <v>186</v>
      </c>
      <c r="AH130" s="6" t="s">
        <v>174</v>
      </c>
      <c r="AI130" s="6"/>
      <c r="AJ130" s="6" t="s">
        <v>185</v>
      </c>
      <c r="AK130" s="6" t="s">
        <v>223</v>
      </c>
      <c r="AL130" s="6"/>
      <c r="AM130" s="8">
        <f t="shared" ca="1" si="13"/>
        <v>43895.984404976851</v>
      </c>
      <c r="AN130" s="8">
        <f t="shared" ca="1" si="13"/>
        <v>43895.984404976851</v>
      </c>
      <c r="AO130" s="6"/>
      <c r="AP130" s="6"/>
      <c r="AQ130" s="6" t="s">
        <v>174</v>
      </c>
      <c r="AR130" s="6" t="s">
        <v>180</v>
      </c>
      <c r="AS130" s="6" t="s">
        <v>159</v>
      </c>
      <c r="AT130" s="6" t="s">
        <v>182</v>
      </c>
      <c r="AU130" s="6">
        <v>2</v>
      </c>
      <c r="AV130" s="6">
        <v>7</v>
      </c>
    </row>
    <row r="131" spans="1:48" s="5" customFormat="1" ht="14.25" x14ac:dyDescent="0.2">
      <c r="A131" s="6">
        <v>1</v>
      </c>
      <c r="B131" s="6" t="s">
        <v>160</v>
      </c>
      <c r="C131" s="6" t="s">
        <v>161</v>
      </c>
      <c r="D131" s="6" t="s">
        <v>945</v>
      </c>
      <c r="E131" s="6" t="s">
        <v>163</v>
      </c>
      <c r="F131" s="6">
        <v>1</v>
      </c>
      <c r="G131" s="6" t="s">
        <v>164</v>
      </c>
      <c r="H131" s="7" t="s">
        <v>217</v>
      </c>
      <c r="I131" s="8">
        <f t="shared" ref="I131:I189" ca="1" si="14">NOW()</f>
        <v>43895.984404976851</v>
      </c>
      <c r="J131" s="6"/>
      <c r="K131" s="6"/>
      <c r="L131" s="6" t="s">
        <v>347</v>
      </c>
      <c r="M131" s="6" t="s">
        <v>166</v>
      </c>
      <c r="N131" s="6"/>
      <c r="O131" s="6" t="s">
        <v>427</v>
      </c>
      <c r="P131" s="6">
        <v>23</v>
      </c>
      <c r="Q131" s="6" t="s">
        <v>168</v>
      </c>
      <c r="R131" s="8">
        <v>43707.525740740741</v>
      </c>
      <c r="S131" s="6"/>
      <c r="T131" s="6"/>
      <c r="U131" s="6"/>
      <c r="V131" s="9" t="s">
        <v>169</v>
      </c>
      <c r="W131" s="6"/>
      <c r="X131" s="6"/>
      <c r="Y131" s="6"/>
      <c r="Z131" s="6"/>
      <c r="AA131" s="6"/>
      <c r="AB131" s="6" t="s">
        <v>170</v>
      </c>
      <c r="AC131" s="6" t="s">
        <v>171</v>
      </c>
      <c r="AD131" s="6" t="s">
        <v>172</v>
      </c>
      <c r="AE131" s="6" t="s">
        <v>173</v>
      </c>
      <c r="AF131" s="6"/>
      <c r="AG131" s="6"/>
      <c r="AH131" s="6" t="s">
        <v>174</v>
      </c>
      <c r="AI131" s="6"/>
      <c r="AJ131" s="6"/>
      <c r="AK131" s="6"/>
      <c r="AL131" s="6"/>
      <c r="AM131" s="8"/>
      <c r="AN131" s="8">
        <v>43707.525739004632</v>
      </c>
      <c r="AO131" s="6"/>
      <c r="AP131" s="6"/>
      <c r="AQ131" s="6"/>
      <c r="AR131" s="6"/>
      <c r="AS131" s="6" t="s">
        <v>127</v>
      </c>
      <c r="AT131" s="6"/>
      <c r="AU131" s="6"/>
      <c r="AV131" s="6">
        <v>2</v>
      </c>
    </row>
    <row r="132" spans="1:48" s="5" customFormat="1" ht="14.25" x14ac:dyDescent="0.2">
      <c r="A132" s="6">
        <v>1</v>
      </c>
      <c r="B132" s="6" t="s">
        <v>160</v>
      </c>
      <c r="C132" s="6" t="s">
        <v>161</v>
      </c>
      <c r="D132" s="6" t="s">
        <v>945</v>
      </c>
      <c r="E132" s="6" t="s">
        <v>163</v>
      </c>
      <c r="F132" s="10">
        <v>1</v>
      </c>
      <c r="G132" s="6" t="s">
        <v>164</v>
      </c>
      <c r="H132" s="7" t="s">
        <v>217</v>
      </c>
      <c r="I132" s="8">
        <f t="shared" ca="1" si="14"/>
        <v>43895.984404976851</v>
      </c>
      <c r="J132" s="6"/>
      <c r="K132" s="6"/>
      <c r="L132" s="6" t="s">
        <v>348</v>
      </c>
      <c r="M132" s="6" t="s">
        <v>176</v>
      </c>
      <c r="N132" s="6">
        <v>1</v>
      </c>
      <c r="O132" s="6" t="s">
        <v>427</v>
      </c>
      <c r="P132" s="6">
        <v>23</v>
      </c>
      <c r="Q132" s="6" t="s">
        <v>168</v>
      </c>
      <c r="R132" s="8">
        <v>43707.525740740741</v>
      </c>
      <c r="S132" s="6"/>
      <c r="T132" s="6"/>
      <c r="U132" s="6"/>
      <c r="V132" s="9" t="s">
        <v>169</v>
      </c>
      <c r="W132" s="6"/>
      <c r="X132" s="6"/>
      <c r="Y132" s="6">
        <v>120</v>
      </c>
      <c r="Z132" s="6">
        <v>120</v>
      </c>
      <c r="AA132" s="8">
        <f t="shared" ref="AA132:AA137" si="15">R132+Y132</f>
        <v>43827.525740740741</v>
      </c>
      <c r="AB132" s="6" t="s">
        <v>177</v>
      </c>
      <c r="AC132" s="6" t="s">
        <v>171</v>
      </c>
      <c r="AD132" s="6" t="s">
        <v>178</v>
      </c>
      <c r="AE132" s="6" t="s">
        <v>179</v>
      </c>
      <c r="AF132" s="6"/>
      <c r="AG132" s="6" t="s">
        <v>180</v>
      </c>
      <c r="AH132" s="6" t="s">
        <v>174</v>
      </c>
      <c r="AI132" s="6"/>
      <c r="AJ132" s="6" t="s">
        <v>181</v>
      </c>
      <c r="AK132" s="6" t="s">
        <v>223</v>
      </c>
      <c r="AL132" s="6"/>
      <c r="AM132" s="8">
        <v>43707.525740740741</v>
      </c>
      <c r="AN132" s="8">
        <v>43707.525739004632</v>
      </c>
      <c r="AO132" s="6"/>
      <c r="AP132" s="6"/>
      <c r="AQ132" s="6"/>
      <c r="AR132" s="6"/>
      <c r="AS132" s="6" t="s">
        <v>127</v>
      </c>
      <c r="AT132" s="6"/>
      <c r="AU132" s="6">
        <v>1</v>
      </c>
      <c r="AV132" s="6">
        <v>2</v>
      </c>
    </row>
    <row r="133" spans="1:48" s="5" customFormat="1" ht="14.25" x14ac:dyDescent="0.2">
      <c r="A133" s="6">
        <v>1</v>
      </c>
      <c r="B133" s="6" t="s">
        <v>160</v>
      </c>
      <c r="C133" s="6" t="s">
        <v>161</v>
      </c>
      <c r="D133" s="6" t="s">
        <v>945</v>
      </c>
      <c r="E133" s="6" t="s">
        <v>163</v>
      </c>
      <c r="F133" s="10">
        <v>1</v>
      </c>
      <c r="G133" s="6" t="s">
        <v>164</v>
      </c>
      <c r="H133" s="7" t="s">
        <v>217</v>
      </c>
      <c r="I133" s="8">
        <f t="shared" ca="1" si="14"/>
        <v>43895.984404976851</v>
      </c>
      <c r="J133" s="6"/>
      <c r="K133" s="6"/>
      <c r="L133" s="6" t="s">
        <v>349</v>
      </c>
      <c r="M133" s="6" t="s">
        <v>195</v>
      </c>
      <c r="N133" s="6">
        <v>1</v>
      </c>
      <c r="O133" s="6" t="s">
        <v>427</v>
      </c>
      <c r="P133" s="6">
        <v>23</v>
      </c>
      <c r="Q133" s="6" t="s">
        <v>168</v>
      </c>
      <c r="R133" s="8">
        <v>43707.525740740741</v>
      </c>
      <c r="S133" s="6"/>
      <c r="T133" s="6"/>
      <c r="U133" s="6"/>
      <c r="V133" s="9" t="s">
        <v>169</v>
      </c>
      <c r="W133" s="6"/>
      <c r="X133" s="6"/>
      <c r="Y133" s="6">
        <v>120</v>
      </c>
      <c r="Z133" s="6">
        <v>120</v>
      </c>
      <c r="AA133" s="8">
        <f t="shared" si="15"/>
        <v>43827.525740740741</v>
      </c>
      <c r="AB133" s="6" t="s">
        <v>177</v>
      </c>
      <c r="AC133" s="6" t="s">
        <v>194</v>
      </c>
      <c r="AD133" s="6" t="s">
        <v>178</v>
      </c>
      <c r="AE133" s="6" t="s">
        <v>179</v>
      </c>
      <c r="AF133" s="6" t="s">
        <v>183</v>
      </c>
      <c r="AG133" s="6" t="s">
        <v>180</v>
      </c>
      <c r="AH133" s="6" t="s">
        <v>174</v>
      </c>
      <c r="AI133" s="6" t="s">
        <v>180</v>
      </c>
      <c r="AJ133" s="6" t="s">
        <v>181</v>
      </c>
      <c r="AK133" s="6" t="s">
        <v>223</v>
      </c>
      <c r="AL133" s="6"/>
      <c r="AM133" s="8">
        <v>43707.525740740741</v>
      </c>
      <c r="AN133" s="8">
        <v>43707.525739004632</v>
      </c>
      <c r="AO133" s="6"/>
      <c r="AP133" s="6"/>
      <c r="AQ133" s="6" t="s">
        <v>174</v>
      </c>
      <c r="AR133" s="6" t="s">
        <v>180</v>
      </c>
      <c r="AS133" s="6" t="s">
        <v>127</v>
      </c>
      <c r="AT133" s="6"/>
      <c r="AU133" s="6">
        <v>1</v>
      </c>
      <c r="AV133" s="6">
        <v>2</v>
      </c>
    </row>
    <row r="134" spans="1:48" s="5" customFormat="1" ht="14.25" x14ac:dyDescent="0.2">
      <c r="A134" s="6">
        <v>1</v>
      </c>
      <c r="B134" s="6" t="s">
        <v>160</v>
      </c>
      <c r="C134" s="6" t="s">
        <v>161</v>
      </c>
      <c r="D134" s="6" t="s">
        <v>945</v>
      </c>
      <c r="E134" s="6" t="s">
        <v>163</v>
      </c>
      <c r="F134" s="10">
        <v>1</v>
      </c>
      <c r="G134" s="6" t="s">
        <v>164</v>
      </c>
      <c r="H134" s="7" t="s">
        <v>217</v>
      </c>
      <c r="I134" s="8">
        <f t="shared" ca="1" si="14"/>
        <v>43895.984404976851</v>
      </c>
      <c r="J134" s="6"/>
      <c r="K134" s="6"/>
      <c r="L134" s="6" t="s">
        <v>350</v>
      </c>
      <c r="M134" s="6" t="s">
        <v>204</v>
      </c>
      <c r="N134" s="6">
        <v>1</v>
      </c>
      <c r="O134" s="6" t="s">
        <v>427</v>
      </c>
      <c r="P134" s="6">
        <v>23</v>
      </c>
      <c r="Q134" s="6" t="s">
        <v>168</v>
      </c>
      <c r="R134" s="8">
        <v>43707.525740740741</v>
      </c>
      <c r="S134" s="6"/>
      <c r="T134" s="6"/>
      <c r="U134" s="6"/>
      <c r="V134" s="9" t="s">
        <v>169</v>
      </c>
      <c r="W134" s="6"/>
      <c r="X134" s="6"/>
      <c r="Y134" s="6">
        <v>120</v>
      </c>
      <c r="Z134" s="6">
        <v>120</v>
      </c>
      <c r="AA134" s="8">
        <f t="shared" si="15"/>
        <v>43827.525740740741</v>
      </c>
      <c r="AB134" s="6" t="s">
        <v>177</v>
      </c>
      <c r="AC134" s="6" t="s">
        <v>168</v>
      </c>
      <c r="AD134" s="6" t="s">
        <v>178</v>
      </c>
      <c r="AE134" s="6" t="s">
        <v>179</v>
      </c>
      <c r="AF134" s="6" t="s">
        <v>183</v>
      </c>
      <c r="AG134" s="6" t="s">
        <v>180</v>
      </c>
      <c r="AH134" s="6" t="s">
        <v>183</v>
      </c>
      <c r="AI134" s="6" t="s">
        <v>180</v>
      </c>
      <c r="AJ134" s="6" t="s">
        <v>181</v>
      </c>
      <c r="AK134" s="6" t="s">
        <v>223</v>
      </c>
      <c r="AL134" s="6"/>
      <c r="AM134" s="8">
        <v>43707.525740740741</v>
      </c>
      <c r="AN134" s="8">
        <v>43707.525739004632</v>
      </c>
      <c r="AO134" s="6"/>
      <c r="AP134" s="6"/>
      <c r="AQ134" s="6" t="s">
        <v>174</v>
      </c>
      <c r="AR134" s="6" t="s">
        <v>180</v>
      </c>
      <c r="AS134" s="6" t="s">
        <v>127</v>
      </c>
      <c r="AT134" s="6"/>
      <c r="AU134" s="6">
        <v>1</v>
      </c>
      <c r="AV134" s="6">
        <v>2</v>
      </c>
    </row>
    <row r="135" spans="1:48" s="5" customFormat="1" ht="14.25" x14ac:dyDescent="0.2">
      <c r="A135" s="6">
        <v>1</v>
      </c>
      <c r="B135" s="6" t="s">
        <v>160</v>
      </c>
      <c r="C135" s="6" t="s">
        <v>161</v>
      </c>
      <c r="D135" s="6" t="s">
        <v>945</v>
      </c>
      <c r="E135" s="6" t="s">
        <v>163</v>
      </c>
      <c r="F135" s="6">
        <v>1</v>
      </c>
      <c r="G135" s="6" t="s">
        <v>164</v>
      </c>
      <c r="H135" s="7" t="s">
        <v>217</v>
      </c>
      <c r="I135" s="8">
        <f t="shared" ca="1" si="14"/>
        <v>43895.984404976851</v>
      </c>
      <c r="J135" s="6"/>
      <c r="K135" s="6"/>
      <c r="L135" s="6" t="s">
        <v>351</v>
      </c>
      <c r="M135" s="6" t="s">
        <v>200</v>
      </c>
      <c r="N135" s="6">
        <v>1</v>
      </c>
      <c r="O135" s="6" t="s">
        <v>427</v>
      </c>
      <c r="P135" s="6">
        <v>23</v>
      </c>
      <c r="Q135" s="6" t="s">
        <v>168</v>
      </c>
      <c r="R135" s="8">
        <f t="shared" ref="R135:S137" ca="1" si="16">NOW()</f>
        <v>43895.984404976851</v>
      </c>
      <c r="S135" s="8">
        <f t="shared" ca="1" si="16"/>
        <v>43895.984404976851</v>
      </c>
      <c r="T135" s="6"/>
      <c r="U135" s="6"/>
      <c r="V135" s="9" t="s">
        <v>169</v>
      </c>
      <c r="W135" s="6"/>
      <c r="X135" s="6"/>
      <c r="Y135" s="6">
        <v>100</v>
      </c>
      <c r="Z135" s="6">
        <v>100</v>
      </c>
      <c r="AA135" s="8">
        <f t="shared" ca="1" si="15"/>
        <v>43995.984404976851</v>
      </c>
      <c r="AB135" s="6" t="s">
        <v>177</v>
      </c>
      <c r="AC135" s="6" t="s">
        <v>197</v>
      </c>
      <c r="AD135" s="6" t="s">
        <v>178</v>
      </c>
      <c r="AE135" s="6" t="s">
        <v>179</v>
      </c>
      <c r="AF135" s="6" t="s">
        <v>183</v>
      </c>
      <c r="AG135" s="6" t="s">
        <v>180</v>
      </c>
      <c r="AH135" s="6" t="s">
        <v>183</v>
      </c>
      <c r="AI135" s="6" t="s">
        <v>180</v>
      </c>
      <c r="AJ135" s="6" t="s">
        <v>181</v>
      </c>
      <c r="AK135" s="6" t="s">
        <v>223</v>
      </c>
      <c r="AL135" s="6"/>
      <c r="AM135" s="8">
        <f t="shared" ref="AM135:AN137" ca="1" si="17">NOW()</f>
        <v>43895.984404976851</v>
      </c>
      <c r="AN135" s="8">
        <f t="shared" ca="1" si="17"/>
        <v>43895.984404976851</v>
      </c>
      <c r="AO135" s="6"/>
      <c r="AP135" s="6"/>
      <c r="AQ135" s="6" t="s">
        <v>183</v>
      </c>
      <c r="AR135" s="6" t="s">
        <v>180</v>
      </c>
      <c r="AS135" s="6" t="s">
        <v>159</v>
      </c>
      <c r="AT135" s="6" t="s">
        <v>182</v>
      </c>
      <c r="AU135" s="6">
        <v>1</v>
      </c>
      <c r="AV135" s="6">
        <v>7</v>
      </c>
    </row>
    <row r="136" spans="1:48" s="5" customFormat="1" ht="14.25" x14ac:dyDescent="0.2">
      <c r="A136" s="6">
        <v>1</v>
      </c>
      <c r="B136" s="6" t="s">
        <v>160</v>
      </c>
      <c r="C136" s="6" t="s">
        <v>161</v>
      </c>
      <c r="D136" s="6" t="s">
        <v>945</v>
      </c>
      <c r="E136" s="6" t="s">
        <v>163</v>
      </c>
      <c r="F136" s="6">
        <v>1</v>
      </c>
      <c r="G136" s="6" t="s">
        <v>164</v>
      </c>
      <c r="H136" s="7" t="s">
        <v>217</v>
      </c>
      <c r="I136" s="8">
        <f t="shared" ca="1" si="14"/>
        <v>43895.984404976851</v>
      </c>
      <c r="J136" s="6"/>
      <c r="K136" s="6"/>
      <c r="L136" s="6" t="s">
        <v>352</v>
      </c>
      <c r="M136" s="6" t="s">
        <v>198</v>
      </c>
      <c r="N136" s="6">
        <v>1</v>
      </c>
      <c r="O136" s="6" t="s">
        <v>427</v>
      </c>
      <c r="P136" s="6">
        <v>23</v>
      </c>
      <c r="Q136" s="6" t="s">
        <v>168</v>
      </c>
      <c r="R136" s="8">
        <f t="shared" ca="1" si="16"/>
        <v>43895.984404976851</v>
      </c>
      <c r="S136" s="8">
        <f t="shared" ca="1" si="16"/>
        <v>43895.984404976851</v>
      </c>
      <c r="T136" s="6"/>
      <c r="U136" s="6"/>
      <c r="V136" s="9" t="s">
        <v>169</v>
      </c>
      <c r="W136" s="6"/>
      <c r="X136" s="6"/>
      <c r="Y136" s="6">
        <v>100</v>
      </c>
      <c r="Z136" s="6">
        <v>100</v>
      </c>
      <c r="AA136" s="8">
        <f t="shared" ca="1" si="15"/>
        <v>43995.984404976851</v>
      </c>
      <c r="AB136" s="6" t="s">
        <v>177</v>
      </c>
      <c r="AC136" s="6" t="s">
        <v>197</v>
      </c>
      <c r="AD136" s="6" t="s">
        <v>178</v>
      </c>
      <c r="AE136" s="6" t="s">
        <v>179</v>
      </c>
      <c r="AF136" s="6" t="s">
        <v>183</v>
      </c>
      <c r="AG136" s="6" t="s">
        <v>180</v>
      </c>
      <c r="AH136" s="6" t="s">
        <v>183</v>
      </c>
      <c r="AI136" s="6" t="s">
        <v>180</v>
      </c>
      <c r="AJ136" s="6" t="s">
        <v>181</v>
      </c>
      <c r="AK136" s="6" t="s">
        <v>223</v>
      </c>
      <c r="AL136" s="6"/>
      <c r="AM136" s="8">
        <f t="shared" ca="1" si="17"/>
        <v>43895.984404976851</v>
      </c>
      <c r="AN136" s="8">
        <f t="shared" ca="1" si="17"/>
        <v>43895.984404976851</v>
      </c>
      <c r="AO136" s="6"/>
      <c r="AP136" s="6"/>
      <c r="AQ136" s="6" t="s">
        <v>183</v>
      </c>
      <c r="AR136" s="6" t="s">
        <v>180</v>
      </c>
      <c r="AS136" s="6" t="s">
        <v>159</v>
      </c>
      <c r="AT136" s="6" t="s">
        <v>182</v>
      </c>
      <c r="AU136" s="6">
        <v>1</v>
      </c>
      <c r="AV136" s="6">
        <v>7</v>
      </c>
    </row>
    <row r="137" spans="1:48" s="5" customFormat="1" ht="14.25" x14ac:dyDescent="0.2">
      <c r="A137" s="6">
        <v>1</v>
      </c>
      <c r="B137" s="6" t="s">
        <v>160</v>
      </c>
      <c r="C137" s="6" t="s">
        <v>161</v>
      </c>
      <c r="D137" s="6" t="s">
        <v>945</v>
      </c>
      <c r="E137" s="6" t="s">
        <v>163</v>
      </c>
      <c r="F137" s="6">
        <v>1</v>
      </c>
      <c r="G137" s="6" t="s">
        <v>164</v>
      </c>
      <c r="H137" s="7" t="s">
        <v>217</v>
      </c>
      <c r="I137" s="8">
        <f t="shared" ca="1" si="14"/>
        <v>43895.984404976851</v>
      </c>
      <c r="J137" s="6"/>
      <c r="K137" s="6"/>
      <c r="L137" s="6" t="s">
        <v>353</v>
      </c>
      <c r="M137" s="6" t="s">
        <v>224</v>
      </c>
      <c r="N137" s="6">
        <v>1</v>
      </c>
      <c r="O137" s="6" t="s">
        <v>427</v>
      </c>
      <c r="P137" s="6">
        <v>23</v>
      </c>
      <c r="Q137" s="6" t="s">
        <v>197</v>
      </c>
      <c r="R137" s="8">
        <f t="shared" ca="1" si="16"/>
        <v>43895.984404976851</v>
      </c>
      <c r="S137" s="8">
        <f t="shared" ca="1" si="16"/>
        <v>43895.984404976851</v>
      </c>
      <c r="T137" s="6"/>
      <c r="U137" s="6"/>
      <c r="V137" s="9" t="s">
        <v>169</v>
      </c>
      <c r="W137" s="6">
        <v>2</v>
      </c>
      <c r="X137" s="6" t="s">
        <v>189</v>
      </c>
      <c r="Y137" s="6">
        <v>100</v>
      </c>
      <c r="Z137" s="6">
        <v>10</v>
      </c>
      <c r="AA137" s="8">
        <f t="shared" ca="1" si="15"/>
        <v>43995.984404976851</v>
      </c>
      <c r="AB137" s="6" t="s">
        <v>188</v>
      </c>
      <c r="AC137" s="6" t="s">
        <v>187</v>
      </c>
      <c r="AD137" s="6" t="s">
        <v>178</v>
      </c>
      <c r="AE137" s="6" t="s">
        <v>179</v>
      </c>
      <c r="AF137" s="6" t="s">
        <v>174</v>
      </c>
      <c r="AG137" s="6" t="s">
        <v>186</v>
      </c>
      <c r="AH137" s="6" t="s">
        <v>174</v>
      </c>
      <c r="AI137" s="6"/>
      <c r="AJ137" s="6" t="s">
        <v>185</v>
      </c>
      <c r="AK137" s="6" t="s">
        <v>223</v>
      </c>
      <c r="AL137" s="6"/>
      <c r="AM137" s="8">
        <f t="shared" ca="1" si="17"/>
        <v>43895.984404976851</v>
      </c>
      <c r="AN137" s="8">
        <f t="shared" ca="1" si="17"/>
        <v>43895.984404976851</v>
      </c>
      <c r="AO137" s="6"/>
      <c r="AP137" s="6"/>
      <c r="AQ137" s="6" t="s">
        <v>174</v>
      </c>
      <c r="AR137" s="6" t="s">
        <v>180</v>
      </c>
      <c r="AS137" s="6" t="s">
        <v>159</v>
      </c>
      <c r="AT137" s="6" t="s">
        <v>182</v>
      </c>
      <c r="AU137" s="6">
        <v>2</v>
      </c>
      <c r="AV137" s="6">
        <v>7</v>
      </c>
    </row>
    <row r="138" spans="1:48" s="5" customFormat="1" ht="14.25" x14ac:dyDescent="0.2">
      <c r="A138" s="6">
        <v>1</v>
      </c>
      <c r="B138" s="6" t="s">
        <v>160</v>
      </c>
      <c r="C138" s="6" t="s">
        <v>161</v>
      </c>
      <c r="D138" s="6" t="s">
        <v>945</v>
      </c>
      <c r="E138" s="6" t="s">
        <v>163</v>
      </c>
      <c r="F138" s="6">
        <v>1</v>
      </c>
      <c r="G138" s="6" t="s">
        <v>164</v>
      </c>
      <c r="H138" s="7" t="s">
        <v>438</v>
      </c>
      <c r="I138" s="8">
        <f t="shared" ca="1" si="14"/>
        <v>43895.984404976851</v>
      </c>
      <c r="J138" s="6"/>
      <c r="K138" s="6"/>
      <c r="L138" s="6" t="s">
        <v>354</v>
      </c>
      <c r="M138" s="6" t="s">
        <v>166</v>
      </c>
      <c r="N138" s="6"/>
      <c r="O138" s="6" t="s">
        <v>428</v>
      </c>
      <c r="P138" s="6">
        <v>24</v>
      </c>
      <c r="Q138" s="6" t="s">
        <v>168</v>
      </c>
      <c r="R138" s="8">
        <v>43707.525740740741</v>
      </c>
      <c r="S138" s="6"/>
      <c r="T138" s="6"/>
      <c r="U138" s="6"/>
      <c r="V138" s="9" t="s">
        <v>169</v>
      </c>
      <c r="W138" s="6"/>
      <c r="X138" s="6"/>
      <c r="Y138" s="6"/>
      <c r="Z138" s="6"/>
      <c r="AA138" s="6"/>
      <c r="AB138" s="6" t="s">
        <v>170</v>
      </c>
      <c r="AC138" s="6" t="s">
        <v>171</v>
      </c>
      <c r="AD138" s="6" t="s">
        <v>172</v>
      </c>
      <c r="AE138" s="6" t="s">
        <v>173</v>
      </c>
      <c r="AF138" s="6"/>
      <c r="AG138" s="6"/>
      <c r="AH138" s="6" t="s">
        <v>174</v>
      </c>
      <c r="AI138" s="6"/>
      <c r="AJ138" s="6"/>
      <c r="AK138" s="6"/>
      <c r="AL138" s="6"/>
      <c r="AM138" s="8"/>
      <c r="AN138" s="8">
        <v>43707.525739004632</v>
      </c>
      <c r="AO138" s="6"/>
      <c r="AP138" s="6"/>
      <c r="AQ138" s="6"/>
      <c r="AR138" s="6"/>
      <c r="AS138" s="6" t="s">
        <v>127</v>
      </c>
      <c r="AT138" s="6"/>
      <c r="AU138" s="6"/>
      <c r="AV138" s="6">
        <v>2</v>
      </c>
    </row>
    <row r="139" spans="1:48" s="5" customFormat="1" ht="14.25" x14ac:dyDescent="0.2">
      <c r="A139" s="6">
        <v>1</v>
      </c>
      <c r="B139" s="6" t="s">
        <v>160</v>
      </c>
      <c r="C139" s="6" t="s">
        <v>161</v>
      </c>
      <c r="D139" s="6" t="s">
        <v>945</v>
      </c>
      <c r="E139" s="6" t="s">
        <v>163</v>
      </c>
      <c r="F139" s="10">
        <v>1</v>
      </c>
      <c r="G139" s="6" t="s">
        <v>164</v>
      </c>
      <c r="H139" s="7" t="s">
        <v>438</v>
      </c>
      <c r="I139" s="8">
        <f t="shared" ca="1" si="14"/>
        <v>43895.984404976851</v>
      </c>
      <c r="J139" s="6"/>
      <c r="K139" s="6"/>
      <c r="L139" s="6" t="s">
        <v>355</v>
      </c>
      <c r="M139" s="6" t="s">
        <v>176</v>
      </c>
      <c r="N139" s="6">
        <v>1</v>
      </c>
      <c r="O139" s="6" t="s">
        <v>428</v>
      </c>
      <c r="P139" s="6">
        <v>24</v>
      </c>
      <c r="Q139" s="6" t="s">
        <v>168</v>
      </c>
      <c r="R139" s="8">
        <v>43707.525740740741</v>
      </c>
      <c r="S139" s="6"/>
      <c r="T139" s="6"/>
      <c r="U139" s="6"/>
      <c r="V139" s="9" t="s">
        <v>169</v>
      </c>
      <c r="W139" s="6"/>
      <c r="X139" s="6"/>
      <c r="Y139" s="6">
        <v>120</v>
      </c>
      <c r="Z139" s="6">
        <v>120</v>
      </c>
      <c r="AA139" s="8">
        <f t="shared" ref="AA139:AA144" si="18">R139+Y139</f>
        <v>43827.525740740741</v>
      </c>
      <c r="AB139" s="6" t="s">
        <v>177</v>
      </c>
      <c r="AC139" s="6" t="s">
        <v>171</v>
      </c>
      <c r="AD139" s="6" t="s">
        <v>178</v>
      </c>
      <c r="AE139" s="6" t="s">
        <v>179</v>
      </c>
      <c r="AF139" s="6"/>
      <c r="AG139" s="6" t="s">
        <v>180</v>
      </c>
      <c r="AH139" s="6" t="s">
        <v>174</v>
      </c>
      <c r="AI139" s="6"/>
      <c r="AJ139" s="6" t="s">
        <v>181</v>
      </c>
      <c r="AK139" s="6" t="s">
        <v>223</v>
      </c>
      <c r="AL139" s="6"/>
      <c r="AM139" s="8">
        <v>43707.525740740741</v>
      </c>
      <c r="AN139" s="8">
        <v>43707.525739004632</v>
      </c>
      <c r="AO139" s="6"/>
      <c r="AP139" s="6"/>
      <c r="AQ139" s="6"/>
      <c r="AR139" s="6"/>
      <c r="AS139" s="6" t="s">
        <v>127</v>
      </c>
      <c r="AT139" s="6"/>
      <c r="AU139" s="6">
        <v>1</v>
      </c>
      <c r="AV139" s="6">
        <v>2</v>
      </c>
    </row>
    <row r="140" spans="1:48" s="5" customFormat="1" ht="14.25" x14ac:dyDescent="0.2">
      <c r="A140" s="6">
        <v>1</v>
      </c>
      <c r="B140" s="6" t="s">
        <v>160</v>
      </c>
      <c r="C140" s="6" t="s">
        <v>161</v>
      </c>
      <c r="D140" s="6" t="s">
        <v>945</v>
      </c>
      <c r="E140" s="6" t="s">
        <v>163</v>
      </c>
      <c r="F140" s="10">
        <v>1</v>
      </c>
      <c r="G140" s="6" t="s">
        <v>164</v>
      </c>
      <c r="H140" s="7" t="s">
        <v>438</v>
      </c>
      <c r="I140" s="8">
        <f t="shared" ca="1" si="14"/>
        <v>43895.984404976851</v>
      </c>
      <c r="J140" s="6"/>
      <c r="K140" s="6"/>
      <c r="L140" s="6" t="s">
        <v>356</v>
      </c>
      <c r="M140" s="6" t="s">
        <v>195</v>
      </c>
      <c r="N140" s="6">
        <v>1</v>
      </c>
      <c r="O140" s="6" t="s">
        <v>428</v>
      </c>
      <c r="P140" s="6">
        <v>24</v>
      </c>
      <c r="Q140" s="6" t="s">
        <v>168</v>
      </c>
      <c r="R140" s="8">
        <v>43707.525740740741</v>
      </c>
      <c r="S140" s="6"/>
      <c r="T140" s="6"/>
      <c r="U140" s="6"/>
      <c r="V140" s="9" t="s">
        <v>169</v>
      </c>
      <c r="W140" s="6"/>
      <c r="X140" s="6"/>
      <c r="Y140" s="6">
        <v>120</v>
      </c>
      <c r="Z140" s="6">
        <v>120</v>
      </c>
      <c r="AA140" s="8">
        <f t="shared" si="18"/>
        <v>43827.525740740741</v>
      </c>
      <c r="AB140" s="6" t="s">
        <v>177</v>
      </c>
      <c r="AC140" s="6" t="s">
        <v>194</v>
      </c>
      <c r="AD140" s="6" t="s">
        <v>178</v>
      </c>
      <c r="AE140" s="6" t="s">
        <v>179</v>
      </c>
      <c r="AF140" s="6" t="s">
        <v>183</v>
      </c>
      <c r="AG140" s="6" t="s">
        <v>180</v>
      </c>
      <c r="AH140" s="6" t="s">
        <v>174</v>
      </c>
      <c r="AI140" s="6" t="s">
        <v>180</v>
      </c>
      <c r="AJ140" s="6" t="s">
        <v>181</v>
      </c>
      <c r="AK140" s="6" t="s">
        <v>223</v>
      </c>
      <c r="AL140" s="6"/>
      <c r="AM140" s="8">
        <v>43707.525740740741</v>
      </c>
      <c r="AN140" s="8">
        <v>43707.525739004632</v>
      </c>
      <c r="AO140" s="6"/>
      <c r="AP140" s="6"/>
      <c r="AQ140" s="6" t="s">
        <v>174</v>
      </c>
      <c r="AR140" s="6" t="s">
        <v>180</v>
      </c>
      <c r="AS140" s="6" t="s">
        <v>127</v>
      </c>
      <c r="AT140" s="6"/>
      <c r="AU140" s="6">
        <v>1</v>
      </c>
      <c r="AV140" s="6">
        <v>2</v>
      </c>
    </row>
    <row r="141" spans="1:48" s="5" customFormat="1" ht="14.25" x14ac:dyDescent="0.2">
      <c r="A141" s="6">
        <v>1</v>
      </c>
      <c r="B141" s="6" t="s">
        <v>160</v>
      </c>
      <c r="C141" s="6" t="s">
        <v>161</v>
      </c>
      <c r="D141" s="6" t="s">
        <v>945</v>
      </c>
      <c r="E141" s="6" t="s">
        <v>163</v>
      </c>
      <c r="F141" s="10">
        <v>1</v>
      </c>
      <c r="G141" s="6" t="s">
        <v>164</v>
      </c>
      <c r="H141" s="7" t="s">
        <v>438</v>
      </c>
      <c r="I141" s="8">
        <f t="shared" ca="1" si="14"/>
        <v>43895.984404976851</v>
      </c>
      <c r="J141" s="6"/>
      <c r="K141" s="6"/>
      <c r="L141" s="6" t="s">
        <v>357</v>
      </c>
      <c r="M141" s="6" t="s">
        <v>204</v>
      </c>
      <c r="N141" s="6">
        <v>1</v>
      </c>
      <c r="O141" s="6" t="s">
        <v>428</v>
      </c>
      <c r="P141" s="6">
        <v>24</v>
      </c>
      <c r="Q141" s="6" t="s">
        <v>168</v>
      </c>
      <c r="R141" s="8">
        <v>43707.525740740741</v>
      </c>
      <c r="S141" s="6"/>
      <c r="T141" s="6"/>
      <c r="U141" s="6"/>
      <c r="V141" s="9" t="s">
        <v>169</v>
      </c>
      <c r="W141" s="6"/>
      <c r="X141" s="6"/>
      <c r="Y141" s="6">
        <v>120</v>
      </c>
      <c r="Z141" s="6">
        <v>120</v>
      </c>
      <c r="AA141" s="8">
        <f t="shared" si="18"/>
        <v>43827.525740740741</v>
      </c>
      <c r="AB141" s="6" t="s">
        <v>177</v>
      </c>
      <c r="AC141" s="6" t="s">
        <v>168</v>
      </c>
      <c r="AD141" s="6" t="s">
        <v>178</v>
      </c>
      <c r="AE141" s="6" t="s">
        <v>179</v>
      </c>
      <c r="AF141" s="6" t="s">
        <v>183</v>
      </c>
      <c r="AG141" s="6" t="s">
        <v>180</v>
      </c>
      <c r="AH141" s="6" t="s">
        <v>183</v>
      </c>
      <c r="AI141" s="6" t="s">
        <v>180</v>
      </c>
      <c r="AJ141" s="6" t="s">
        <v>181</v>
      </c>
      <c r="AK141" s="6" t="s">
        <v>223</v>
      </c>
      <c r="AL141" s="6"/>
      <c r="AM141" s="8">
        <v>43707.525740740741</v>
      </c>
      <c r="AN141" s="8">
        <v>43707.525739004632</v>
      </c>
      <c r="AO141" s="6"/>
      <c r="AP141" s="6"/>
      <c r="AQ141" s="6" t="s">
        <v>174</v>
      </c>
      <c r="AR141" s="6" t="s">
        <v>180</v>
      </c>
      <c r="AS141" s="6" t="s">
        <v>127</v>
      </c>
      <c r="AT141" s="6"/>
      <c r="AU141" s="6">
        <v>1</v>
      </c>
      <c r="AV141" s="6">
        <v>2</v>
      </c>
    </row>
    <row r="142" spans="1:48" s="5" customFormat="1" ht="14.25" x14ac:dyDescent="0.2">
      <c r="A142" s="6">
        <v>1</v>
      </c>
      <c r="B142" s="6" t="s">
        <v>160</v>
      </c>
      <c r="C142" s="6" t="s">
        <v>161</v>
      </c>
      <c r="D142" s="6" t="s">
        <v>945</v>
      </c>
      <c r="E142" s="6" t="s">
        <v>163</v>
      </c>
      <c r="F142" s="6">
        <v>1</v>
      </c>
      <c r="G142" s="6" t="s">
        <v>164</v>
      </c>
      <c r="H142" s="7" t="s">
        <v>438</v>
      </c>
      <c r="I142" s="8">
        <f t="shared" ca="1" si="14"/>
        <v>43895.984404976851</v>
      </c>
      <c r="J142" s="6"/>
      <c r="K142" s="6"/>
      <c r="L142" s="6" t="s">
        <v>358</v>
      </c>
      <c r="M142" s="6" t="s">
        <v>200</v>
      </c>
      <c r="N142" s="6">
        <v>1</v>
      </c>
      <c r="O142" s="6" t="s">
        <v>428</v>
      </c>
      <c r="P142" s="6">
        <v>24</v>
      </c>
      <c r="Q142" s="6" t="s">
        <v>168</v>
      </c>
      <c r="R142" s="8">
        <f t="shared" ref="R142:S144" ca="1" si="19">NOW()</f>
        <v>43895.984404976851</v>
      </c>
      <c r="S142" s="8">
        <f t="shared" ca="1" si="19"/>
        <v>43895.984404976851</v>
      </c>
      <c r="T142" s="6"/>
      <c r="U142" s="6"/>
      <c r="V142" s="9" t="s">
        <v>169</v>
      </c>
      <c r="W142" s="6"/>
      <c r="X142" s="6"/>
      <c r="Y142" s="6">
        <v>100</v>
      </c>
      <c r="Z142" s="6">
        <v>100</v>
      </c>
      <c r="AA142" s="8">
        <f t="shared" ca="1" si="18"/>
        <v>43995.984404976851</v>
      </c>
      <c r="AB142" s="6" t="s">
        <v>177</v>
      </c>
      <c r="AC142" s="6" t="s">
        <v>197</v>
      </c>
      <c r="AD142" s="6" t="s">
        <v>178</v>
      </c>
      <c r="AE142" s="6" t="s">
        <v>179</v>
      </c>
      <c r="AF142" s="6" t="s">
        <v>183</v>
      </c>
      <c r="AG142" s="6" t="s">
        <v>180</v>
      </c>
      <c r="AH142" s="6" t="s">
        <v>183</v>
      </c>
      <c r="AI142" s="6" t="s">
        <v>180</v>
      </c>
      <c r="AJ142" s="6" t="s">
        <v>181</v>
      </c>
      <c r="AK142" s="6" t="s">
        <v>223</v>
      </c>
      <c r="AL142" s="6"/>
      <c r="AM142" s="8">
        <f t="shared" ref="AM142:AN144" ca="1" si="20">NOW()</f>
        <v>43895.984404976851</v>
      </c>
      <c r="AN142" s="8">
        <f t="shared" ca="1" si="20"/>
        <v>43895.984404976851</v>
      </c>
      <c r="AO142" s="6"/>
      <c r="AP142" s="6"/>
      <c r="AQ142" s="6" t="s">
        <v>183</v>
      </c>
      <c r="AR142" s="6" t="s">
        <v>180</v>
      </c>
      <c r="AS142" s="6" t="s">
        <v>159</v>
      </c>
      <c r="AT142" s="6" t="s">
        <v>182</v>
      </c>
      <c r="AU142" s="6">
        <v>1</v>
      </c>
      <c r="AV142" s="6">
        <v>7</v>
      </c>
    </row>
    <row r="143" spans="1:48" s="5" customFormat="1" ht="14.25" x14ac:dyDescent="0.2">
      <c r="A143" s="6">
        <v>1</v>
      </c>
      <c r="B143" s="6" t="s">
        <v>160</v>
      </c>
      <c r="C143" s="6" t="s">
        <v>161</v>
      </c>
      <c r="D143" s="6" t="s">
        <v>945</v>
      </c>
      <c r="E143" s="6" t="s">
        <v>163</v>
      </c>
      <c r="F143" s="6">
        <v>1</v>
      </c>
      <c r="G143" s="6" t="s">
        <v>164</v>
      </c>
      <c r="H143" s="7" t="s">
        <v>438</v>
      </c>
      <c r="I143" s="8">
        <f t="shared" ca="1" si="14"/>
        <v>43895.984404976851</v>
      </c>
      <c r="J143" s="6"/>
      <c r="K143" s="6"/>
      <c r="L143" s="6" t="s">
        <v>359</v>
      </c>
      <c r="M143" s="6" t="s">
        <v>198</v>
      </c>
      <c r="N143" s="6">
        <v>1</v>
      </c>
      <c r="O143" s="6" t="s">
        <v>428</v>
      </c>
      <c r="P143" s="6">
        <v>24</v>
      </c>
      <c r="Q143" s="6" t="s">
        <v>168</v>
      </c>
      <c r="R143" s="8">
        <f t="shared" ca="1" si="19"/>
        <v>43895.984404976851</v>
      </c>
      <c r="S143" s="8">
        <f t="shared" ca="1" si="19"/>
        <v>43895.984404976851</v>
      </c>
      <c r="T143" s="6"/>
      <c r="U143" s="6"/>
      <c r="V143" s="9" t="s">
        <v>169</v>
      </c>
      <c r="W143" s="6"/>
      <c r="X143" s="6"/>
      <c r="Y143" s="6">
        <v>100</v>
      </c>
      <c r="Z143" s="6">
        <v>100</v>
      </c>
      <c r="AA143" s="8">
        <f t="shared" ca="1" si="18"/>
        <v>43995.984404976851</v>
      </c>
      <c r="AB143" s="6" t="s">
        <v>177</v>
      </c>
      <c r="AC143" s="6" t="s">
        <v>197</v>
      </c>
      <c r="AD143" s="6" t="s">
        <v>178</v>
      </c>
      <c r="AE143" s="6" t="s">
        <v>179</v>
      </c>
      <c r="AF143" s="6" t="s">
        <v>183</v>
      </c>
      <c r="AG143" s="6" t="s">
        <v>180</v>
      </c>
      <c r="AH143" s="6" t="s">
        <v>183</v>
      </c>
      <c r="AI143" s="6" t="s">
        <v>180</v>
      </c>
      <c r="AJ143" s="6" t="s">
        <v>181</v>
      </c>
      <c r="AK143" s="6" t="s">
        <v>223</v>
      </c>
      <c r="AL143" s="6"/>
      <c r="AM143" s="8">
        <f t="shared" ca="1" si="20"/>
        <v>43895.984404976851</v>
      </c>
      <c r="AN143" s="8">
        <f t="shared" ca="1" si="20"/>
        <v>43895.984404976851</v>
      </c>
      <c r="AO143" s="6"/>
      <c r="AP143" s="6"/>
      <c r="AQ143" s="6" t="s">
        <v>183</v>
      </c>
      <c r="AR143" s="6" t="s">
        <v>180</v>
      </c>
      <c r="AS143" s="6" t="s">
        <v>159</v>
      </c>
      <c r="AT143" s="6" t="s">
        <v>182</v>
      </c>
      <c r="AU143" s="6">
        <v>1</v>
      </c>
      <c r="AV143" s="6">
        <v>7</v>
      </c>
    </row>
    <row r="144" spans="1:48" s="5" customFormat="1" ht="14.25" x14ac:dyDescent="0.2">
      <c r="A144" s="6">
        <v>1</v>
      </c>
      <c r="B144" s="6" t="s">
        <v>160</v>
      </c>
      <c r="C144" s="6" t="s">
        <v>161</v>
      </c>
      <c r="D144" s="6" t="s">
        <v>945</v>
      </c>
      <c r="E144" s="6" t="s">
        <v>163</v>
      </c>
      <c r="F144" s="6">
        <v>1</v>
      </c>
      <c r="G144" s="6" t="s">
        <v>164</v>
      </c>
      <c r="H144" s="7" t="s">
        <v>438</v>
      </c>
      <c r="I144" s="8">
        <f t="shared" ca="1" si="14"/>
        <v>43895.984404976851</v>
      </c>
      <c r="J144" s="6"/>
      <c r="K144" s="6"/>
      <c r="L144" s="6" t="s">
        <v>360</v>
      </c>
      <c r="M144" s="6" t="s">
        <v>224</v>
      </c>
      <c r="N144" s="6">
        <v>1</v>
      </c>
      <c r="O144" s="6" t="s">
        <v>428</v>
      </c>
      <c r="P144" s="6">
        <v>24</v>
      </c>
      <c r="Q144" s="6" t="s">
        <v>197</v>
      </c>
      <c r="R144" s="8">
        <f t="shared" ca="1" si="19"/>
        <v>43895.984404976851</v>
      </c>
      <c r="S144" s="8">
        <f t="shared" ca="1" si="19"/>
        <v>43895.984404976851</v>
      </c>
      <c r="T144" s="6"/>
      <c r="U144" s="6"/>
      <c r="V144" s="9" t="s">
        <v>169</v>
      </c>
      <c r="W144" s="6">
        <v>2</v>
      </c>
      <c r="X144" s="6" t="s">
        <v>189</v>
      </c>
      <c r="Y144" s="6">
        <v>100</v>
      </c>
      <c r="Z144" s="6">
        <v>10</v>
      </c>
      <c r="AA144" s="8">
        <f t="shared" ca="1" si="18"/>
        <v>43995.984404976851</v>
      </c>
      <c r="AB144" s="6" t="s">
        <v>188</v>
      </c>
      <c r="AC144" s="6" t="s">
        <v>187</v>
      </c>
      <c r="AD144" s="6" t="s">
        <v>178</v>
      </c>
      <c r="AE144" s="6" t="s">
        <v>179</v>
      </c>
      <c r="AF144" s="6" t="s">
        <v>174</v>
      </c>
      <c r="AG144" s="6" t="s">
        <v>186</v>
      </c>
      <c r="AH144" s="6" t="s">
        <v>174</v>
      </c>
      <c r="AI144" s="6"/>
      <c r="AJ144" s="6" t="s">
        <v>185</v>
      </c>
      <c r="AK144" s="6" t="s">
        <v>223</v>
      </c>
      <c r="AL144" s="6"/>
      <c r="AM144" s="8">
        <f t="shared" ca="1" si="20"/>
        <v>43895.984404976851</v>
      </c>
      <c r="AN144" s="8">
        <f t="shared" ca="1" si="20"/>
        <v>43895.984404976851</v>
      </c>
      <c r="AO144" s="6"/>
      <c r="AP144" s="6"/>
      <c r="AQ144" s="6" t="s">
        <v>174</v>
      </c>
      <c r="AR144" s="6" t="s">
        <v>180</v>
      </c>
      <c r="AS144" s="6" t="s">
        <v>159</v>
      </c>
      <c r="AT144" s="6" t="s">
        <v>182</v>
      </c>
      <c r="AU144" s="6">
        <v>2</v>
      </c>
      <c r="AV144" s="6">
        <v>7</v>
      </c>
    </row>
    <row r="145" spans="1:48" s="5" customFormat="1" ht="14.25" x14ac:dyDescent="0.2">
      <c r="A145" s="6">
        <v>1</v>
      </c>
      <c r="B145" s="6" t="s">
        <v>160</v>
      </c>
      <c r="C145" s="6" t="s">
        <v>161</v>
      </c>
      <c r="D145" s="6" t="s">
        <v>945</v>
      </c>
      <c r="E145" s="6" t="s">
        <v>163</v>
      </c>
      <c r="F145" s="6">
        <v>1</v>
      </c>
      <c r="G145" s="6" t="s">
        <v>164</v>
      </c>
      <c r="H145" s="7" t="s">
        <v>216</v>
      </c>
      <c r="I145" s="8">
        <f t="shared" ca="1" si="14"/>
        <v>43895.984404976851</v>
      </c>
      <c r="J145" s="6"/>
      <c r="K145" s="6"/>
      <c r="L145" s="6" t="s">
        <v>361</v>
      </c>
      <c r="M145" s="6" t="s">
        <v>166</v>
      </c>
      <c r="N145" s="6"/>
      <c r="O145" s="6" t="s">
        <v>429</v>
      </c>
      <c r="P145" s="6">
        <v>25</v>
      </c>
      <c r="Q145" s="6" t="s">
        <v>168</v>
      </c>
      <c r="R145" s="8">
        <v>43707.525740740741</v>
      </c>
      <c r="S145" s="6"/>
      <c r="T145" s="6"/>
      <c r="U145" s="6"/>
      <c r="V145" s="9" t="s">
        <v>169</v>
      </c>
      <c r="W145" s="6"/>
      <c r="X145" s="6"/>
      <c r="Y145" s="6"/>
      <c r="Z145" s="6"/>
      <c r="AA145" s="6"/>
      <c r="AB145" s="6" t="s">
        <v>170</v>
      </c>
      <c r="AC145" s="6" t="s">
        <v>171</v>
      </c>
      <c r="AD145" s="6" t="s">
        <v>172</v>
      </c>
      <c r="AE145" s="6" t="s">
        <v>173</v>
      </c>
      <c r="AF145" s="6"/>
      <c r="AG145" s="6"/>
      <c r="AH145" s="6" t="s">
        <v>174</v>
      </c>
      <c r="AI145" s="6"/>
      <c r="AJ145" s="6"/>
      <c r="AK145" s="6"/>
      <c r="AL145" s="6"/>
      <c r="AM145" s="8"/>
      <c r="AN145" s="8">
        <v>43707.525739004632</v>
      </c>
      <c r="AO145" s="6"/>
      <c r="AP145" s="6"/>
      <c r="AQ145" s="6"/>
      <c r="AR145" s="6"/>
      <c r="AS145" s="6" t="s">
        <v>127</v>
      </c>
      <c r="AT145" s="6"/>
      <c r="AU145" s="6"/>
      <c r="AV145" s="6">
        <v>2</v>
      </c>
    </row>
    <row r="146" spans="1:48" s="5" customFormat="1" ht="14.25" x14ac:dyDescent="0.2">
      <c r="A146" s="6">
        <v>1</v>
      </c>
      <c r="B146" s="6" t="s">
        <v>160</v>
      </c>
      <c r="C146" s="6" t="s">
        <v>161</v>
      </c>
      <c r="D146" s="6" t="s">
        <v>945</v>
      </c>
      <c r="E146" s="6" t="s">
        <v>163</v>
      </c>
      <c r="F146" s="10">
        <v>1</v>
      </c>
      <c r="G146" s="6" t="s">
        <v>164</v>
      </c>
      <c r="H146" s="7" t="s">
        <v>216</v>
      </c>
      <c r="I146" s="8">
        <f t="shared" ca="1" si="14"/>
        <v>43895.984404976851</v>
      </c>
      <c r="J146" s="6"/>
      <c r="K146" s="6"/>
      <c r="L146" s="6" t="s">
        <v>362</v>
      </c>
      <c r="M146" s="6" t="s">
        <v>176</v>
      </c>
      <c r="N146" s="6">
        <v>1</v>
      </c>
      <c r="O146" s="6" t="s">
        <v>429</v>
      </c>
      <c r="P146" s="6">
        <v>25</v>
      </c>
      <c r="Q146" s="6" t="s">
        <v>168</v>
      </c>
      <c r="R146" s="8">
        <v>43707.525740740741</v>
      </c>
      <c r="S146" s="6"/>
      <c r="T146" s="6"/>
      <c r="U146" s="6"/>
      <c r="V146" s="9" t="s">
        <v>169</v>
      </c>
      <c r="W146" s="6"/>
      <c r="X146" s="6"/>
      <c r="Y146" s="6">
        <v>120</v>
      </c>
      <c r="Z146" s="6">
        <v>120</v>
      </c>
      <c r="AA146" s="8">
        <f>R146+Y146</f>
        <v>43827.525740740741</v>
      </c>
      <c r="AB146" s="6" t="s">
        <v>177</v>
      </c>
      <c r="AC146" s="6" t="s">
        <v>171</v>
      </c>
      <c r="AD146" s="6" t="s">
        <v>178</v>
      </c>
      <c r="AE146" s="6" t="s">
        <v>179</v>
      </c>
      <c r="AF146" s="6"/>
      <c r="AG146" s="6" t="s">
        <v>180</v>
      </c>
      <c r="AH146" s="6" t="s">
        <v>174</v>
      </c>
      <c r="AI146" s="6"/>
      <c r="AJ146" s="6" t="s">
        <v>181</v>
      </c>
      <c r="AK146" s="6" t="s">
        <v>223</v>
      </c>
      <c r="AL146" s="6"/>
      <c r="AM146" s="8">
        <v>43707.525740740741</v>
      </c>
      <c r="AN146" s="8">
        <v>43707.525739004632</v>
      </c>
      <c r="AO146" s="6"/>
      <c r="AP146" s="6"/>
      <c r="AQ146" s="6"/>
      <c r="AR146" s="6"/>
      <c r="AS146" s="6" t="s">
        <v>127</v>
      </c>
      <c r="AT146" s="6"/>
      <c r="AU146" s="6">
        <v>1</v>
      </c>
      <c r="AV146" s="6">
        <v>2</v>
      </c>
    </row>
    <row r="147" spans="1:48" s="5" customFormat="1" ht="14.25" x14ac:dyDescent="0.2">
      <c r="A147" s="6">
        <v>1</v>
      </c>
      <c r="B147" s="6" t="s">
        <v>160</v>
      </c>
      <c r="C147" s="6" t="s">
        <v>161</v>
      </c>
      <c r="D147" s="6" t="s">
        <v>945</v>
      </c>
      <c r="E147" s="6" t="s">
        <v>163</v>
      </c>
      <c r="F147" s="10">
        <v>1</v>
      </c>
      <c r="G147" s="6" t="s">
        <v>164</v>
      </c>
      <c r="H147" s="7" t="s">
        <v>216</v>
      </c>
      <c r="I147" s="8">
        <f t="shared" ca="1" si="14"/>
        <v>43895.984404976851</v>
      </c>
      <c r="J147" s="6"/>
      <c r="K147" s="6"/>
      <c r="L147" s="6" t="s">
        <v>363</v>
      </c>
      <c r="M147" s="6" t="s">
        <v>195</v>
      </c>
      <c r="N147" s="6">
        <v>1</v>
      </c>
      <c r="O147" s="6" t="s">
        <v>429</v>
      </c>
      <c r="P147" s="6">
        <v>25</v>
      </c>
      <c r="Q147" s="6" t="s">
        <v>168</v>
      </c>
      <c r="R147" s="8">
        <v>43707.525740740741</v>
      </c>
      <c r="S147" s="6"/>
      <c r="T147" s="6"/>
      <c r="U147" s="6"/>
      <c r="V147" s="9" t="s">
        <v>169</v>
      </c>
      <c r="W147" s="6"/>
      <c r="X147" s="6"/>
      <c r="Y147" s="6">
        <v>120</v>
      </c>
      <c r="Z147" s="6">
        <v>120</v>
      </c>
      <c r="AA147" s="8">
        <f>R147+Y147</f>
        <v>43827.525740740741</v>
      </c>
      <c r="AB147" s="6" t="s">
        <v>177</v>
      </c>
      <c r="AC147" s="6" t="s">
        <v>194</v>
      </c>
      <c r="AD147" s="6" t="s">
        <v>178</v>
      </c>
      <c r="AE147" s="6" t="s">
        <v>179</v>
      </c>
      <c r="AF147" s="6" t="s">
        <v>183</v>
      </c>
      <c r="AG147" s="6" t="s">
        <v>180</v>
      </c>
      <c r="AH147" s="6" t="s">
        <v>174</v>
      </c>
      <c r="AI147" s="6" t="s">
        <v>180</v>
      </c>
      <c r="AJ147" s="6" t="s">
        <v>181</v>
      </c>
      <c r="AK147" s="6" t="s">
        <v>223</v>
      </c>
      <c r="AL147" s="6"/>
      <c r="AM147" s="8">
        <v>43707.525740740741</v>
      </c>
      <c r="AN147" s="8">
        <v>43707.525739004632</v>
      </c>
      <c r="AO147" s="6"/>
      <c r="AP147" s="6"/>
      <c r="AQ147" s="6" t="s">
        <v>174</v>
      </c>
      <c r="AR147" s="6" t="s">
        <v>180</v>
      </c>
      <c r="AS147" s="6" t="s">
        <v>127</v>
      </c>
      <c r="AT147" s="6"/>
      <c r="AU147" s="6">
        <v>1</v>
      </c>
      <c r="AV147" s="6">
        <v>2</v>
      </c>
    </row>
    <row r="148" spans="1:48" s="5" customFormat="1" ht="14.25" x14ac:dyDescent="0.2">
      <c r="A148" s="6">
        <v>1</v>
      </c>
      <c r="B148" s="6" t="s">
        <v>160</v>
      </c>
      <c r="C148" s="6" t="s">
        <v>161</v>
      </c>
      <c r="D148" s="6" t="s">
        <v>945</v>
      </c>
      <c r="E148" s="6" t="s">
        <v>163</v>
      </c>
      <c r="F148" s="10">
        <v>1</v>
      </c>
      <c r="G148" s="6" t="s">
        <v>164</v>
      </c>
      <c r="H148" s="7" t="s">
        <v>216</v>
      </c>
      <c r="I148" s="8">
        <f t="shared" ca="1" si="14"/>
        <v>43895.984404976851</v>
      </c>
      <c r="J148" s="6"/>
      <c r="K148" s="6"/>
      <c r="L148" s="6" t="s">
        <v>364</v>
      </c>
      <c r="M148" s="6" t="s">
        <v>204</v>
      </c>
      <c r="N148" s="6">
        <v>1</v>
      </c>
      <c r="O148" s="6" t="s">
        <v>429</v>
      </c>
      <c r="P148" s="6">
        <v>25</v>
      </c>
      <c r="Q148" s="6" t="s">
        <v>168</v>
      </c>
      <c r="R148" s="8">
        <v>43707.525740740741</v>
      </c>
      <c r="S148" s="6"/>
      <c r="T148" s="6"/>
      <c r="U148" s="6"/>
      <c r="V148" s="9" t="s">
        <v>169</v>
      </c>
      <c r="W148" s="6"/>
      <c r="X148" s="6"/>
      <c r="Y148" s="6">
        <v>120</v>
      </c>
      <c r="Z148" s="6">
        <v>120</v>
      </c>
      <c r="AA148" s="8">
        <f>R148+Y148</f>
        <v>43827.525740740741</v>
      </c>
      <c r="AB148" s="6" t="s">
        <v>177</v>
      </c>
      <c r="AC148" s="6" t="s">
        <v>168</v>
      </c>
      <c r="AD148" s="6" t="s">
        <v>178</v>
      </c>
      <c r="AE148" s="6" t="s">
        <v>179</v>
      </c>
      <c r="AF148" s="6" t="s">
        <v>183</v>
      </c>
      <c r="AG148" s="6" t="s">
        <v>180</v>
      </c>
      <c r="AH148" s="6" t="s">
        <v>183</v>
      </c>
      <c r="AI148" s="6" t="s">
        <v>180</v>
      </c>
      <c r="AJ148" s="6" t="s">
        <v>181</v>
      </c>
      <c r="AK148" s="6" t="s">
        <v>223</v>
      </c>
      <c r="AL148" s="6"/>
      <c r="AM148" s="8">
        <v>43707.525740740741</v>
      </c>
      <c r="AN148" s="8">
        <v>43707.525739004632</v>
      </c>
      <c r="AO148" s="6"/>
      <c r="AP148" s="6"/>
      <c r="AQ148" s="6" t="s">
        <v>174</v>
      </c>
      <c r="AR148" s="6" t="s">
        <v>180</v>
      </c>
      <c r="AS148" s="6" t="s">
        <v>127</v>
      </c>
      <c r="AT148" s="6"/>
      <c r="AU148" s="6">
        <v>1</v>
      </c>
      <c r="AV148" s="6">
        <v>2</v>
      </c>
    </row>
    <row r="149" spans="1:48" s="5" customFormat="1" ht="14.25" x14ac:dyDescent="0.2">
      <c r="A149" s="6">
        <v>1</v>
      </c>
      <c r="B149" s="6" t="s">
        <v>160</v>
      </c>
      <c r="C149" s="6" t="s">
        <v>161</v>
      </c>
      <c r="D149" s="6" t="s">
        <v>945</v>
      </c>
      <c r="E149" s="6" t="s">
        <v>163</v>
      </c>
      <c r="F149" s="6">
        <v>1</v>
      </c>
      <c r="G149" s="6" t="s">
        <v>164</v>
      </c>
      <c r="H149" s="7" t="s">
        <v>216</v>
      </c>
      <c r="I149" s="8">
        <f t="shared" ca="1" si="14"/>
        <v>43895.984404976851</v>
      </c>
      <c r="J149" s="6"/>
      <c r="K149" s="6"/>
      <c r="L149" s="6" t="s">
        <v>365</v>
      </c>
      <c r="M149" s="6" t="s">
        <v>230</v>
      </c>
      <c r="N149" s="6">
        <v>1</v>
      </c>
      <c r="O149" s="6" t="s">
        <v>429</v>
      </c>
      <c r="P149" s="6">
        <v>25</v>
      </c>
      <c r="Q149" s="6" t="s">
        <v>187</v>
      </c>
      <c r="R149" s="8">
        <f ca="1">NOW()</f>
        <v>43895.984404976851</v>
      </c>
      <c r="S149" s="8">
        <f ca="1">NOW()</f>
        <v>43895.984404976851</v>
      </c>
      <c r="T149" s="6"/>
      <c r="U149" s="6"/>
      <c r="V149" s="9" t="s">
        <v>169</v>
      </c>
      <c r="W149" s="6">
        <v>2</v>
      </c>
      <c r="X149" s="6" t="s">
        <v>189</v>
      </c>
      <c r="Y149" s="6">
        <v>100</v>
      </c>
      <c r="Z149" s="6">
        <v>10</v>
      </c>
      <c r="AA149" s="8">
        <f ca="1">R149+Y149</f>
        <v>43995.984404976851</v>
      </c>
      <c r="AB149" s="6" t="s">
        <v>188</v>
      </c>
      <c r="AC149" s="6" t="s">
        <v>187</v>
      </c>
      <c r="AD149" s="6" t="s">
        <v>178</v>
      </c>
      <c r="AE149" s="6" t="s">
        <v>179</v>
      </c>
      <c r="AF149" s="6" t="s">
        <v>174</v>
      </c>
      <c r="AG149" s="6" t="s">
        <v>186</v>
      </c>
      <c r="AH149" s="6" t="s">
        <v>174</v>
      </c>
      <c r="AI149" s="6"/>
      <c r="AJ149" s="6" t="s">
        <v>185</v>
      </c>
      <c r="AK149" s="6" t="s">
        <v>223</v>
      </c>
      <c r="AL149" s="6"/>
      <c r="AM149" s="8">
        <f ca="1">NOW()</f>
        <v>43895.984404976851</v>
      </c>
      <c r="AN149" s="8">
        <f ca="1">NOW()</f>
        <v>43895.984404976851</v>
      </c>
      <c r="AO149" s="6"/>
      <c r="AP149" s="6"/>
      <c r="AQ149" s="6" t="s">
        <v>174</v>
      </c>
      <c r="AR149" s="6" t="s">
        <v>180</v>
      </c>
      <c r="AS149" s="6" t="s">
        <v>159</v>
      </c>
      <c r="AT149" s="6" t="s">
        <v>182</v>
      </c>
      <c r="AU149" s="6">
        <v>2</v>
      </c>
      <c r="AV149" s="6">
        <v>7</v>
      </c>
    </row>
    <row r="150" spans="1:48" s="5" customFormat="1" ht="14.25" x14ac:dyDescent="0.2">
      <c r="A150" s="6">
        <v>1</v>
      </c>
      <c r="B150" s="6" t="s">
        <v>160</v>
      </c>
      <c r="C150" s="6" t="s">
        <v>161</v>
      </c>
      <c r="D150" s="6" t="s">
        <v>945</v>
      </c>
      <c r="E150" s="6" t="s">
        <v>163</v>
      </c>
      <c r="F150" s="6">
        <v>1</v>
      </c>
      <c r="G150" s="6" t="s">
        <v>164</v>
      </c>
      <c r="H150" s="7" t="s">
        <v>217</v>
      </c>
      <c r="I150" s="8">
        <f t="shared" ca="1" si="14"/>
        <v>43895.984404976851</v>
      </c>
      <c r="J150" s="6"/>
      <c r="K150" s="6"/>
      <c r="L150" s="6" t="s">
        <v>366</v>
      </c>
      <c r="M150" s="6" t="s">
        <v>166</v>
      </c>
      <c r="N150" s="6"/>
      <c r="O150" s="6" t="s">
        <v>430</v>
      </c>
      <c r="P150" s="6">
        <v>26</v>
      </c>
      <c r="Q150" s="6" t="s">
        <v>168</v>
      </c>
      <c r="R150" s="8">
        <v>43707.525740740741</v>
      </c>
      <c r="S150" s="6"/>
      <c r="T150" s="6"/>
      <c r="U150" s="6"/>
      <c r="V150" s="9" t="s">
        <v>169</v>
      </c>
      <c r="W150" s="6"/>
      <c r="X150" s="6"/>
      <c r="Y150" s="6"/>
      <c r="Z150" s="6"/>
      <c r="AA150" s="6"/>
      <c r="AB150" s="6" t="s">
        <v>170</v>
      </c>
      <c r="AC150" s="6" t="s">
        <v>171</v>
      </c>
      <c r="AD150" s="6" t="s">
        <v>172</v>
      </c>
      <c r="AE150" s="6" t="s">
        <v>173</v>
      </c>
      <c r="AF150" s="6"/>
      <c r="AG150" s="6"/>
      <c r="AH150" s="6" t="s">
        <v>174</v>
      </c>
      <c r="AI150" s="6"/>
      <c r="AJ150" s="6"/>
      <c r="AK150" s="6"/>
      <c r="AL150" s="6"/>
      <c r="AM150" s="8"/>
      <c r="AN150" s="8">
        <v>43707.525739004632</v>
      </c>
      <c r="AO150" s="6"/>
      <c r="AP150" s="6"/>
      <c r="AQ150" s="6"/>
      <c r="AR150" s="6"/>
      <c r="AS150" s="6" t="s">
        <v>127</v>
      </c>
      <c r="AT150" s="6"/>
      <c r="AU150" s="6"/>
      <c r="AV150" s="6">
        <v>2</v>
      </c>
    </row>
    <row r="151" spans="1:48" s="5" customFormat="1" ht="14.25" x14ac:dyDescent="0.2">
      <c r="A151" s="6">
        <v>1</v>
      </c>
      <c r="B151" s="6" t="s">
        <v>160</v>
      </c>
      <c r="C151" s="6" t="s">
        <v>161</v>
      </c>
      <c r="D151" s="6" t="s">
        <v>945</v>
      </c>
      <c r="E151" s="6" t="s">
        <v>163</v>
      </c>
      <c r="F151" s="10">
        <v>1</v>
      </c>
      <c r="G151" s="6" t="s">
        <v>164</v>
      </c>
      <c r="H151" s="7" t="s">
        <v>217</v>
      </c>
      <c r="I151" s="8">
        <f t="shared" ca="1" si="14"/>
        <v>43895.984404976851</v>
      </c>
      <c r="J151" s="6"/>
      <c r="K151" s="6"/>
      <c r="L151" s="6" t="s">
        <v>367</v>
      </c>
      <c r="M151" s="6" t="s">
        <v>176</v>
      </c>
      <c r="N151" s="6">
        <v>1</v>
      </c>
      <c r="O151" s="6" t="s">
        <v>430</v>
      </c>
      <c r="P151" s="6">
        <v>26</v>
      </c>
      <c r="Q151" s="6" t="s">
        <v>168</v>
      </c>
      <c r="R151" s="8">
        <v>43707.525740740741</v>
      </c>
      <c r="S151" s="6"/>
      <c r="T151" s="6"/>
      <c r="U151" s="6"/>
      <c r="V151" s="9" t="s">
        <v>169</v>
      </c>
      <c r="W151" s="6"/>
      <c r="X151" s="6"/>
      <c r="Y151" s="6">
        <v>120</v>
      </c>
      <c r="Z151" s="6">
        <v>120</v>
      </c>
      <c r="AA151" s="8">
        <f>R151+Y151</f>
        <v>43827.525740740741</v>
      </c>
      <c r="AB151" s="6" t="s">
        <v>177</v>
      </c>
      <c r="AC151" s="6" t="s">
        <v>171</v>
      </c>
      <c r="AD151" s="6" t="s">
        <v>178</v>
      </c>
      <c r="AE151" s="6" t="s">
        <v>179</v>
      </c>
      <c r="AF151" s="6"/>
      <c r="AG151" s="6" t="s">
        <v>180</v>
      </c>
      <c r="AH151" s="6" t="s">
        <v>174</v>
      </c>
      <c r="AI151" s="6"/>
      <c r="AJ151" s="6" t="s">
        <v>181</v>
      </c>
      <c r="AK151" s="6" t="s">
        <v>223</v>
      </c>
      <c r="AL151" s="6"/>
      <c r="AM151" s="8">
        <v>43707.525740740741</v>
      </c>
      <c r="AN151" s="8">
        <v>43707.525739004632</v>
      </c>
      <c r="AO151" s="6"/>
      <c r="AP151" s="6"/>
      <c r="AQ151" s="6"/>
      <c r="AR151" s="6"/>
      <c r="AS151" s="6" t="s">
        <v>127</v>
      </c>
      <c r="AT151" s="6"/>
      <c r="AU151" s="6">
        <v>1</v>
      </c>
      <c r="AV151" s="6">
        <v>2</v>
      </c>
    </row>
    <row r="152" spans="1:48" s="5" customFormat="1" ht="14.25" x14ac:dyDescent="0.2">
      <c r="A152" s="6">
        <v>1</v>
      </c>
      <c r="B152" s="6" t="s">
        <v>160</v>
      </c>
      <c r="C152" s="6" t="s">
        <v>161</v>
      </c>
      <c r="D152" s="6" t="s">
        <v>945</v>
      </c>
      <c r="E152" s="6" t="s">
        <v>163</v>
      </c>
      <c r="F152" s="10">
        <v>1</v>
      </c>
      <c r="G152" s="6" t="s">
        <v>164</v>
      </c>
      <c r="H152" s="7" t="s">
        <v>217</v>
      </c>
      <c r="I152" s="8">
        <f t="shared" ca="1" si="14"/>
        <v>43895.984404976851</v>
      </c>
      <c r="J152" s="6"/>
      <c r="K152" s="6"/>
      <c r="L152" s="6" t="s">
        <v>368</v>
      </c>
      <c r="M152" s="6" t="s">
        <v>195</v>
      </c>
      <c r="N152" s="6">
        <v>1</v>
      </c>
      <c r="O152" s="6" t="s">
        <v>430</v>
      </c>
      <c r="P152" s="6">
        <v>26</v>
      </c>
      <c r="Q152" s="6" t="s">
        <v>168</v>
      </c>
      <c r="R152" s="8">
        <v>43707.525740740741</v>
      </c>
      <c r="S152" s="6"/>
      <c r="T152" s="6"/>
      <c r="U152" s="6"/>
      <c r="V152" s="9" t="s">
        <v>169</v>
      </c>
      <c r="W152" s="6"/>
      <c r="X152" s="6"/>
      <c r="Y152" s="6">
        <v>120</v>
      </c>
      <c r="Z152" s="6">
        <v>120</v>
      </c>
      <c r="AA152" s="8">
        <f>R152+Y152</f>
        <v>43827.525740740741</v>
      </c>
      <c r="AB152" s="6" t="s">
        <v>177</v>
      </c>
      <c r="AC152" s="6" t="s">
        <v>194</v>
      </c>
      <c r="AD152" s="6" t="s">
        <v>178</v>
      </c>
      <c r="AE152" s="6" t="s">
        <v>179</v>
      </c>
      <c r="AF152" s="6" t="s">
        <v>183</v>
      </c>
      <c r="AG152" s="6" t="s">
        <v>180</v>
      </c>
      <c r="AH152" s="6" t="s">
        <v>174</v>
      </c>
      <c r="AI152" s="6" t="s">
        <v>180</v>
      </c>
      <c r="AJ152" s="6" t="s">
        <v>181</v>
      </c>
      <c r="AK152" s="6" t="s">
        <v>223</v>
      </c>
      <c r="AL152" s="6"/>
      <c r="AM152" s="8">
        <v>43707.525740740741</v>
      </c>
      <c r="AN152" s="8">
        <v>43707.525739004632</v>
      </c>
      <c r="AO152" s="6"/>
      <c r="AP152" s="6"/>
      <c r="AQ152" s="6" t="s">
        <v>174</v>
      </c>
      <c r="AR152" s="6" t="s">
        <v>180</v>
      </c>
      <c r="AS152" s="6" t="s">
        <v>127</v>
      </c>
      <c r="AT152" s="6"/>
      <c r="AU152" s="6">
        <v>1</v>
      </c>
      <c r="AV152" s="6">
        <v>2</v>
      </c>
    </row>
    <row r="153" spans="1:48" s="5" customFormat="1" ht="14.25" x14ac:dyDescent="0.2">
      <c r="A153" s="6">
        <v>1</v>
      </c>
      <c r="B153" s="6" t="s">
        <v>160</v>
      </c>
      <c r="C153" s="6" t="s">
        <v>161</v>
      </c>
      <c r="D153" s="6" t="s">
        <v>945</v>
      </c>
      <c r="E153" s="6" t="s">
        <v>163</v>
      </c>
      <c r="F153" s="10">
        <v>1</v>
      </c>
      <c r="G153" s="6" t="s">
        <v>164</v>
      </c>
      <c r="H153" s="7" t="s">
        <v>217</v>
      </c>
      <c r="I153" s="8">
        <f t="shared" ca="1" si="14"/>
        <v>43895.984404976851</v>
      </c>
      <c r="J153" s="6"/>
      <c r="K153" s="6"/>
      <c r="L153" s="6" t="s">
        <v>369</v>
      </c>
      <c r="M153" s="6" t="s">
        <v>204</v>
      </c>
      <c r="N153" s="6">
        <v>1</v>
      </c>
      <c r="O153" s="6" t="s">
        <v>430</v>
      </c>
      <c r="P153" s="6">
        <v>26</v>
      </c>
      <c r="Q153" s="6" t="s">
        <v>168</v>
      </c>
      <c r="R153" s="8">
        <v>43707.525740740741</v>
      </c>
      <c r="S153" s="6"/>
      <c r="T153" s="6"/>
      <c r="U153" s="6"/>
      <c r="V153" s="9" t="s">
        <v>169</v>
      </c>
      <c r="W153" s="6"/>
      <c r="X153" s="6"/>
      <c r="Y153" s="6">
        <v>120</v>
      </c>
      <c r="Z153" s="6">
        <v>120</v>
      </c>
      <c r="AA153" s="8">
        <f>R153+Y153</f>
        <v>43827.525740740741</v>
      </c>
      <c r="AB153" s="6" t="s">
        <v>177</v>
      </c>
      <c r="AC153" s="6" t="s">
        <v>168</v>
      </c>
      <c r="AD153" s="6" t="s">
        <v>178</v>
      </c>
      <c r="AE153" s="6" t="s">
        <v>179</v>
      </c>
      <c r="AF153" s="6" t="s">
        <v>183</v>
      </c>
      <c r="AG153" s="6" t="s">
        <v>180</v>
      </c>
      <c r="AH153" s="6" t="s">
        <v>183</v>
      </c>
      <c r="AI153" s="6" t="s">
        <v>180</v>
      </c>
      <c r="AJ153" s="6" t="s">
        <v>181</v>
      </c>
      <c r="AK153" s="6" t="s">
        <v>223</v>
      </c>
      <c r="AL153" s="6"/>
      <c r="AM153" s="8">
        <v>43707.525740740741</v>
      </c>
      <c r="AN153" s="8">
        <v>43707.525739004632</v>
      </c>
      <c r="AO153" s="6"/>
      <c r="AP153" s="6"/>
      <c r="AQ153" s="6" t="s">
        <v>174</v>
      </c>
      <c r="AR153" s="6" t="s">
        <v>180</v>
      </c>
      <c r="AS153" s="6" t="s">
        <v>127</v>
      </c>
      <c r="AT153" s="6"/>
      <c r="AU153" s="6">
        <v>1</v>
      </c>
      <c r="AV153" s="6">
        <v>2</v>
      </c>
    </row>
    <row r="154" spans="1:48" s="5" customFormat="1" ht="14.25" x14ac:dyDescent="0.2">
      <c r="A154" s="6">
        <v>1</v>
      </c>
      <c r="B154" s="6" t="s">
        <v>160</v>
      </c>
      <c r="C154" s="6" t="s">
        <v>161</v>
      </c>
      <c r="D154" s="6" t="s">
        <v>945</v>
      </c>
      <c r="E154" s="6" t="s">
        <v>163</v>
      </c>
      <c r="F154" s="6">
        <v>1</v>
      </c>
      <c r="G154" s="6" t="s">
        <v>164</v>
      </c>
      <c r="H154" s="7" t="s">
        <v>217</v>
      </c>
      <c r="I154" s="8">
        <f t="shared" ca="1" si="14"/>
        <v>43895.984404976851</v>
      </c>
      <c r="J154" s="6"/>
      <c r="K154" s="6"/>
      <c r="L154" s="6" t="s">
        <v>370</v>
      </c>
      <c r="M154" s="6" t="s">
        <v>230</v>
      </c>
      <c r="N154" s="6">
        <v>1</v>
      </c>
      <c r="O154" s="6" t="s">
        <v>430</v>
      </c>
      <c r="P154" s="6">
        <v>26</v>
      </c>
      <c r="Q154" s="6" t="s">
        <v>187</v>
      </c>
      <c r="R154" s="8">
        <f ca="1">NOW()</f>
        <v>43895.984404976851</v>
      </c>
      <c r="S154" s="8">
        <f ca="1">NOW()</f>
        <v>43895.984404976851</v>
      </c>
      <c r="T154" s="6"/>
      <c r="U154" s="6"/>
      <c r="V154" s="9" t="s">
        <v>169</v>
      </c>
      <c r="W154" s="6">
        <v>2</v>
      </c>
      <c r="X154" s="6" t="s">
        <v>189</v>
      </c>
      <c r="Y154" s="6">
        <v>100</v>
      </c>
      <c r="Z154" s="6">
        <v>10</v>
      </c>
      <c r="AA154" s="8">
        <f ca="1">R154+Y154</f>
        <v>43995.984404976851</v>
      </c>
      <c r="AB154" s="6" t="s">
        <v>188</v>
      </c>
      <c r="AC154" s="6" t="s">
        <v>187</v>
      </c>
      <c r="AD154" s="6" t="s">
        <v>178</v>
      </c>
      <c r="AE154" s="6" t="s">
        <v>179</v>
      </c>
      <c r="AF154" s="6" t="s">
        <v>174</v>
      </c>
      <c r="AG154" s="6" t="s">
        <v>186</v>
      </c>
      <c r="AH154" s="6" t="s">
        <v>174</v>
      </c>
      <c r="AI154" s="6"/>
      <c r="AJ154" s="6" t="s">
        <v>185</v>
      </c>
      <c r="AK154" s="6" t="s">
        <v>223</v>
      </c>
      <c r="AL154" s="6"/>
      <c r="AM154" s="8">
        <f ca="1">NOW()</f>
        <v>43895.984404976851</v>
      </c>
      <c r="AN154" s="8">
        <f ca="1">NOW()</f>
        <v>43895.984404976851</v>
      </c>
      <c r="AO154" s="6"/>
      <c r="AP154" s="6"/>
      <c r="AQ154" s="6" t="s">
        <v>174</v>
      </c>
      <c r="AR154" s="6" t="s">
        <v>180</v>
      </c>
      <c r="AS154" s="6" t="s">
        <v>159</v>
      </c>
      <c r="AT154" s="6" t="s">
        <v>182</v>
      </c>
      <c r="AU154" s="6">
        <v>2</v>
      </c>
      <c r="AV154" s="6">
        <v>7</v>
      </c>
    </row>
    <row r="155" spans="1:48" s="5" customFormat="1" ht="14.25" x14ac:dyDescent="0.2">
      <c r="A155" s="6">
        <v>1</v>
      </c>
      <c r="B155" s="6" t="s">
        <v>160</v>
      </c>
      <c r="C155" s="6" t="s">
        <v>161</v>
      </c>
      <c r="D155" s="6" t="s">
        <v>945</v>
      </c>
      <c r="E155" s="6" t="s">
        <v>163</v>
      </c>
      <c r="F155" s="6">
        <v>1</v>
      </c>
      <c r="G155" s="6" t="s">
        <v>164</v>
      </c>
      <c r="H155" s="7" t="s">
        <v>438</v>
      </c>
      <c r="I155" s="8">
        <f t="shared" ca="1" si="14"/>
        <v>43895.984404976851</v>
      </c>
      <c r="J155" s="6"/>
      <c r="K155" s="6"/>
      <c r="L155" s="6" t="s">
        <v>371</v>
      </c>
      <c r="M155" s="6" t="s">
        <v>166</v>
      </c>
      <c r="N155" s="6"/>
      <c r="O155" s="6" t="s">
        <v>431</v>
      </c>
      <c r="P155" s="6">
        <v>27</v>
      </c>
      <c r="Q155" s="6" t="s">
        <v>168</v>
      </c>
      <c r="R155" s="8">
        <v>43707.525740740741</v>
      </c>
      <c r="S155" s="6"/>
      <c r="T155" s="6"/>
      <c r="U155" s="6"/>
      <c r="V155" s="9" t="s">
        <v>169</v>
      </c>
      <c r="W155" s="6"/>
      <c r="X155" s="6"/>
      <c r="Y155" s="6"/>
      <c r="Z155" s="6"/>
      <c r="AA155" s="6"/>
      <c r="AB155" s="6" t="s">
        <v>170</v>
      </c>
      <c r="AC155" s="6" t="s">
        <v>171</v>
      </c>
      <c r="AD155" s="6" t="s">
        <v>172</v>
      </c>
      <c r="AE155" s="6" t="s">
        <v>173</v>
      </c>
      <c r="AF155" s="6"/>
      <c r="AG155" s="6"/>
      <c r="AH155" s="6" t="s">
        <v>174</v>
      </c>
      <c r="AI155" s="6"/>
      <c r="AJ155" s="6"/>
      <c r="AK155" s="6"/>
      <c r="AL155" s="6"/>
      <c r="AM155" s="8"/>
      <c r="AN155" s="8">
        <v>43707.525739004632</v>
      </c>
      <c r="AO155" s="6"/>
      <c r="AP155" s="6"/>
      <c r="AQ155" s="6"/>
      <c r="AR155" s="6"/>
      <c r="AS155" s="6" t="s">
        <v>127</v>
      </c>
      <c r="AT155" s="6"/>
      <c r="AU155" s="6"/>
      <c r="AV155" s="6">
        <v>2</v>
      </c>
    </row>
    <row r="156" spans="1:48" s="5" customFormat="1" ht="14.25" x14ac:dyDescent="0.2">
      <c r="A156" s="6">
        <v>1</v>
      </c>
      <c r="B156" s="6" t="s">
        <v>160</v>
      </c>
      <c r="C156" s="6" t="s">
        <v>161</v>
      </c>
      <c r="D156" s="6" t="s">
        <v>945</v>
      </c>
      <c r="E156" s="6" t="s">
        <v>163</v>
      </c>
      <c r="F156" s="10">
        <v>1</v>
      </c>
      <c r="G156" s="6" t="s">
        <v>164</v>
      </c>
      <c r="H156" s="7" t="s">
        <v>438</v>
      </c>
      <c r="I156" s="8">
        <f t="shared" ca="1" si="14"/>
        <v>43895.984404976851</v>
      </c>
      <c r="J156" s="6"/>
      <c r="K156" s="6"/>
      <c r="L156" s="6" t="s">
        <v>372</v>
      </c>
      <c r="M156" s="6" t="s">
        <v>176</v>
      </c>
      <c r="N156" s="6">
        <v>1</v>
      </c>
      <c r="O156" s="6" t="s">
        <v>431</v>
      </c>
      <c r="P156" s="6">
        <v>27</v>
      </c>
      <c r="Q156" s="6" t="s">
        <v>168</v>
      </c>
      <c r="R156" s="8">
        <v>43707.525740740741</v>
      </c>
      <c r="S156" s="6"/>
      <c r="T156" s="6"/>
      <c r="U156" s="6"/>
      <c r="V156" s="9" t="s">
        <v>169</v>
      </c>
      <c r="W156" s="6"/>
      <c r="X156" s="6"/>
      <c r="Y156" s="6">
        <v>120</v>
      </c>
      <c r="Z156" s="6">
        <v>120</v>
      </c>
      <c r="AA156" s="8">
        <f>R156+Y156</f>
        <v>43827.525740740741</v>
      </c>
      <c r="AB156" s="6" t="s">
        <v>177</v>
      </c>
      <c r="AC156" s="6" t="s">
        <v>171</v>
      </c>
      <c r="AD156" s="6" t="s">
        <v>178</v>
      </c>
      <c r="AE156" s="6" t="s">
        <v>179</v>
      </c>
      <c r="AF156" s="6"/>
      <c r="AG156" s="6" t="s">
        <v>180</v>
      </c>
      <c r="AH156" s="6" t="s">
        <v>174</v>
      </c>
      <c r="AI156" s="6"/>
      <c r="AJ156" s="6" t="s">
        <v>181</v>
      </c>
      <c r="AK156" s="6" t="s">
        <v>223</v>
      </c>
      <c r="AL156" s="6"/>
      <c r="AM156" s="8">
        <v>43707.525740740741</v>
      </c>
      <c r="AN156" s="8">
        <v>43707.525739004632</v>
      </c>
      <c r="AO156" s="6"/>
      <c r="AP156" s="6"/>
      <c r="AQ156" s="6"/>
      <c r="AR156" s="6"/>
      <c r="AS156" s="6" t="s">
        <v>127</v>
      </c>
      <c r="AT156" s="6"/>
      <c r="AU156" s="6">
        <v>1</v>
      </c>
      <c r="AV156" s="6">
        <v>2</v>
      </c>
    </row>
    <row r="157" spans="1:48" s="5" customFormat="1" ht="14.25" x14ac:dyDescent="0.2">
      <c r="A157" s="6">
        <v>1</v>
      </c>
      <c r="B157" s="6" t="s">
        <v>160</v>
      </c>
      <c r="C157" s="6" t="s">
        <v>161</v>
      </c>
      <c r="D157" s="6" t="s">
        <v>945</v>
      </c>
      <c r="E157" s="6" t="s">
        <v>163</v>
      </c>
      <c r="F157" s="10">
        <v>1</v>
      </c>
      <c r="G157" s="6" t="s">
        <v>164</v>
      </c>
      <c r="H157" s="7" t="s">
        <v>438</v>
      </c>
      <c r="I157" s="8">
        <f t="shared" ca="1" si="14"/>
        <v>43895.984404976851</v>
      </c>
      <c r="J157" s="6"/>
      <c r="K157" s="6"/>
      <c r="L157" s="6" t="s">
        <v>373</v>
      </c>
      <c r="M157" s="6" t="s">
        <v>195</v>
      </c>
      <c r="N157" s="6">
        <v>1</v>
      </c>
      <c r="O157" s="6" t="s">
        <v>431</v>
      </c>
      <c r="P157" s="6">
        <v>27</v>
      </c>
      <c r="Q157" s="6" t="s">
        <v>168</v>
      </c>
      <c r="R157" s="8">
        <v>43707.525740740741</v>
      </c>
      <c r="S157" s="6"/>
      <c r="T157" s="6"/>
      <c r="U157" s="6"/>
      <c r="V157" s="9" t="s">
        <v>169</v>
      </c>
      <c r="W157" s="6"/>
      <c r="X157" s="6"/>
      <c r="Y157" s="6">
        <v>120</v>
      </c>
      <c r="Z157" s="6">
        <v>120</v>
      </c>
      <c r="AA157" s="8">
        <f>R157+Y157</f>
        <v>43827.525740740741</v>
      </c>
      <c r="AB157" s="6" t="s">
        <v>177</v>
      </c>
      <c r="AC157" s="6" t="s">
        <v>194</v>
      </c>
      <c r="AD157" s="6" t="s">
        <v>178</v>
      </c>
      <c r="AE157" s="6" t="s">
        <v>179</v>
      </c>
      <c r="AF157" s="6" t="s">
        <v>183</v>
      </c>
      <c r="AG157" s="6" t="s">
        <v>180</v>
      </c>
      <c r="AH157" s="6" t="s">
        <v>174</v>
      </c>
      <c r="AI157" s="6" t="s">
        <v>180</v>
      </c>
      <c r="AJ157" s="6" t="s">
        <v>181</v>
      </c>
      <c r="AK157" s="6" t="s">
        <v>223</v>
      </c>
      <c r="AL157" s="6"/>
      <c r="AM157" s="8">
        <v>43707.525740740741</v>
      </c>
      <c r="AN157" s="8">
        <v>43707.525739004632</v>
      </c>
      <c r="AO157" s="6"/>
      <c r="AP157" s="6"/>
      <c r="AQ157" s="6" t="s">
        <v>174</v>
      </c>
      <c r="AR157" s="6" t="s">
        <v>180</v>
      </c>
      <c r="AS157" s="6" t="s">
        <v>127</v>
      </c>
      <c r="AT157" s="6"/>
      <c r="AU157" s="6">
        <v>1</v>
      </c>
      <c r="AV157" s="6">
        <v>2</v>
      </c>
    </row>
    <row r="158" spans="1:48" s="5" customFormat="1" ht="14.25" x14ac:dyDescent="0.2">
      <c r="A158" s="6">
        <v>1</v>
      </c>
      <c r="B158" s="6" t="s">
        <v>160</v>
      </c>
      <c r="C158" s="6" t="s">
        <v>161</v>
      </c>
      <c r="D158" s="6" t="s">
        <v>945</v>
      </c>
      <c r="E158" s="6" t="s">
        <v>163</v>
      </c>
      <c r="F158" s="10">
        <v>1</v>
      </c>
      <c r="G158" s="6" t="s">
        <v>164</v>
      </c>
      <c r="H158" s="7" t="s">
        <v>438</v>
      </c>
      <c r="I158" s="8">
        <f t="shared" ca="1" si="14"/>
        <v>43895.984404976851</v>
      </c>
      <c r="J158" s="6"/>
      <c r="K158" s="6"/>
      <c r="L158" s="6" t="s">
        <v>374</v>
      </c>
      <c r="M158" s="6" t="s">
        <v>204</v>
      </c>
      <c r="N158" s="6">
        <v>1</v>
      </c>
      <c r="O158" s="6" t="s">
        <v>431</v>
      </c>
      <c r="P158" s="6">
        <v>27</v>
      </c>
      <c r="Q158" s="6" t="s">
        <v>168</v>
      </c>
      <c r="R158" s="8">
        <v>43707.525740740741</v>
      </c>
      <c r="S158" s="6"/>
      <c r="T158" s="6"/>
      <c r="U158" s="6"/>
      <c r="V158" s="9" t="s">
        <v>169</v>
      </c>
      <c r="W158" s="6"/>
      <c r="X158" s="6"/>
      <c r="Y158" s="6">
        <v>120</v>
      </c>
      <c r="Z158" s="6">
        <v>120</v>
      </c>
      <c r="AA158" s="8">
        <f>R158+Y158</f>
        <v>43827.525740740741</v>
      </c>
      <c r="AB158" s="6" t="s">
        <v>177</v>
      </c>
      <c r="AC158" s="6" t="s">
        <v>168</v>
      </c>
      <c r="AD158" s="6" t="s">
        <v>178</v>
      </c>
      <c r="AE158" s="6" t="s">
        <v>179</v>
      </c>
      <c r="AF158" s="6" t="s">
        <v>183</v>
      </c>
      <c r="AG158" s="6" t="s">
        <v>180</v>
      </c>
      <c r="AH158" s="6" t="s">
        <v>183</v>
      </c>
      <c r="AI158" s="6" t="s">
        <v>180</v>
      </c>
      <c r="AJ158" s="6" t="s">
        <v>181</v>
      </c>
      <c r="AK158" s="6" t="s">
        <v>223</v>
      </c>
      <c r="AL158" s="6"/>
      <c r="AM158" s="8">
        <v>43707.525740740741</v>
      </c>
      <c r="AN158" s="8">
        <v>43707.525739004632</v>
      </c>
      <c r="AO158" s="6"/>
      <c r="AP158" s="6"/>
      <c r="AQ158" s="6" t="s">
        <v>174</v>
      </c>
      <c r="AR158" s="6" t="s">
        <v>180</v>
      </c>
      <c r="AS158" s="6" t="s">
        <v>127</v>
      </c>
      <c r="AT158" s="6"/>
      <c r="AU158" s="6">
        <v>1</v>
      </c>
      <c r="AV158" s="6">
        <v>2</v>
      </c>
    </row>
    <row r="159" spans="1:48" s="5" customFormat="1" ht="14.25" x14ac:dyDescent="0.2">
      <c r="A159" s="6">
        <v>1</v>
      </c>
      <c r="B159" s="6" t="s">
        <v>160</v>
      </c>
      <c r="C159" s="6" t="s">
        <v>161</v>
      </c>
      <c r="D159" s="6" t="s">
        <v>945</v>
      </c>
      <c r="E159" s="6" t="s">
        <v>163</v>
      </c>
      <c r="F159" s="6">
        <v>1</v>
      </c>
      <c r="G159" s="6" t="s">
        <v>164</v>
      </c>
      <c r="H159" s="7" t="s">
        <v>438</v>
      </c>
      <c r="I159" s="8">
        <f t="shared" ca="1" si="14"/>
        <v>43895.984404976851</v>
      </c>
      <c r="J159" s="6"/>
      <c r="K159" s="6"/>
      <c r="L159" s="6" t="s">
        <v>375</v>
      </c>
      <c r="M159" s="6" t="s">
        <v>230</v>
      </c>
      <c r="N159" s="6">
        <v>1</v>
      </c>
      <c r="O159" s="6" t="s">
        <v>431</v>
      </c>
      <c r="P159" s="6">
        <v>27</v>
      </c>
      <c r="Q159" s="6" t="s">
        <v>187</v>
      </c>
      <c r="R159" s="8">
        <f ca="1">NOW()</f>
        <v>43895.984404976851</v>
      </c>
      <c r="S159" s="8">
        <f ca="1">NOW()</f>
        <v>43895.984404976851</v>
      </c>
      <c r="T159" s="6"/>
      <c r="U159" s="6"/>
      <c r="V159" s="9" t="s">
        <v>169</v>
      </c>
      <c r="W159" s="6">
        <v>2</v>
      </c>
      <c r="X159" s="6" t="s">
        <v>189</v>
      </c>
      <c r="Y159" s="6">
        <v>100</v>
      </c>
      <c r="Z159" s="6">
        <v>10</v>
      </c>
      <c r="AA159" s="8">
        <f ca="1">R159+Y159</f>
        <v>43995.984404976851</v>
      </c>
      <c r="AB159" s="6" t="s">
        <v>188</v>
      </c>
      <c r="AC159" s="6" t="s">
        <v>187</v>
      </c>
      <c r="AD159" s="6" t="s">
        <v>178</v>
      </c>
      <c r="AE159" s="6" t="s">
        <v>179</v>
      </c>
      <c r="AF159" s="6" t="s">
        <v>174</v>
      </c>
      <c r="AG159" s="6" t="s">
        <v>186</v>
      </c>
      <c r="AH159" s="6" t="s">
        <v>174</v>
      </c>
      <c r="AI159" s="6"/>
      <c r="AJ159" s="6" t="s">
        <v>185</v>
      </c>
      <c r="AK159" s="6" t="s">
        <v>223</v>
      </c>
      <c r="AL159" s="6"/>
      <c r="AM159" s="8">
        <f ca="1">NOW()</f>
        <v>43895.984404976851</v>
      </c>
      <c r="AN159" s="8">
        <f ca="1">NOW()</f>
        <v>43895.984404976851</v>
      </c>
      <c r="AO159" s="6"/>
      <c r="AP159" s="6"/>
      <c r="AQ159" s="6" t="s">
        <v>174</v>
      </c>
      <c r="AR159" s="6" t="s">
        <v>180</v>
      </c>
      <c r="AS159" s="6" t="s">
        <v>159</v>
      </c>
      <c r="AT159" s="6" t="s">
        <v>182</v>
      </c>
      <c r="AU159" s="6">
        <v>2</v>
      </c>
      <c r="AV159" s="6">
        <v>7</v>
      </c>
    </row>
    <row r="160" spans="1:48" s="5" customFormat="1" ht="14.25" x14ac:dyDescent="0.2">
      <c r="A160" s="6">
        <v>1</v>
      </c>
      <c r="B160" s="6" t="s">
        <v>160</v>
      </c>
      <c r="C160" s="6" t="s">
        <v>161</v>
      </c>
      <c r="D160" s="6" t="s">
        <v>945</v>
      </c>
      <c r="E160" s="6" t="s">
        <v>163</v>
      </c>
      <c r="F160" s="6">
        <v>1</v>
      </c>
      <c r="G160" s="6" t="s">
        <v>164</v>
      </c>
      <c r="H160" s="7" t="s">
        <v>216</v>
      </c>
      <c r="I160" s="8">
        <f t="shared" ca="1" si="14"/>
        <v>43895.984404976851</v>
      </c>
      <c r="J160" s="6"/>
      <c r="K160" s="6"/>
      <c r="L160" s="6" t="s">
        <v>376</v>
      </c>
      <c r="M160" s="6" t="s">
        <v>166</v>
      </c>
      <c r="N160" s="6"/>
      <c r="O160" s="6" t="s">
        <v>432</v>
      </c>
      <c r="P160" s="6">
        <v>28</v>
      </c>
      <c r="Q160" s="6" t="s">
        <v>168</v>
      </c>
      <c r="R160" s="8">
        <v>43707.525740740741</v>
      </c>
      <c r="S160" s="6"/>
      <c r="T160" s="6"/>
      <c r="U160" s="6"/>
      <c r="V160" s="9" t="s">
        <v>169</v>
      </c>
      <c r="W160" s="6"/>
      <c r="X160" s="6"/>
      <c r="Y160" s="6"/>
      <c r="Z160" s="6"/>
      <c r="AA160" s="6"/>
      <c r="AB160" s="6" t="s">
        <v>170</v>
      </c>
      <c r="AC160" s="6" t="s">
        <v>171</v>
      </c>
      <c r="AD160" s="6" t="s">
        <v>172</v>
      </c>
      <c r="AE160" s="6" t="s">
        <v>173</v>
      </c>
      <c r="AF160" s="6"/>
      <c r="AG160" s="6"/>
      <c r="AH160" s="6" t="s">
        <v>174</v>
      </c>
      <c r="AI160" s="6"/>
      <c r="AJ160" s="6"/>
      <c r="AK160" s="6"/>
      <c r="AL160" s="6"/>
      <c r="AM160" s="8"/>
      <c r="AN160" s="8">
        <v>43707.525739004632</v>
      </c>
      <c r="AO160" s="6"/>
      <c r="AP160" s="6"/>
      <c r="AQ160" s="6"/>
      <c r="AR160" s="6"/>
      <c r="AS160" s="6" t="s">
        <v>127</v>
      </c>
      <c r="AT160" s="6"/>
      <c r="AU160" s="6"/>
      <c r="AV160" s="6">
        <v>2</v>
      </c>
    </row>
    <row r="161" spans="1:48" s="5" customFormat="1" ht="14.25" x14ac:dyDescent="0.2">
      <c r="A161" s="6">
        <v>1</v>
      </c>
      <c r="B161" s="6" t="s">
        <v>160</v>
      </c>
      <c r="C161" s="6" t="s">
        <v>161</v>
      </c>
      <c r="D161" s="6" t="s">
        <v>945</v>
      </c>
      <c r="E161" s="6" t="s">
        <v>163</v>
      </c>
      <c r="F161" s="10">
        <v>1</v>
      </c>
      <c r="G161" s="6" t="s">
        <v>164</v>
      </c>
      <c r="H161" s="7" t="s">
        <v>216</v>
      </c>
      <c r="I161" s="8">
        <f t="shared" ca="1" si="14"/>
        <v>43895.984404976851</v>
      </c>
      <c r="J161" s="6"/>
      <c r="K161" s="6"/>
      <c r="L161" s="6" t="s">
        <v>377</v>
      </c>
      <c r="M161" s="6" t="s">
        <v>176</v>
      </c>
      <c r="N161" s="6">
        <v>1</v>
      </c>
      <c r="O161" s="6" t="s">
        <v>432</v>
      </c>
      <c r="P161" s="6">
        <v>28</v>
      </c>
      <c r="Q161" s="6" t="s">
        <v>168</v>
      </c>
      <c r="R161" s="8">
        <v>43707.525740740741</v>
      </c>
      <c r="S161" s="6"/>
      <c r="T161" s="6"/>
      <c r="U161" s="6"/>
      <c r="V161" s="9" t="s">
        <v>169</v>
      </c>
      <c r="W161" s="6"/>
      <c r="X161" s="6"/>
      <c r="Y161" s="6">
        <v>120</v>
      </c>
      <c r="Z161" s="6">
        <v>120</v>
      </c>
      <c r="AA161" s="8">
        <f>R161+Y161</f>
        <v>43827.525740740741</v>
      </c>
      <c r="AB161" s="6" t="s">
        <v>177</v>
      </c>
      <c r="AC161" s="6" t="s">
        <v>171</v>
      </c>
      <c r="AD161" s="6" t="s">
        <v>178</v>
      </c>
      <c r="AE161" s="6" t="s">
        <v>179</v>
      </c>
      <c r="AF161" s="6"/>
      <c r="AG161" s="6" t="s">
        <v>180</v>
      </c>
      <c r="AH161" s="6" t="s">
        <v>174</v>
      </c>
      <c r="AI161" s="6"/>
      <c r="AJ161" s="6" t="s">
        <v>181</v>
      </c>
      <c r="AK161" s="6" t="s">
        <v>219</v>
      </c>
      <c r="AL161" s="6"/>
      <c r="AM161" s="8">
        <v>43707.525740740741</v>
      </c>
      <c r="AN161" s="8">
        <v>43707.525739004632</v>
      </c>
      <c r="AO161" s="6"/>
      <c r="AP161" s="6"/>
      <c r="AQ161" s="6"/>
      <c r="AR161" s="6"/>
      <c r="AS161" s="6" t="s">
        <v>127</v>
      </c>
      <c r="AT161" s="6"/>
      <c r="AU161" s="6">
        <v>1</v>
      </c>
      <c r="AV161" s="6">
        <v>2</v>
      </c>
    </row>
    <row r="162" spans="1:48" s="5" customFormat="1" ht="14.25" x14ac:dyDescent="0.2">
      <c r="A162" s="6">
        <v>1</v>
      </c>
      <c r="B162" s="6" t="s">
        <v>160</v>
      </c>
      <c r="C162" s="6" t="s">
        <v>161</v>
      </c>
      <c r="D162" s="6" t="s">
        <v>945</v>
      </c>
      <c r="E162" s="6" t="s">
        <v>163</v>
      </c>
      <c r="F162" s="6">
        <v>1</v>
      </c>
      <c r="G162" s="6" t="s">
        <v>164</v>
      </c>
      <c r="H162" s="7" t="s">
        <v>216</v>
      </c>
      <c r="I162" s="8">
        <f t="shared" ca="1" si="14"/>
        <v>43895.984404976851</v>
      </c>
      <c r="J162" s="6"/>
      <c r="K162" s="6"/>
      <c r="L162" s="6" t="s">
        <v>378</v>
      </c>
      <c r="M162" s="6" t="s">
        <v>213</v>
      </c>
      <c r="N162" s="6">
        <v>1</v>
      </c>
      <c r="O162" s="6" t="s">
        <v>432</v>
      </c>
      <c r="P162" s="6">
        <v>28</v>
      </c>
      <c r="Q162" s="6" t="s">
        <v>168</v>
      </c>
      <c r="R162" s="8">
        <f ca="1">NOW()</f>
        <v>43895.984404976851</v>
      </c>
      <c r="S162" s="8">
        <f ca="1">NOW()</f>
        <v>43895.984404976851</v>
      </c>
      <c r="T162" s="6"/>
      <c r="U162" s="6"/>
      <c r="V162" s="9" t="s">
        <v>169</v>
      </c>
      <c r="W162" s="6"/>
      <c r="X162" s="6"/>
      <c r="Y162" s="6">
        <v>100</v>
      </c>
      <c r="Z162" s="6">
        <v>100</v>
      </c>
      <c r="AA162" s="8">
        <f ca="1">R162+Y162</f>
        <v>43995.984404976851</v>
      </c>
      <c r="AB162" s="6" t="s">
        <v>177</v>
      </c>
      <c r="AC162" s="6" t="s">
        <v>212</v>
      </c>
      <c r="AD162" s="6" t="s">
        <v>178</v>
      </c>
      <c r="AE162" s="6" t="s">
        <v>179</v>
      </c>
      <c r="AF162" s="6" t="s">
        <v>183</v>
      </c>
      <c r="AG162" s="6" t="s">
        <v>180</v>
      </c>
      <c r="AH162" s="6" t="s">
        <v>183</v>
      </c>
      <c r="AI162" s="6" t="s">
        <v>180</v>
      </c>
      <c r="AJ162" s="6" t="s">
        <v>181</v>
      </c>
      <c r="AK162" s="6" t="s">
        <v>219</v>
      </c>
      <c r="AL162" s="6"/>
      <c r="AM162" s="8">
        <f ca="1">NOW()</f>
        <v>43895.984404976851</v>
      </c>
      <c r="AN162" s="8">
        <f ca="1">NOW()</f>
        <v>43895.984404976851</v>
      </c>
      <c r="AO162" s="6"/>
      <c r="AP162" s="6"/>
      <c r="AQ162" s="6" t="s">
        <v>183</v>
      </c>
      <c r="AR162" s="6" t="s">
        <v>180</v>
      </c>
      <c r="AS162" s="6" t="s">
        <v>159</v>
      </c>
      <c r="AT162" s="6" t="s">
        <v>182</v>
      </c>
      <c r="AU162" s="6">
        <v>1</v>
      </c>
      <c r="AV162" s="6">
        <v>7</v>
      </c>
    </row>
    <row r="163" spans="1:48" s="5" customFormat="1" ht="14.25" x14ac:dyDescent="0.2">
      <c r="A163" s="6">
        <v>1</v>
      </c>
      <c r="B163" s="6" t="s">
        <v>160</v>
      </c>
      <c r="C163" s="6" t="s">
        <v>161</v>
      </c>
      <c r="D163" s="6" t="s">
        <v>945</v>
      </c>
      <c r="E163" s="6" t="s">
        <v>163</v>
      </c>
      <c r="F163" s="6">
        <v>1</v>
      </c>
      <c r="G163" s="6" t="s">
        <v>164</v>
      </c>
      <c r="H163" s="7" t="s">
        <v>216</v>
      </c>
      <c r="I163" s="8">
        <f t="shared" ca="1" si="14"/>
        <v>43895.984404976851</v>
      </c>
      <c r="J163" s="6"/>
      <c r="K163" s="6"/>
      <c r="L163" s="6" t="s">
        <v>379</v>
      </c>
      <c r="M163" s="6" t="s">
        <v>210</v>
      </c>
      <c r="N163" s="6">
        <v>1</v>
      </c>
      <c r="O163" s="6" t="s">
        <v>432</v>
      </c>
      <c r="P163" s="6">
        <v>28</v>
      </c>
      <c r="Q163" s="6" t="s">
        <v>168</v>
      </c>
      <c r="R163" s="8">
        <f ca="1">NOW()</f>
        <v>43895.984404976851</v>
      </c>
      <c r="S163" s="8">
        <f ca="1">NOW()</f>
        <v>43895.984404976851</v>
      </c>
      <c r="T163" s="6"/>
      <c r="U163" s="6"/>
      <c r="V163" s="9" t="s">
        <v>169</v>
      </c>
      <c r="W163" s="6"/>
      <c r="X163" s="6"/>
      <c r="Y163" s="6">
        <v>100</v>
      </c>
      <c r="Z163" s="6">
        <v>100</v>
      </c>
      <c r="AA163" s="8">
        <f ca="1">R163+Y163</f>
        <v>43995.984404976851</v>
      </c>
      <c r="AB163" s="6" t="s">
        <v>177</v>
      </c>
      <c r="AC163" s="6" t="s">
        <v>209</v>
      </c>
      <c r="AD163" s="6" t="s">
        <v>178</v>
      </c>
      <c r="AE163" s="6" t="s">
        <v>179</v>
      </c>
      <c r="AF163" s="6" t="s">
        <v>183</v>
      </c>
      <c r="AG163" s="6" t="s">
        <v>180</v>
      </c>
      <c r="AH163" s="6" t="s">
        <v>183</v>
      </c>
      <c r="AI163" s="6"/>
      <c r="AJ163" s="6" t="s">
        <v>181</v>
      </c>
      <c r="AK163" s="6" t="s">
        <v>219</v>
      </c>
      <c r="AL163" s="6"/>
      <c r="AM163" s="8">
        <f ca="1">NOW()</f>
        <v>43895.984404976851</v>
      </c>
      <c r="AN163" s="8">
        <f ca="1">NOW()</f>
        <v>43895.984404976851</v>
      </c>
      <c r="AO163" s="6"/>
      <c r="AP163" s="6"/>
      <c r="AQ163" s="6" t="s">
        <v>183</v>
      </c>
      <c r="AR163" s="6" t="s">
        <v>180</v>
      </c>
      <c r="AS163" s="6" t="s">
        <v>159</v>
      </c>
      <c r="AT163" s="6" t="s">
        <v>182</v>
      </c>
      <c r="AU163" s="6">
        <v>1</v>
      </c>
      <c r="AV163" s="6">
        <v>7</v>
      </c>
    </row>
    <row r="164" spans="1:48" s="5" customFormat="1" ht="14.25" x14ac:dyDescent="0.2">
      <c r="A164" s="6">
        <v>1</v>
      </c>
      <c r="B164" s="6" t="s">
        <v>160</v>
      </c>
      <c r="C164" s="6" t="s">
        <v>161</v>
      </c>
      <c r="D164" s="6" t="s">
        <v>945</v>
      </c>
      <c r="E164" s="6" t="s">
        <v>163</v>
      </c>
      <c r="F164" s="6">
        <v>1</v>
      </c>
      <c r="G164" s="6" t="s">
        <v>164</v>
      </c>
      <c r="H164" s="7" t="s">
        <v>217</v>
      </c>
      <c r="I164" s="8">
        <f t="shared" ca="1" si="14"/>
        <v>43895.984404976851</v>
      </c>
      <c r="J164" s="6"/>
      <c r="K164" s="6"/>
      <c r="L164" s="6" t="s">
        <v>380</v>
      </c>
      <c r="M164" s="6" t="s">
        <v>166</v>
      </c>
      <c r="N164" s="6"/>
      <c r="O164" s="6" t="s">
        <v>433</v>
      </c>
      <c r="P164" s="6">
        <v>29</v>
      </c>
      <c r="Q164" s="6" t="s">
        <v>168</v>
      </c>
      <c r="R164" s="8">
        <v>43707.525740740741</v>
      </c>
      <c r="S164" s="6"/>
      <c r="T164" s="6"/>
      <c r="U164" s="6"/>
      <c r="V164" s="9" t="s">
        <v>169</v>
      </c>
      <c r="W164" s="6"/>
      <c r="X164" s="6"/>
      <c r="Y164" s="6"/>
      <c r="Z164" s="6"/>
      <c r="AA164" s="6"/>
      <c r="AB164" s="6" t="s">
        <v>170</v>
      </c>
      <c r="AC164" s="6" t="s">
        <v>171</v>
      </c>
      <c r="AD164" s="6" t="s">
        <v>172</v>
      </c>
      <c r="AE164" s="6" t="s">
        <v>173</v>
      </c>
      <c r="AF164" s="6"/>
      <c r="AG164" s="6"/>
      <c r="AH164" s="6" t="s">
        <v>174</v>
      </c>
      <c r="AI164" s="6"/>
      <c r="AJ164" s="6"/>
      <c r="AK164" s="6"/>
      <c r="AL164" s="6"/>
      <c r="AM164" s="8"/>
      <c r="AN164" s="8">
        <v>43707.525739004632</v>
      </c>
      <c r="AO164" s="6"/>
      <c r="AP164" s="6"/>
      <c r="AQ164" s="6"/>
      <c r="AR164" s="6"/>
      <c r="AS164" s="6" t="s">
        <v>127</v>
      </c>
      <c r="AT164" s="6"/>
      <c r="AU164" s="6"/>
      <c r="AV164" s="6">
        <v>2</v>
      </c>
    </row>
    <row r="165" spans="1:48" s="5" customFormat="1" ht="14.25" x14ac:dyDescent="0.2">
      <c r="A165" s="6">
        <v>1</v>
      </c>
      <c r="B165" s="6" t="s">
        <v>160</v>
      </c>
      <c r="C165" s="6" t="s">
        <v>161</v>
      </c>
      <c r="D165" s="6" t="s">
        <v>945</v>
      </c>
      <c r="E165" s="6" t="s">
        <v>163</v>
      </c>
      <c r="F165" s="10">
        <v>1</v>
      </c>
      <c r="G165" s="6" t="s">
        <v>164</v>
      </c>
      <c r="H165" s="7" t="s">
        <v>217</v>
      </c>
      <c r="I165" s="8">
        <f t="shared" ca="1" si="14"/>
        <v>43895.984404976851</v>
      </c>
      <c r="J165" s="6"/>
      <c r="K165" s="6"/>
      <c r="L165" s="6" t="s">
        <v>381</v>
      </c>
      <c r="M165" s="6" t="s">
        <v>176</v>
      </c>
      <c r="N165" s="6">
        <v>1</v>
      </c>
      <c r="O165" s="6" t="s">
        <v>433</v>
      </c>
      <c r="P165" s="6">
        <v>29</v>
      </c>
      <c r="Q165" s="6" t="s">
        <v>168</v>
      </c>
      <c r="R165" s="8">
        <v>43707.525740740741</v>
      </c>
      <c r="S165" s="6"/>
      <c r="T165" s="6"/>
      <c r="U165" s="6"/>
      <c r="V165" s="9" t="s">
        <v>169</v>
      </c>
      <c r="W165" s="6"/>
      <c r="X165" s="6"/>
      <c r="Y165" s="6">
        <v>120</v>
      </c>
      <c r="Z165" s="6">
        <v>120</v>
      </c>
      <c r="AA165" s="8">
        <f>R165+Y165</f>
        <v>43827.525740740741</v>
      </c>
      <c r="AB165" s="6" t="s">
        <v>177</v>
      </c>
      <c r="AC165" s="6" t="s">
        <v>171</v>
      </c>
      <c r="AD165" s="6" t="s">
        <v>178</v>
      </c>
      <c r="AE165" s="6" t="s">
        <v>179</v>
      </c>
      <c r="AF165" s="6"/>
      <c r="AG165" s="6" t="s">
        <v>180</v>
      </c>
      <c r="AH165" s="6" t="s">
        <v>174</v>
      </c>
      <c r="AI165" s="6"/>
      <c r="AJ165" s="6" t="s">
        <v>181</v>
      </c>
      <c r="AK165" s="6" t="s">
        <v>219</v>
      </c>
      <c r="AL165" s="6"/>
      <c r="AM165" s="8">
        <v>43707.525740740741</v>
      </c>
      <c r="AN165" s="8">
        <v>43707.525739004632</v>
      </c>
      <c r="AO165" s="6"/>
      <c r="AP165" s="6"/>
      <c r="AQ165" s="6"/>
      <c r="AR165" s="6"/>
      <c r="AS165" s="6" t="s">
        <v>127</v>
      </c>
      <c r="AT165" s="6"/>
      <c r="AU165" s="6">
        <v>1</v>
      </c>
      <c r="AV165" s="6">
        <v>2</v>
      </c>
    </row>
    <row r="166" spans="1:48" s="5" customFormat="1" ht="14.25" x14ac:dyDescent="0.2">
      <c r="A166" s="6">
        <v>1</v>
      </c>
      <c r="B166" s="6" t="s">
        <v>160</v>
      </c>
      <c r="C166" s="6" t="s">
        <v>161</v>
      </c>
      <c r="D166" s="6" t="s">
        <v>945</v>
      </c>
      <c r="E166" s="6" t="s">
        <v>163</v>
      </c>
      <c r="F166" s="6">
        <v>1</v>
      </c>
      <c r="G166" s="6" t="s">
        <v>164</v>
      </c>
      <c r="H166" s="7" t="s">
        <v>217</v>
      </c>
      <c r="I166" s="8">
        <f t="shared" ca="1" si="14"/>
        <v>43895.984404976851</v>
      </c>
      <c r="J166" s="6"/>
      <c r="K166" s="6"/>
      <c r="L166" s="6" t="s">
        <v>382</v>
      </c>
      <c r="M166" s="6" t="s">
        <v>213</v>
      </c>
      <c r="N166" s="6">
        <v>1</v>
      </c>
      <c r="O166" s="6" t="s">
        <v>433</v>
      </c>
      <c r="P166" s="6">
        <v>29</v>
      </c>
      <c r="Q166" s="6" t="s">
        <v>168</v>
      </c>
      <c r="R166" s="8">
        <f ca="1">NOW()</f>
        <v>43895.984404976851</v>
      </c>
      <c r="S166" s="8">
        <f ca="1">NOW()</f>
        <v>43895.984404976851</v>
      </c>
      <c r="T166" s="6"/>
      <c r="U166" s="6"/>
      <c r="V166" s="9" t="s">
        <v>169</v>
      </c>
      <c r="W166" s="6"/>
      <c r="X166" s="6"/>
      <c r="Y166" s="6">
        <v>100</v>
      </c>
      <c r="Z166" s="6">
        <v>100</v>
      </c>
      <c r="AA166" s="8">
        <f ca="1">R166+Y166</f>
        <v>43995.984404976851</v>
      </c>
      <c r="AB166" s="6" t="s">
        <v>177</v>
      </c>
      <c r="AC166" s="6" t="s">
        <v>212</v>
      </c>
      <c r="AD166" s="6" t="s">
        <v>178</v>
      </c>
      <c r="AE166" s="6" t="s">
        <v>179</v>
      </c>
      <c r="AF166" s="6" t="s">
        <v>183</v>
      </c>
      <c r="AG166" s="6" t="s">
        <v>180</v>
      </c>
      <c r="AH166" s="6" t="s">
        <v>183</v>
      </c>
      <c r="AI166" s="6" t="s">
        <v>180</v>
      </c>
      <c r="AJ166" s="6" t="s">
        <v>181</v>
      </c>
      <c r="AK166" s="6" t="s">
        <v>219</v>
      </c>
      <c r="AL166" s="6"/>
      <c r="AM166" s="8">
        <f ca="1">NOW()</f>
        <v>43895.984404976851</v>
      </c>
      <c r="AN166" s="8">
        <f ca="1">NOW()</f>
        <v>43895.984404976851</v>
      </c>
      <c r="AO166" s="6"/>
      <c r="AP166" s="6"/>
      <c r="AQ166" s="6" t="s">
        <v>183</v>
      </c>
      <c r="AR166" s="6" t="s">
        <v>180</v>
      </c>
      <c r="AS166" s="6" t="s">
        <v>159</v>
      </c>
      <c r="AT166" s="6" t="s">
        <v>182</v>
      </c>
      <c r="AU166" s="6">
        <v>1</v>
      </c>
      <c r="AV166" s="6">
        <v>7</v>
      </c>
    </row>
    <row r="167" spans="1:48" s="5" customFormat="1" ht="14.25" x14ac:dyDescent="0.2">
      <c r="A167" s="6">
        <v>1</v>
      </c>
      <c r="B167" s="6" t="s">
        <v>160</v>
      </c>
      <c r="C167" s="6" t="s">
        <v>161</v>
      </c>
      <c r="D167" s="6" t="s">
        <v>945</v>
      </c>
      <c r="E167" s="6" t="s">
        <v>163</v>
      </c>
      <c r="F167" s="6">
        <v>1</v>
      </c>
      <c r="G167" s="6" t="s">
        <v>164</v>
      </c>
      <c r="H167" s="7" t="s">
        <v>217</v>
      </c>
      <c r="I167" s="8">
        <f t="shared" ca="1" si="14"/>
        <v>43895.984404976851</v>
      </c>
      <c r="J167" s="6"/>
      <c r="K167" s="6"/>
      <c r="L167" s="6" t="s">
        <v>383</v>
      </c>
      <c r="M167" s="6" t="s">
        <v>210</v>
      </c>
      <c r="N167" s="6">
        <v>1</v>
      </c>
      <c r="O167" s="6" t="s">
        <v>433</v>
      </c>
      <c r="P167" s="6">
        <v>29</v>
      </c>
      <c r="Q167" s="6" t="s">
        <v>168</v>
      </c>
      <c r="R167" s="8">
        <f ca="1">NOW()</f>
        <v>43895.984404976851</v>
      </c>
      <c r="S167" s="8">
        <f ca="1">NOW()</f>
        <v>43895.984404976851</v>
      </c>
      <c r="T167" s="6"/>
      <c r="U167" s="6"/>
      <c r="V167" s="9" t="s">
        <v>169</v>
      </c>
      <c r="W167" s="6"/>
      <c r="X167" s="6"/>
      <c r="Y167" s="6">
        <v>100</v>
      </c>
      <c r="Z167" s="6">
        <v>100</v>
      </c>
      <c r="AA167" s="8">
        <f ca="1">R167+Y167</f>
        <v>43995.984404976851</v>
      </c>
      <c r="AB167" s="6" t="s">
        <v>177</v>
      </c>
      <c r="AC167" s="6" t="s">
        <v>209</v>
      </c>
      <c r="AD167" s="6" t="s">
        <v>178</v>
      </c>
      <c r="AE167" s="6" t="s">
        <v>179</v>
      </c>
      <c r="AF167" s="6" t="s">
        <v>183</v>
      </c>
      <c r="AG167" s="6" t="s">
        <v>180</v>
      </c>
      <c r="AH167" s="6" t="s">
        <v>183</v>
      </c>
      <c r="AI167" s="6"/>
      <c r="AJ167" s="6" t="s">
        <v>181</v>
      </c>
      <c r="AK167" s="6" t="s">
        <v>219</v>
      </c>
      <c r="AL167" s="6"/>
      <c r="AM167" s="8">
        <f ca="1">NOW()</f>
        <v>43895.984404976851</v>
      </c>
      <c r="AN167" s="8">
        <f ca="1">NOW()</f>
        <v>43895.984404976851</v>
      </c>
      <c r="AO167" s="6"/>
      <c r="AP167" s="6"/>
      <c r="AQ167" s="6" t="s">
        <v>183</v>
      </c>
      <c r="AR167" s="6" t="s">
        <v>180</v>
      </c>
      <c r="AS167" s="6" t="s">
        <v>159</v>
      </c>
      <c r="AT167" s="6" t="s">
        <v>182</v>
      </c>
      <c r="AU167" s="6">
        <v>1</v>
      </c>
      <c r="AV167" s="6">
        <v>7</v>
      </c>
    </row>
    <row r="168" spans="1:48" s="5" customFormat="1" ht="14.25" x14ac:dyDescent="0.2">
      <c r="A168" s="6">
        <v>1</v>
      </c>
      <c r="B168" s="6" t="s">
        <v>160</v>
      </c>
      <c r="C168" s="6" t="s">
        <v>161</v>
      </c>
      <c r="D168" s="6" t="s">
        <v>945</v>
      </c>
      <c r="E168" s="6" t="s">
        <v>163</v>
      </c>
      <c r="F168" s="6">
        <v>1</v>
      </c>
      <c r="G168" s="6" t="s">
        <v>164</v>
      </c>
      <c r="H168" s="7" t="s">
        <v>438</v>
      </c>
      <c r="I168" s="8">
        <f t="shared" ca="1" si="14"/>
        <v>43895.984404976851</v>
      </c>
      <c r="J168" s="6"/>
      <c r="K168" s="6"/>
      <c r="L168" s="6" t="s">
        <v>384</v>
      </c>
      <c r="M168" s="6" t="s">
        <v>166</v>
      </c>
      <c r="N168" s="6"/>
      <c r="O168" s="6" t="s">
        <v>434</v>
      </c>
      <c r="P168" s="6">
        <v>30</v>
      </c>
      <c r="Q168" s="6" t="s">
        <v>168</v>
      </c>
      <c r="R168" s="8">
        <v>43707.525740740741</v>
      </c>
      <c r="S168" s="6"/>
      <c r="T168" s="6"/>
      <c r="U168" s="6"/>
      <c r="V168" s="9" t="s">
        <v>169</v>
      </c>
      <c r="W168" s="6"/>
      <c r="X168" s="6"/>
      <c r="Y168" s="6"/>
      <c r="Z168" s="6"/>
      <c r="AA168" s="6"/>
      <c r="AB168" s="6" t="s">
        <v>170</v>
      </c>
      <c r="AC168" s="6" t="s">
        <v>171</v>
      </c>
      <c r="AD168" s="6" t="s">
        <v>172</v>
      </c>
      <c r="AE168" s="6" t="s">
        <v>173</v>
      </c>
      <c r="AF168" s="6"/>
      <c r="AG168" s="6"/>
      <c r="AH168" s="6" t="s">
        <v>174</v>
      </c>
      <c r="AI168" s="6"/>
      <c r="AJ168" s="6"/>
      <c r="AK168" s="6"/>
      <c r="AL168" s="6"/>
      <c r="AM168" s="8"/>
      <c r="AN168" s="8">
        <v>43707.525739004632</v>
      </c>
      <c r="AO168" s="6"/>
      <c r="AP168" s="6"/>
      <c r="AQ168" s="6"/>
      <c r="AR168" s="6"/>
      <c r="AS168" s="6" t="s">
        <v>127</v>
      </c>
      <c r="AT168" s="6"/>
      <c r="AU168" s="6"/>
      <c r="AV168" s="6">
        <v>2</v>
      </c>
    </row>
    <row r="169" spans="1:48" s="5" customFormat="1" ht="14.25" x14ac:dyDescent="0.2">
      <c r="A169" s="6">
        <v>1</v>
      </c>
      <c r="B169" s="6" t="s">
        <v>160</v>
      </c>
      <c r="C169" s="6" t="s">
        <v>161</v>
      </c>
      <c r="D169" s="6" t="s">
        <v>945</v>
      </c>
      <c r="E169" s="6" t="s">
        <v>163</v>
      </c>
      <c r="F169" s="10">
        <v>1</v>
      </c>
      <c r="G169" s="6" t="s">
        <v>164</v>
      </c>
      <c r="H169" s="7" t="s">
        <v>438</v>
      </c>
      <c r="I169" s="8">
        <f t="shared" ca="1" si="14"/>
        <v>43895.984404976851</v>
      </c>
      <c r="J169" s="6"/>
      <c r="K169" s="6"/>
      <c r="L169" s="6" t="s">
        <v>385</v>
      </c>
      <c r="M169" s="6" t="s">
        <v>176</v>
      </c>
      <c r="N169" s="6">
        <v>1</v>
      </c>
      <c r="O169" s="6" t="s">
        <v>434</v>
      </c>
      <c r="P169" s="6">
        <v>30</v>
      </c>
      <c r="Q169" s="6" t="s">
        <v>168</v>
      </c>
      <c r="R169" s="8">
        <v>43707.525740740741</v>
      </c>
      <c r="S169" s="6"/>
      <c r="T169" s="6"/>
      <c r="U169" s="6"/>
      <c r="V169" s="9" t="s">
        <v>169</v>
      </c>
      <c r="W169" s="6"/>
      <c r="X169" s="6"/>
      <c r="Y169" s="6">
        <v>120</v>
      </c>
      <c r="Z169" s="6">
        <v>120</v>
      </c>
      <c r="AA169" s="8">
        <f>R169+Y169</f>
        <v>43827.525740740741</v>
      </c>
      <c r="AB169" s="6" t="s">
        <v>177</v>
      </c>
      <c r="AC169" s="6" t="s">
        <v>171</v>
      </c>
      <c r="AD169" s="6" t="s">
        <v>178</v>
      </c>
      <c r="AE169" s="6" t="s">
        <v>179</v>
      </c>
      <c r="AF169" s="6"/>
      <c r="AG169" s="6" t="s">
        <v>180</v>
      </c>
      <c r="AH169" s="6" t="s">
        <v>174</v>
      </c>
      <c r="AI169" s="6"/>
      <c r="AJ169" s="6" t="s">
        <v>181</v>
      </c>
      <c r="AK169" s="6" t="s">
        <v>219</v>
      </c>
      <c r="AL169" s="6"/>
      <c r="AM169" s="8">
        <v>43707.525740740741</v>
      </c>
      <c r="AN169" s="8">
        <v>43707.525739004632</v>
      </c>
      <c r="AO169" s="6"/>
      <c r="AP169" s="6"/>
      <c r="AQ169" s="6"/>
      <c r="AR169" s="6"/>
      <c r="AS169" s="6" t="s">
        <v>127</v>
      </c>
      <c r="AT169" s="6"/>
      <c r="AU169" s="6">
        <v>1</v>
      </c>
      <c r="AV169" s="6">
        <v>2</v>
      </c>
    </row>
    <row r="170" spans="1:48" s="5" customFormat="1" ht="14.25" x14ac:dyDescent="0.2">
      <c r="A170" s="6">
        <v>1</v>
      </c>
      <c r="B170" s="6" t="s">
        <v>160</v>
      </c>
      <c r="C170" s="6" t="s">
        <v>161</v>
      </c>
      <c r="D170" s="6" t="s">
        <v>945</v>
      </c>
      <c r="E170" s="6" t="s">
        <v>163</v>
      </c>
      <c r="F170" s="6">
        <v>1</v>
      </c>
      <c r="G170" s="6" t="s">
        <v>164</v>
      </c>
      <c r="H170" s="7" t="s">
        <v>438</v>
      </c>
      <c r="I170" s="8">
        <f t="shared" ca="1" si="14"/>
        <v>43895.984404976851</v>
      </c>
      <c r="J170" s="6"/>
      <c r="K170" s="6"/>
      <c r="L170" s="6" t="s">
        <v>386</v>
      </c>
      <c r="M170" s="6" t="s">
        <v>213</v>
      </c>
      <c r="N170" s="6">
        <v>1</v>
      </c>
      <c r="O170" s="6" t="s">
        <v>434</v>
      </c>
      <c r="P170" s="6">
        <v>30</v>
      </c>
      <c r="Q170" s="6" t="s">
        <v>168</v>
      </c>
      <c r="R170" s="8">
        <f ca="1">NOW()</f>
        <v>43895.984404976851</v>
      </c>
      <c r="S170" s="8">
        <f ca="1">NOW()</f>
        <v>43895.984404976851</v>
      </c>
      <c r="T170" s="6"/>
      <c r="U170" s="6"/>
      <c r="V170" s="9" t="s">
        <v>169</v>
      </c>
      <c r="W170" s="6"/>
      <c r="X170" s="6"/>
      <c r="Y170" s="6">
        <v>100</v>
      </c>
      <c r="Z170" s="6">
        <v>100</v>
      </c>
      <c r="AA170" s="8">
        <f ca="1">R170+Y170</f>
        <v>43995.984404976851</v>
      </c>
      <c r="AB170" s="6" t="s">
        <v>177</v>
      </c>
      <c r="AC170" s="6" t="s">
        <v>212</v>
      </c>
      <c r="AD170" s="6" t="s">
        <v>178</v>
      </c>
      <c r="AE170" s="6" t="s">
        <v>179</v>
      </c>
      <c r="AF170" s="6" t="s">
        <v>183</v>
      </c>
      <c r="AG170" s="6" t="s">
        <v>180</v>
      </c>
      <c r="AH170" s="6" t="s">
        <v>183</v>
      </c>
      <c r="AI170" s="6" t="s">
        <v>180</v>
      </c>
      <c r="AJ170" s="6" t="s">
        <v>181</v>
      </c>
      <c r="AK170" s="6" t="s">
        <v>219</v>
      </c>
      <c r="AL170" s="6"/>
      <c r="AM170" s="8">
        <f ca="1">NOW()</f>
        <v>43895.984404976851</v>
      </c>
      <c r="AN170" s="8">
        <f ca="1">NOW()</f>
        <v>43895.984404976851</v>
      </c>
      <c r="AO170" s="6"/>
      <c r="AP170" s="6"/>
      <c r="AQ170" s="6" t="s">
        <v>183</v>
      </c>
      <c r="AR170" s="6" t="s">
        <v>180</v>
      </c>
      <c r="AS170" s="6" t="s">
        <v>159</v>
      </c>
      <c r="AT170" s="6" t="s">
        <v>182</v>
      </c>
      <c r="AU170" s="6">
        <v>1</v>
      </c>
      <c r="AV170" s="6">
        <v>7</v>
      </c>
    </row>
    <row r="171" spans="1:48" s="5" customFormat="1" ht="14.25" x14ac:dyDescent="0.2">
      <c r="A171" s="6">
        <v>1</v>
      </c>
      <c r="B171" s="6" t="s">
        <v>160</v>
      </c>
      <c r="C171" s="6" t="s">
        <v>161</v>
      </c>
      <c r="D171" s="6" t="s">
        <v>945</v>
      </c>
      <c r="E171" s="6" t="s">
        <v>163</v>
      </c>
      <c r="F171" s="6">
        <v>1</v>
      </c>
      <c r="G171" s="6" t="s">
        <v>164</v>
      </c>
      <c r="H171" s="7" t="s">
        <v>438</v>
      </c>
      <c r="I171" s="8">
        <f t="shared" ca="1" si="14"/>
        <v>43895.984404976851</v>
      </c>
      <c r="J171" s="6"/>
      <c r="K171" s="6"/>
      <c r="L171" s="6" t="s">
        <v>387</v>
      </c>
      <c r="M171" s="6" t="s">
        <v>210</v>
      </c>
      <c r="N171" s="6">
        <v>1</v>
      </c>
      <c r="O171" s="6" t="s">
        <v>434</v>
      </c>
      <c r="P171" s="6">
        <v>30</v>
      </c>
      <c r="Q171" s="6" t="s">
        <v>168</v>
      </c>
      <c r="R171" s="8">
        <f ca="1">NOW()</f>
        <v>43895.984404976851</v>
      </c>
      <c r="S171" s="8">
        <f ca="1">NOW()</f>
        <v>43895.984404976851</v>
      </c>
      <c r="T171" s="6"/>
      <c r="U171" s="6"/>
      <c r="V171" s="9" t="s">
        <v>169</v>
      </c>
      <c r="W171" s="6"/>
      <c r="X171" s="6"/>
      <c r="Y171" s="6">
        <v>100</v>
      </c>
      <c r="Z171" s="6">
        <v>100</v>
      </c>
      <c r="AA171" s="8">
        <f ca="1">R171+Y171</f>
        <v>43995.984404976851</v>
      </c>
      <c r="AB171" s="6" t="s">
        <v>177</v>
      </c>
      <c r="AC171" s="6" t="s">
        <v>209</v>
      </c>
      <c r="AD171" s="6" t="s">
        <v>178</v>
      </c>
      <c r="AE171" s="6" t="s">
        <v>179</v>
      </c>
      <c r="AF171" s="6" t="s">
        <v>183</v>
      </c>
      <c r="AG171" s="6" t="s">
        <v>180</v>
      </c>
      <c r="AH171" s="6" t="s">
        <v>183</v>
      </c>
      <c r="AI171" s="6"/>
      <c r="AJ171" s="6" t="s">
        <v>181</v>
      </c>
      <c r="AK171" s="6" t="s">
        <v>219</v>
      </c>
      <c r="AL171" s="6"/>
      <c r="AM171" s="8">
        <f ca="1">NOW()</f>
        <v>43895.984404976851</v>
      </c>
      <c r="AN171" s="8">
        <f ca="1">NOW()</f>
        <v>43895.984404976851</v>
      </c>
      <c r="AO171" s="6"/>
      <c r="AP171" s="6"/>
      <c r="AQ171" s="6" t="s">
        <v>183</v>
      </c>
      <c r="AR171" s="6" t="s">
        <v>180</v>
      </c>
      <c r="AS171" s="6" t="s">
        <v>159</v>
      </c>
      <c r="AT171" s="6" t="s">
        <v>182</v>
      </c>
      <c r="AU171" s="6">
        <v>1</v>
      </c>
      <c r="AV171" s="6">
        <v>7</v>
      </c>
    </row>
    <row r="172" spans="1:48" s="5" customFormat="1" ht="14.25" x14ac:dyDescent="0.2">
      <c r="A172" s="6">
        <v>1</v>
      </c>
      <c r="B172" s="6" t="s">
        <v>160</v>
      </c>
      <c r="C172" s="6" t="s">
        <v>161</v>
      </c>
      <c r="D172" s="6" t="s">
        <v>945</v>
      </c>
      <c r="E172" s="6" t="s">
        <v>163</v>
      </c>
      <c r="F172" s="6">
        <v>1</v>
      </c>
      <c r="G172" s="6" t="s">
        <v>164</v>
      </c>
      <c r="H172" s="7" t="s">
        <v>216</v>
      </c>
      <c r="I172" s="8">
        <f t="shared" ca="1" si="14"/>
        <v>43895.984404976851</v>
      </c>
      <c r="J172" s="6"/>
      <c r="K172" s="6"/>
      <c r="L172" s="6" t="s">
        <v>388</v>
      </c>
      <c r="M172" s="6" t="s">
        <v>166</v>
      </c>
      <c r="N172" s="6"/>
      <c r="O172" s="6" t="s">
        <v>435</v>
      </c>
      <c r="P172" s="6">
        <v>31</v>
      </c>
      <c r="Q172" s="6" t="s">
        <v>168</v>
      </c>
      <c r="R172" s="8">
        <v>43707.525740740741</v>
      </c>
      <c r="S172" s="6"/>
      <c r="T172" s="6"/>
      <c r="U172" s="6"/>
      <c r="V172" s="9" t="s">
        <v>169</v>
      </c>
      <c r="W172" s="6"/>
      <c r="X172" s="6"/>
      <c r="Y172" s="6"/>
      <c r="Z172" s="6"/>
      <c r="AA172" s="6"/>
      <c r="AB172" s="6" t="s">
        <v>170</v>
      </c>
      <c r="AC172" s="6" t="s">
        <v>171</v>
      </c>
      <c r="AD172" s="6" t="s">
        <v>172</v>
      </c>
      <c r="AE172" s="6" t="s">
        <v>173</v>
      </c>
      <c r="AF172" s="6"/>
      <c r="AG172" s="6"/>
      <c r="AH172" s="6" t="s">
        <v>174</v>
      </c>
      <c r="AI172" s="6"/>
      <c r="AJ172" s="6"/>
      <c r="AK172" s="6"/>
      <c r="AL172" s="6"/>
      <c r="AM172" s="8"/>
      <c r="AN172" s="8">
        <v>43707.525739004632</v>
      </c>
      <c r="AO172" s="6"/>
      <c r="AP172" s="6"/>
      <c r="AQ172" s="6"/>
      <c r="AR172" s="6"/>
      <c r="AS172" s="6" t="s">
        <v>127</v>
      </c>
      <c r="AT172" s="6"/>
      <c r="AU172" s="6"/>
      <c r="AV172" s="6">
        <v>2</v>
      </c>
    </row>
    <row r="173" spans="1:48" s="5" customFormat="1" ht="14.25" x14ac:dyDescent="0.2">
      <c r="A173" s="6">
        <v>1</v>
      </c>
      <c r="B173" s="6" t="s">
        <v>160</v>
      </c>
      <c r="C173" s="6" t="s">
        <v>161</v>
      </c>
      <c r="D173" s="6" t="s">
        <v>945</v>
      </c>
      <c r="E173" s="6" t="s">
        <v>163</v>
      </c>
      <c r="F173" s="10">
        <v>1</v>
      </c>
      <c r="G173" s="6" t="s">
        <v>164</v>
      </c>
      <c r="H173" s="7" t="s">
        <v>216</v>
      </c>
      <c r="I173" s="8">
        <f t="shared" ca="1" si="14"/>
        <v>43895.984404976851</v>
      </c>
      <c r="J173" s="6"/>
      <c r="K173" s="6"/>
      <c r="L173" s="6" t="s">
        <v>389</v>
      </c>
      <c r="M173" s="6" t="s">
        <v>176</v>
      </c>
      <c r="N173" s="6">
        <v>1</v>
      </c>
      <c r="O173" s="6" t="s">
        <v>435</v>
      </c>
      <c r="P173" s="6">
        <v>31</v>
      </c>
      <c r="Q173" s="6" t="s">
        <v>168</v>
      </c>
      <c r="R173" s="8">
        <v>43707.525740740741</v>
      </c>
      <c r="S173" s="6"/>
      <c r="T173" s="6"/>
      <c r="U173" s="6"/>
      <c r="V173" s="9" t="s">
        <v>169</v>
      </c>
      <c r="W173" s="6"/>
      <c r="X173" s="6"/>
      <c r="Y173" s="6">
        <v>120</v>
      </c>
      <c r="Z173" s="6">
        <v>120</v>
      </c>
      <c r="AA173" s="8">
        <f>R173+Y173</f>
        <v>43827.525740740741</v>
      </c>
      <c r="AB173" s="6" t="s">
        <v>177</v>
      </c>
      <c r="AC173" s="6" t="s">
        <v>171</v>
      </c>
      <c r="AD173" s="6" t="s">
        <v>178</v>
      </c>
      <c r="AE173" s="6" t="s">
        <v>179</v>
      </c>
      <c r="AF173" s="6"/>
      <c r="AG173" s="6" t="s">
        <v>180</v>
      </c>
      <c r="AH173" s="6" t="s">
        <v>174</v>
      </c>
      <c r="AI173" s="6"/>
      <c r="AJ173" s="6" t="s">
        <v>181</v>
      </c>
      <c r="AK173" s="6" t="s">
        <v>219</v>
      </c>
      <c r="AL173" s="6"/>
      <c r="AM173" s="8">
        <v>43707.525740740741</v>
      </c>
      <c r="AN173" s="8">
        <v>43707.525739004632</v>
      </c>
      <c r="AO173" s="6"/>
      <c r="AP173" s="6"/>
      <c r="AQ173" s="6"/>
      <c r="AR173" s="6"/>
      <c r="AS173" s="6" t="s">
        <v>127</v>
      </c>
      <c r="AT173" s="6"/>
      <c r="AU173" s="6">
        <v>1</v>
      </c>
      <c r="AV173" s="6">
        <v>2</v>
      </c>
    </row>
    <row r="174" spans="1:48" s="5" customFormat="1" ht="14.25" x14ac:dyDescent="0.2">
      <c r="A174" s="6">
        <v>1</v>
      </c>
      <c r="B174" s="6" t="s">
        <v>160</v>
      </c>
      <c r="C174" s="6" t="s">
        <v>161</v>
      </c>
      <c r="D174" s="6" t="s">
        <v>945</v>
      </c>
      <c r="E174" s="6" t="s">
        <v>163</v>
      </c>
      <c r="F174" s="6">
        <v>1</v>
      </c>
      <c r="G174" s="6" t="s">
        <v>164</v>
      </c>
      <c r="H174" s="7" t="s">
        <v>216</v>
      </c>
      <c r="I174" s="8">
        <f t="shared" ca="1" si="14"/>
        <v>43895.984404976851</v>
      </c>
      <c r="J174" s="6"/>
      <c r="K174" s="6"/>
      <c r="L174" s="6" t="s">
        <v>390</v>
      </c>
      <c r="M174" s="6" t="s">
        <v>213</v>
      </c>
      <c r="N174" s="6">
        <v>1</v>
      </c>
      <c r="O174" s="6" t="s">
        <v>435</v>
      </c>
      <c r="P174" s="6">
        <v>31</v>
      </c>
      <c r="Q174" s="6" t="s">
        <v>168</v>
      </c>
      <c r="R174" s="8">
        <f t="shared" ref="R174:S177" ca="1" si="21">NOW()</f>
        <v>43895.984404976851</v>
      </c>
      <c r="S174" s="8">
        <f t="shared" ca="1" si="21"/>
        <v>43895.984404976851</v>
      </c>
      <c r="T174" s="6"/>
      <c r="U174" s="6"/>
      <c r="V174" s="9" t="s">
        <v>169</v>
      </c>
      <c r="W174" s="6"/>
      <c r="X174" s="6"/>
      <c r="Y174" s="6">
        <v>100</v>
      </c>
      <c r="Z174" s="6">
        <v>100</v>
      </c>
      <c r="AA174" s="8">
        <f ca="1">R174+Y174</f>
        <v>43995.984404976851</v>
      </c>
      <c r="AB174" s="6" t="s">
        <v>177</v>
      </c>
      <c r="AC174" s="6" t="s">
        <v>212</v>
      </c>
      <c r="AD174" s="6" t="s">
        <v>178</v>
      </c>
      <c r="AE174" s="6" t="s">
        <v>179</v>
      </c>
      <c r="AF174" s="6" t="s">
        <v>183</v>
      </c>
      <c r="AG174" s="6" t="s">
        <v>180</v>
      </c>
      <c r="AH174" s="6" t="s">
        <v>183</v>
      </c>
      <c r="AI174" s="6" t="s">
        <v>180</v>
      </c>
      <c r="AJ174" s="6" t="s">
        <v>181</v>
      </c>
      <c r="AK174" s="6" t="s">
        <v>219</v>
      </c>
      <c r="AL174" s="6"/>
      <c r="AM174" s="8">
        <f t="shared" ref="AM174:AN177" ca="1" si="22">NOW()</f>
        <v>43895.984404976851</v>
      </c>
      <c r="AN174" s="8">
        <f t="shared" ca="1" si="22"/>
        <v>43895.984404976851</v>
      </c>
      <c r="AO174" s="6"/>
      <c r="AP174" s="6"/>
      <c r="AQ174" s="6" t="s">
        <v>183</v>
      </c>
      <c r="AR174" s="6" t="s">
        <v>180</v>
      </c>
      <c r="AS174" s="6" t="s">
        <v>159</v>
      </c>
      <c r="AT174" s="6" t="s">
        <v>182</v>
      </c>
      <c r="AU174" s="6">
        <v>1</v>
      </c>
      <c r="AV174" s="6">
        <v>7</v>
      </c>
    </row>
    <row r="175" spans="1:48" s="5" customFormat="1" ht="14.25" x14ac:dyDescent="0.2">
      <c r="A175" s="6">
        <v>1</v>
      </c>
      <c r="B175" s="6" t="s">
        <v>160</v>
      </c>
      <c r="C175" s="6" t="s">
        <v>161</v>
      </c>
      <c r="D175" s="6" t="s">
        <v>945</v>
      </c>
      <c r="E175" s="6" t="s">
        <v>163</v>
      </c>
      <c r="F175" s="6">
        <v>1</v>
      </c>
      <c r="G175" s="6" t="s">
        <v>164</v>
      </c>
      <c r="H175" s="7" t="s">
        <v>216</v>
      </c>
      <c r="I175" s="8">
        <f t="shared" ca="1" si="14"/>
        <v>43895.984404976851</v>
      </c>
      <c r="J175" s="6"/>
      <c r="K175" s="6"/>
      <c r="L175" s="6" t="s">
        <v>391</v>
      </c>
      <c r="M175" s="6" t="s">
        <v>207</v>
      </c>
      <c r="N175" s="6">
        <v>1</v>
      </c>
      <c r="O175" s="6" t="s">
        <v>435</v>
      </c>
      <c r="P175" s="6">
        <v>31</v>
      </c>
      <c r="Q175" s="6" t="s">
        <v>168</v>
      </c>
      <c r="R175" s="8">
        <f t="shared" ca="1" si="21"/>
        <v>43895.984404976851</v>
      </c>
      <c r="S175" s="8">
        <f t="shared" ca="1" si="21"/>
        <v>43895.984404976851</v>
      </c>
      <c r="T175" s="6"/>
      <c r="U175" s="6"/>
      <c r="V175" s="9" t="s">
        <v>169</v>
      </c>
      <c r="W175" s="6"/>
      <c r="X175" s="6"/>
      <c r="Y175" s="6">
        <v>100</v>
      </c>
      <c r="Z175" s="6">
        <v>100</v>
      </c>
      <c r="AA175" s="8">
        <f ca="1">R175+Y175</f>
        <v>43995.984404976851</v>
      </c>
      <c r="AB175" s="6" t="s">
        <v>177</v>
      </c>
      <c r="AC175" s="6" t="s">
        <v>206</v>
      </c>
      <c r="AD175" s="6" t="s">
        <v>178</v>
      </c>
      <c r="AE175" s="6" t="s">
        <v>179</v>
      </c>
      <c r="AF175" s="6" t="s">
        <v>183</v>
      </c>
      <c r="AG175" s="6" t="s">
        <v>180</v>
      </c>
      <c r="AH175" s="6" t="s">
        <v>183</v>
      </c>
      <c r="AI175" s="6"/>
      <c r="AJ175" s="6" t="s">
        <v>181</v>
      </c>
      <c r="AK175" s="6" t="s">
        <v>219</v>
      </c>
      <c r="AL175" s="6"/>
      <c r="AM175" s="8">
        <f t="shared" ca="1" si="22"/>
        <v>43895.984404976851</v>
      </c>
      <c r="AN175" s="8">
        <f t="shared" ca="1" si="22"/>
        <v>43895.984404976851</v>
      </c>
      <c r="AO175" s="6"/>
      <c r="AP175" s="6"/>
      <c r="AQ175" s="6" t="s">
        <v>183</v>
      </c>
      <c r="AR175" s="6" t="s">
        <v>180</v>
      </c>
      <c r="AS175" s="6" t="s">
        <v>159</v>
      </c>
      <c r="AT175" s="6" t="s">
        <v>182</v>
      </c>
      <c r="AU175" s="6">
        <v>1</v>
      </c>
      <c r="AV175" s="6">
        <v>7</v>
      </c>
    </row>
    <row r="176" spans="1:48" s="5" customFormat="1" ht="14.25" x14ac:dyDescent="0.2">
      <c r="A176" s="6">
        <v>1</v>
      </c>
      <c r="B176" s="6" t="s">
        <v>160</v>
      </c>
      <c r="C176" s="6" t="s">
        <v>161</v>
      </c>
      <c r="D176" s="6" t="s">
        <v>945</v>
      </c>
      <c r="E176" s="6" t="s">
        <v>163</v>
      </c>
      <c r="F176" s="6">
        <v>1</v>
      </c>
      <c r="G176" s="6" t="s">
        <v>164</v>
      </c>
      <c r="H176" s="7" t="s">
        <v>216</v>
      </c>
      <c r="I176" s="8">
        <f t="shared" ca="1" si="14"/>
        <v>43895.984404976851</v>
      </c>
      <c r="J176" s="6"/>
      <c r="K176" s="6"/>
      <c r="L176" s="6" t="s">
        <v>392</v>
      </c>
      <c r="M176" s="6" t="s">
        <v>204</v>
      </c>
      <c r="N176" s="6">
        <v>1</v>
      </c>
      <c r="O176" s="6" t="s">
        <v>435</v>
      </c>
      <c r="P176" s="6">
        <v>31</v>
      </c>
      <c r="Q176" s="6" t="s">
        <v>168</v>
      </c>
      <c r="R176" s="8">
        <f t="shared" ca="1" si="21"/>
        <v>43895.984404976851</v>
      </c>
      <c r="S176" s="8">
        <f t="shared" ca="1" si="21"/>
        <v>43895.984404976851</v>
      </c>
      <c r="T176" s="6"/>
      <c r="U176" s="6"/>
      <c r="V176" s="9" t="s">
        <v>169</v>
      </c>
      <c r="W176" s="6"/>
      <c r="X176" s="6"/>
      <c r="Y176" s="6">
        <v>100</v>
      </c>
      <c r="Z176" s="6">
        <v>100</v>
      </c>
      <c r="AA176" s="8">
        <f ca="1">R176+Y176</f>
        <v>43995.984404976851</v>
      </c>
      <c r="AB176" s="6" t="s">
        <v>177</v>
      </c>
      <c r="AC176" s="6" t="s">
        <v>168</v>
      </c>
      <c r="AD176" s="6" t="s">
        <v>178</v>
      </c>
      <c r="AE176" s="6" t="s">
        <v>179</v>
      </c>
      <c r="AF176" s="6" t="s">
        <v>183</v>
      </c>
      <c r="AG176" s="6" t="s">
        <v>180</v>
      </c>
      <c r="AH176" s="6" t="s">
        <v>183</v>
      </c>
      <c r="AI176" s="6" t="s">
        <v>180</v>
      </c>
      <c r="AJ176" s="6" t="s">
        <v>181</v>
      </c>
      <c r="AK176" s="6" t="s">
        <v>220</v>
      </c>
      <c r="AL176" s="6"/>
      <c r="AM176" s="8">
        <f t="shared" ca="1" si="22"/>
        <v>43895.984404976851</v>
      </c>
      <c r="AN176" s="8">
        <f t="shared" ca="1" si="22"/>
        <v>43895.984404976851</v>
      </c>
      <c r="AO176" s="6"/>
      <c r="AP176" s="6"/>
      <c r="AQ176" s="6" t="s">
        <v>183</v>
      </c>
      <c r="AR176" s="6" t="s">
        <v>180</v>
      </c>
      <c r="AS176" s="6" t="s">
        <v>159</v>
      </c>
      <c r="AT176" s="6" t="s">
        <v>182</v>
      </c>
      <c r="AU176" s="6">
        <v>1</v>
      </c>
      <c r="AV176" s="6">
        <v>7</v>
      </c>
    </row>
    <row r="177" spans="1:48" s="5" customFormat="1" ht="14.25" x14ac:dyDescent="0.2">
      <c r="A177" s="6">
        <v>1</v>
      </c>
      <c r="B177" s="6" t="s">
        <v>160</v>
      </c>
      <c r="C177" s="6" t="s">
        <v>161</v>
      </c>
      <c r="D177" s="6" t="s">
        <v>945</v>
      </c>
      <c r="E177" s="6" t="s">
        <v>163</v>
      </c>
      <c r="F177" s="6">
        <v>1</v>
      </c>
      <c r="G177" s="6" t="s">
        <v>164</v>
      </c>
      <c r="H177" s="7" t="s">
        <v>216</v>
      </c>
      <c r="I177" s="8">
        <f t="shared" ca="1" si="14"/>
        <v>43895.984404976851</v>
      </c>
      <c r="J177" s="6"/>
      <c r="K177" s="6"/>
      <c r="L177" s="6" t="s">
        <v>393</v>
      </c>
      <c r="M177" s="6" t="s">
        <v>202</v>
      </c>
      <c r="N177" s="6">
        <v>1</v>
      </c>
      <c r="O177" s="6" t="s">
        <v>435</v>
      </c>
      <c r="P177" s="6">
        <v>31</v>
      </c>
      <c r="Q177" s="6" t="s">
        <v>168</v>
      </c>
      <c r="R177" s="8">
        <f t="shared" ca="1" si="21"/>
        <v>43895.984404976851</v>
      </c>
      <c r="S177" s="8">
        <f t="shared" ca="1" si="21"/>
        <v>43895.984404976851</v>
      </c>
      <c r="T177" s="6"/>
      <c r="U177" s="6"/>
      <c r="V177" s="9" t="s">
        <v>169</v>
      </c>
      <c r="W177" s="6"/>
      <c r="X177" s="6"/>
      <c r="Y177" s="6">
        <v>100</v>
      </c>
      <c r="Z177" s="6">
        <v>100</v>
      </c>
      <c r="AA177" s="8">
        <f ca="1">R177+Y177</f>
        <v>43995.984404976851</v>
      </c>
      <c r="AB177" s="6" t="s">
        <v>177</v>
      </c>
      <c r="AC177" s="6" t="s">
        <v>168</v>
      </c>
      <c r="AD177" s="6" t="s">
        <v>178</v>
      </c>
      <c r="AE177" s="6" t="s">
        <v>179</v>
      </c>
      <c r="AF177" s="6" t="s">
        <v>227</v>
      </c>
      <c r="AG177" s="6" t="s">
        <v>180</v>
      </c>
      <c r="AH177" s="6" t="s">
        <v>174</v>
      </c>
      <c r="AI177" s="6" t="s">
        <v>180</v>
      </c>
      <c r="AJ177" s="6" t="s">
        <v>181</v>
      </c>
      <c r="AK177" s="6" t="s">
        <v>221</v>
      </c>
      <c r="AL177" s="6"/>
      <c r="AM177" s="8">
        <f t="shared" ca="1" si="22"/>
        <v>43895.984404976851</v>
      </c>
      <c r="AN177" s="8">
        <f t="shared" ca="1" si="22"/>
        <v>43895.984404976851</v>
      </c>
      <c r="AO177" s="6"/>
      <c r="AP177" s="6" t="s">
        <v>231</v>
      </c>
      <c r="AQ177" s="6" t="s">
        <v>174</v>
      </c>
      <c r="AR177" s="6" t="s">
        <v>180</v>
      </c>
      <c r="AS177" s="6" t="s">
        <v>159</v>
      </c>
      <c r="AT177" s="6" t="s">
        <v>182</v>
      </c>
      <c r="AU177" s="6">
        <v>1</v>
      </c>
      <c r="AV177" s="6">
        <v>7</v>
      </c>
    </row>
    <row r="178" spans="1:48" s="5" customFormat="1" ht="14.25" x14ac:dyDescent="0.2">
      <c r="A178" s="6">
        <v>1</v>
      </c>
      <c r="B178" s="6" t="s">
        <v>160</v>
      </c>
      <c r="C178" s="6" t="s">
        <v>161</v>
      </c>
      <c r="D178" s="6" t="s">
        <v>945</v>
      </c>
      <c r="E178" s="6" t="s">
        <v>163</v>
      </c>
      <c r="F178" s="6">
        <v>1</v>
      </c>
      <c r="G178" s="6" t="s">
        <v>164</v>
      </c>
      <c r="H178" s="7" t="s">
        <v>217</v>
      </c>
      <c r="I178" s="8">
        <f t="shared" ca="1" si="14"/>
        <v>43895.984404976851</v>
      </c>
      <c r="J178" s="6"/>
      <c r="K178" s="6"/>
      <c r="L178" s="6" t="s">
        <v>394</v>
      </c>
      <c r="M178" s="6" t="s">
        <v>166</v>
      </c>
      <c r="N178" s="6"/>
      <c r="O178" s="6" t="s">
        <v>436</v>
      </c>
      <c r="P178" s="6">
        <v>32</v>
      </c>
      <c r="Q178" s="6" t="s">
        <v>168</v>
      </c>
      <c r="R178" s="8">
        <v>43707.525740740741</v>
      </c>
      <c r="S178" s="6"/>
      <c r="T178" s="6"/>
      <c r="U178" s="6"/>
      <c r="V178" s="9" t="s">
        <v>169</v>
      </c>
      <c r="W178" s="6"/>
      <c r="X178" s="6"/>
      <c r="Y178" s="6"/>
      <c r="Z178" s="6"/>
      <c r="AA178" s="6"/>
      <c r="AB178" s="6" t="s">
        <v>170</v>
      </c>
      <c r="AC178" s="6" t="s">
        <v>171</v>
      </c>
      <c r="AD178" s="6" t="s">
        <v>172</v>
      </c>
      <c r="AE178" s="6" t="s">
        <v>173</v>
      </c>
      <c r="AF178" s="6"/>
      <c r="AG178" s="6"/>
      <c r="AH178" s="6" t="s">
        <v>174</v>
      </c>
      <c r="AI178" s="6"/>
      <c r="AJ178" s="6"/>
      <c r="AK178" s="6"/>
      <c r="AL178" s="6"/>
      <c r="AM178" s="8"/>
      <c r="AN178" s="8">
        <v>43707.525739004632</v>
      </c>
      <c r="AO178" s="6"/>
      <c r="AP178" s="6"/>
      <c r="AQ178" s="6"/>
      <c r="AR178" s="6"/>
      <c r="AS178" s="6" t="s">
        <v>127</v>
      </c>
      <c r="AT178" s="6"/>
      <c r="AU178" s="6"/>
      <c r="AV178" s="6">
        <v>2</v>
      </c>
    </row>
    <row r="179" spans="1:48" s="5" customFormat="1" ht="14.25" x14ac:dyDescent="0.2">
      <c r="A179" s="6">
        <v>1</v>
      </c>
      <c r="B179" s="6" t="s">
        <v>160</v>
      </c>
      <c r="C179" s="6" t="s">
        <v>161</v>
      </c>
      <c r="D179" s="6" t="s">
        <v>945</v>
      </c>
      <c r="E179" s="6" t="s">
        <v>163</v>
      </c>
      <c r="F179" s="10">
        <v>1</v>
      </c>
      <c r="G179" s="6" t="s">
        <v>164</v>
      </c>
      <c r="H179" s="7" t="s">
        <v>217</v>
      </c>
      <c r="I179" s="8">
        <f t="shared" ca="1" si="14"/>
        <v>43895.984404976851</v>
      </c>
      <c r="J179" s="6"/>
      <c r="K179" s="6"/>
      <c r="L179" s="6" t="s">
        <v>395</v>
      </c>
      <c r="M179" s="6" t="s">
        <v>176</v>
      </c>
      <c r="N179" s="6">
        <v>1</v>
      </c>
      <c r="O179" s="6" t="s">
        <v>436</v>
      </c>
      <c r="P179" s="6">
        <v>32</v>
      </c>
      <c r="Q179" s="6" t="s">
        <v>168</v>
      </c>
      <c r="R179" s="8">
        <v>43707.525740740741</v>
      </c>
      <c r="S179" s="6"/>
      <c r="T179" s="6"/>
      <c r="U179" s="6"/>
      <c r="V179" s="9" t="s">
        <v>169</v>
      </c>
      <c r="W179" s="6"/>
      <c r="X179" s="6"/>
      <c r="Y179" s="6">
        <v>120</v>
      </c>
      <c r="Z179" s="6">
        <v>120</v>
      </c>
      <c r="AA179" s="8">
        <f>R179+Y179</f>
        <v>43827.525740740741</v>
      </c>
      <c r="AB179" s="6" t="s">
        <v>177</v>
      </c>
      <c r="AC179" s="6" t="s">
        <v>171</v>
      </c>
      <c r="AD179" s="6" t="s">
        <v>178</v>
      </c>
      <c r="AE179" s="6" t="s">
        <v>179</v>
      </c>
      <c r="AF179" s="6"/>
      <c r="AG179" s="6" t="s">
        <v>180</v>
      </c>
      <c r="AH179" s="6" t="s">
        <v>174</v>
      </c>
      <c r="AI179" s="6"/>
      <c r="AJ179" s="6" t="s">
        <v>181</v>
      </c>
      <c r="AK179" s="6" t="s">
        <v>219</v>
      </c>
      <c r="AL179" s="6"/>
      <c r="AM179" s="8">
        <v>43707.525740740741</v>
      </c>
      <c r="AN179" s="8">
        <v>43707.525739004632</v>
      </c>
      <c r="AO179" s="6"/>
      <c r="AP179" s="6"/>
      <c r="AQ179" s="6"/>
      <c r="AR179" s="6"/>
      <c r="AS179" s="6" t="s">
        <v>127</v>
      </c>
      <c r="AT179" s="6"/>
      <c r="AU179" s="6">
        <v>1</v>
      </c>
      <c r="AV179" s="6">
        <v>2</v>
      </c>
    </row>
    <row r="180" spans="1:48" s="5" customFormat="1" ht="14.25" x14ac:dyDescent="0.2">
      <c r="A180" s="6">
        <v>1</v>
      </c>
      <c r="B180" s="6" t="s">
        <v>160</v>
      </c>
      <c r="C180" s="6" t="s">
        <v>161</v>
      </c>
      <c r="D180" s="6" t="s">
        <v>945</v>
      </c>
      <c r="E180" s="6" t="s">
        <v>163</v>
      </c>
      <c r="F180" s="6">
        <v>1</v>
      </c>
      <c r="G180" s="6" t="s">
        <v>164</v>
      </c>
      <c r="H180" s="7" t="s">
        <v>217</v>
      </c>
      <c r="I180" s="8">
        <f t="shared" ca="1" si="14"/>
        <v>43895.984404976851</v>
      </c>
      <c r="J180" s="6"/>
      <c r="K180" s="6"/>
      <c r="L180" s="6" t="s">
        <v>396</v>
      </c>
      <c r="M180" s="6" t="s">
        <v>213</v>
      </c>
      <c r="N180" s="6">
        <v>1</v>
      </c>
      <c r="O180" s="6" t="s">
        <v>436</v>
      </c>
      <c r="P180" s="6">
        <v>32</v>
      </c>
      <c r="Q180" s="6" t="s">
        <v>168</v>
      </c>
      <c r="R180" s="8">
        <f t="shared" ref="R180:S183" ca="1" si="23">NOW()</f>
        <v>43895.984404976851</v>
      </c>
      <c r="S180" s="8">
        <f t="shared" ca="1" si="23"/>
        <v>43895.984404976851</v>
      </c>
      <c r="T180" s="6"/>
      <c r="U180" s="6"/>
      <c r="V180" s="9" t="s">
        <v>169</v>
      </c>
      <c r="W180" s="6"/>
      <c r="X180" s="6"/>
      <c r="Y180" s="6">
        <v>100</v>
      </c>
      <c r="Z180" s="6">
        <v>100</v>
      </c>
      <c r="AA180" s="8">
        <f ca="1">R180+Y180</f>
        <v>43995.984404976851</v>
      </c>
      <c r="AB180" s="6" t="s">
        <v>177</v>
      </c>
      <c r="AC180" s="6" t="s">
        <v>212</v>
      </c>
      <c r="AD180" s="6" t="s">
        <v>178</v>
      </c>
      <c r="AE180" s="6" t="s">
        <v>179</v>
      </c>
      <c r="AF180" s="6" t="s">
        <v>183</v>
      </c>
      <c r="AG180" s="6" t="s">
        <v>180</v>
      </c>
      <c r="AH180" s="6" t="s">
        <v>183</v>
      </c>
      <c r="AI180" s="6" t="s">
        <v>180</v>
      </c>
      <c r="AJ180" s="6" t="s">
        <v>181</v>
      </c>
      <c r="AK180" s="6" t="s">
        <v>219</v>
      </c>
      <c r="AL180" s="6"/>
      <c r="AM180" s="8">
        <f t="shared" ref="AM180:AN183" ca="1" si="24">NOW()</f>
        <v>43895.984404976851</v>
      </c>
      <c r="AN180" s="8">
        <f t="shared" ca="1" si="24"/>
        <v>43895.984404976851</v>
      </c>
      <c r="AO180" s="6"/>
      <c r="AP180" s="6"/>
      <c r="AQ180" s="6" t="s">
        <v>183</v>
      </c>
      <c r="AR180" s="6" t="s">
        <v>180</v>
      </c>
      <c r="AS180" s="6" t="s">
        <v>159</v>
      </c>
      <c r="AT180" s="6" t="s">
        <v>182</v>
      </c>
      <c r="AU180" s="6">
        <v>1</v>
      </c>
      <c r="AV180" s="6">
        <v>7</v>
      </c>
    </row>
    <row r="181" spans="1:48" s="5" customFormat="1" ht="14.25" x14ac:dyDescent="0.2">
      <c r="A181" s="6">
        <v>1</v>
      </c>
      <c r="B181" s="6" t="s">
        <v>160</v>
      </c>
      <c r="C181" s="6" t="s">
        <v>161</v>
      </c>
      <c r="D181" s="6" t="s">
        <v>945</v>
      </c>
      <c r="E181" s="6" t="s">
        <v>163</v>
      </c>
      <c r="F181" s="6">
        <v>1</v>
      </c>
      <c r="G181" s="6" t="s">
        <v>164</v>
      </c>
      <c r="H181" s="7" t="s">
        <v>217</v>
      </c>
      <c r="I181" s="8">
        <f t="shared" ca="1" si="14"/>
        <v>43895.984404976851</v>
      </c>
      <c r="J181" s="6"/>
      <c r="K181" s="6"/>
      <c r="L181" s="6" t="s">
        <v>397</v>
      </c>
      <c r="M181" s="6" t="s">
        <v>207</v>
      </c>
      <c r="N181" s="6">
        <v>1</v>
      </c>
      <c r="O181" s="6" t="s">
        <v>436</v>
      </c>
      <c r="P181" s="6">
        <v>32</v>
      </c>
      <c r="Q181" s="6" t="s">
        <v>168</v>
      </c>
      <c r="R181" s="8">
        <f t="shared" ca="1" si="23"/>
        <v>43895.984404976851</v>
      </c>
      <c r="S181" s="8">
        <f t="shared" ca="1" si="23"/>
        <v>43895.984404976851</v>
      </c>
      <c r="T181" s="6"/>
      <c r="U181" s="6"/>
      <c r="V181" s="9" t="s">
        <v>169</v>
      </c>
      <c r="W181" s="6"/>
      <c r="X181" s="6"/>
      <c r="Y181" s="6">
        <v>100</v>
      </c>
      <c r="Z181" s="6">
        <v>100</v>
      </c>
      <c r="AA181" s="8">
        <f ca="1">R181+Y181</f>
        <v>43995.984404976851</v>
      </c>
      <c r="AB181" s="6" t="s">
        <v>177</v>
      </c>
      <c r="AC181" s="6" t="s">
        <v>206</v>
      </c>
      <c r="AD181" s="6" t="s">
        <v>178</v>
      </c>
      <c r="AE181" s="6" t="s">
        <v>179</v>
      </c>
      <c r="AF181" s="6" t="s">
        <v>183</v>
      </c>
      <c r="AG181" s="6" t="s">
        <v>180</v>
      </c>
      <c r="AH181" s="6" t="s">
        <v>183</v>
      </c>
      <c r="AI181" s="6"/>
      <c r="AJ181" s="6" t="s">
        <v>181</v>
      </c>
      <c r="AK181" s="6" t="s">
        <v>219</v>
      </c>
      <c r="AL181" s="6"/>
      <c r="AM181" s="8">
        <f t="shared" ca="1" si="24"/>
        <v>43895.984404976851</v>
      </c>
      <c r="AN181" s="8">
        <f t="shared" ca="1" si="24"/>
        <v>43895.984404976851</v>
      </c>
      <c r="AO181" s="6"/>
      <c r="AP181" s="6"/>
      <c r="AQ181" s="6" t="s">
        <v>183</v>
      </c>
      <c r="AR181" s="6" t="s">
        <v>180</v>
      </c>
      <c r="AS181" s="6" t="s">
        <v>159</v>
      </c>
      <c r="AT181" s="6" t="s">
        <v>182</v>
      </c>
      <c r="AU181" s="6">
        <v>1</v>
      </c>
      <c r="AV181" s="6">
        <v>7</v>
      </c>
    </row>
    <row r="182" spans="1:48" s="5" customFormat="1" ht="14.25" x14ac:dyDescent="0.2">
      <c r="A182" s="6">
        <v>1</v>
      </c>
      <c r="B182" s="6" t="s">
        <v>160</v>
      </c>
      <c r="C182" s="6" t="s">
        <v>161</v>
      </c>
      <c r="D182" s="6" t="s">
        <v>945</v>
      </c>
      <c r="E182" s="6" t="s">
        <v>163</v>
      </c>
      <c r="F182" s="6">
        <v>1</v>
      </c>
      <c r="G182" s="6" t="s">
        <v>164</v>
      </c>
      <c r="H182" s="7" t="s">
        <v>217</v>
      </c>
      <c r="I182" s="8">
        <f t="shared" ca="1" si="14"/>
        <v>43895.984404976851</v>
      </c>
      <c r="J182" s="6"/>
      <c r="K182" s="6"/>
      <c r="L182" s="6" t="s">
        <v>398</v>
      </c>
      <c r="M182" s="6" t="s">
        <v>204</v>
      </c>
      <c r="N182" s="6">
        <v>1</v>
      </c>
      <c r="O182" s="6" t="s">
        <v>436</v>
      </c>
      <c r="P182" s="6">
        <v>32</v>
      </c>
      <c r="Q182" s="6" t="s">
        <v>168</v>
      </c>
      <c r="R182" s="8">
        <f t="shared" ca="1" si="23"/>
        <v>43895.984404976851</v>
      </c>
      <c r="S182" s="8">
        <f t="shared" ca="1" si="23"/>
        <v>43895.984404976851</v>
      </c>
      <c r="T182" s="6"/>
      <c r="U182" s="6"/>
      <c r="V182" s="9" t="s">
        <v>169</v>
      </c>
      <c r="W182" s="6"/>
      <c r="X182" s="6"/>
      <c r="Y182" s="6">
        <v>100</v>
      </c>
      <c r="Z182" s="6">
        <v>100</v>
      </c>
      <c r="AA182" s="8">
        <f ca="1">R182+Y182</f>
        <v>43995.984404976851</v>
      </c>
      <c r="AB182" s="6" t="s">
        <v>177</v>
      </c>
      <c r="AC182" s="6" t="s">
        <v>168</v>
      </c>
      <c r="AD182" s="6" t="s">
        <v>178</v>
      </c>
      <c r="AE182" s="6" t="s">
        <v>179</v>
      </c>
      <c r="AF182" s="6" t="s">
        <v>183</v>
      </c>
      <c r="AG182" s="6" t="s">
        <v>180</v>
      </c>
      <c r="AH182" s="6" t="s">
        <v>183</v>
      </c>
      <c r="AI182" s="6" t="s">
        <v>180</v>
      </c>
      <c r="AJ182" s="6" t="s">
        <v>181</v>
      </c>
      <c r="AK182" s="6" t="s">
        <v>220</v>
      </c>
      <c r="AL182" s="6"/>
      <c r="AM182" s="8">
        <f t="shared" ca="1" si="24"/>
        <v>43895.984404976851</v>
      </c>
      <c r="AN182" s="8">
        <f t="shared" ca="1" si="24"/>
        <v>43895.984404976851</v>
      </c>
      <c r="AO182" s="6"/>
      <c r="AP182" s="6"/>
      <c r="AQ182" s="6" t="s">
        <v>183</v>
      </c>
      <c r="AR182" s="6" t="s">
        <v>180</v>
      </c>
      <c r="AS182" s="6" t="s">
        <v>159</v>
      </c>
      <c r="AT182" s="6" t="s">
        <v>182</v>
      </c>
      <c r="AU182" s="6">
        <v>1</v>
      </c>
      <c r="AV182" s="6">
        <v>7</v>
      </c>
    </row>
    <row r="183" spans="1:48" s="5" customFormat="1" ht="14.25" x14ac:dyDescent="0.2">
      <c r="A183" s="6">
        <v>1</v>
      </c>
      <c r="B183" s="6" t="s">
        <v>160</v>
      </c>
      <c r="C183" s="6" t="s">
        <v>161</v>
      </c>
      <c r="D183" s="6" t="s">
        <v>945</v>
      </c>
      <c r="E183" s="6" t="s">
        <v>163</v>
      </c>
      <c r="F183" s="6">
        <v>1</v>
      </c>
      <c r="G183" s="6" t="s">
        <v>164</v>
      </c>
      <c r="H183" s="7" t="s">
        <v>217</v>
      </c>
      <c r="I183" s="8">
        <f t="shared" ca="1" si="14"/>
        <v>43895.984404976851</v>
      </c>
      <c r="J183" s="6"/>
      <c r="K183" s="6"/>
      <c r="L183" s="6" t="s">
        <v>399</v>
      </c>
      <c r="M183" s="6" t="s">
        <v>202</v>
      </c>
      <c r="N183" s="6">
        <v>1</v>
      </c>
      <c r="O183" s="6" t="s">
        <v>436</v>
      </c>
      <c r="P183" s="6">
        <v>32</v>
      </c>
      <c r="Q183" s="6" t="s">
        <v>168</v>
      </c>
      <c r="R183" s="8">
        <f t="shared" ca="1" si="23"/>
        <v>43895.984404976851</v>
      </c>
      <c r="S183" s="8">
        <f t="shared" ca="1" si="23"/>
        <v>43895.984404976851</v>
      </c>
      <c r="T183" s="6"/>
      <c r="U183" s="6"/>
      <c r="V183" s="9" t="s">
        <v>169</v>
      </c>
      <c r="W183" s="6"/>
      <c r="X183" s="6"/>
      <c r="Y183" s="6">
        <v>100</v>
      </c>
      <c r="Z183" s="6">
        <v>100</v>
      </c>
      <c r="AA183" s="8">
        <f ca="1">R183+Y183</f>
        <v>43995.984404976851</v>
      </c>
      <c r="AB183" s="6" t="s">
        <v>177</v>
      </c>
      <c r="AC183" s="6" t="s">
        <v>168</v>
      </c>
      <c r="AD183" s="6" t="s">
        <v>178</v>
      </c>
      <c r="AE183" s="6" t="s">
        <v>179</v>
      </c>
      <c r="AF183" s="6" t="s">
        <v>227</v>
      </c>
      <c r="AG183" s="6" t="s">
        <v>180</v>
      </c>
      <c r="AH183" s="6" t="s">
        <v>174</v>
      </c>
      <c r="AI183" s="6" t="s">
        <v>180</v>
      </c>
      <c r="AJ183" s="6" t="s">
        <v>181</v>
      </c>
      <c r="AK183" s="6" t="s">
        <v>221</v>
      </c>
      <c r="AL183" s="6"/>
      <c r="AM183" s="8">
        <f t="shared" ca="1" si="24"/>
        <v>43895.984404976851</v>
      </c>
      <c r="AN183" s="8">
        <f t="shared" ca="1" si="24"/>
        <v>43895.984404976851</v>
      </c>
      <c r="AO183" s="6"/>
      <c r="AP183" s="6" t="s">
        <v>231</v>
      </c>
      <c r="AQ183" s="6" t="s">
        <v>174</v>
      </c>
      <c r="AR183" s="6" t="s">
        <v>180</v>
      </c>
      <c r="AS183" s="6" t="s">
        <v>159</v>
      </c>
      <c r="AT183" s="6" t="s">
        <v>182</v>
      </c>
      <c r="AU183" s="6">
        <v>1</v>
      </c>
      <c r="AV183" s="6">
        <v>7</v>
      </c>
    </row>
    <row r="184" spans="1:48" s="5" customFormat="1" ht="14.25" x14ac:dyDescent="0.2">
      <c r="A184" s="6">
        <v>1</v>
      </c>
      <c r="B184" s="6" t="s">
        <v>160</v>
      </c>
      <c r="C184" s="6" t="s">
        <v>161</v>
      </c>
      <c r="D184" s="6" t="s">
        <v>945</v>
      </c>
      <c r="E184" s="6" t="s">
        <v>163</v>
      </c>
      <c r="F184" s="6">
        <v>1</v>
      </c>
      <c r="G184" s="6" t="s">
        <v>164</v>
      </c>
      <c r="H184" s="7" t="s">
        <v>438</v>
      </c>
      <c r="I184" s="8">
        <f t="shared" ca="1" si="14"/>
        <v>43895.984404976851</v>
      </c>
      <c r="J184" s="6"/>
      <c r="K184" s="6"/>
      <c r="L184" s="6" t="s">
        <v>400</v>
      </c>
      <c r="M184" s="6" t="s">
        <v>166</v>
      </c>
      <c r="N184" s="6"/>
      <c r="O184" s="6" t="s">
        <v>437</v>
      </c>
      <c r="P184" s="6">
        <v>33</v>
      </c>
      <c r="Q184" s="6" t="s">
        <v>168</v>
      </c>
      <c r="R184" s="8">
        <v>43707.525740740741</v>
      </c>
      <c r="S184" s="6"/>
      <c r="T184" s="6"/>
      <c r="U184" s="6"/>
      <c r="V184" s="9" t="s">
        <v>169</v>
      </c>
      <c r="W184" s="6"/>
      <c r="X184" s="6"/>
      <c r="Y184" s="6"/>
      <c r="Z184" s="6"/>
      <c r="AA184" s="6"/>
      <c r="AB184" s="6" t="s">
        <v>170</v>
      </c>
      <c r="AC184" s="6" t="s">
        <v>171</v>
      </c>
      <c r="AD184" s="6" t="s">
        <v>172</v>
      </c>
      <c r="AE184" s="6" t="s">
        <v>173</v>
      </c>
      <c r="AF184" s="6"/>
      <c r="AG184" s="6"/>
      <c r="AH184" s="6" t="s">
        <v>174</v>
      </c>
      <c r="AI184" s="6"/>
      <c r="AJ184" s="6"/>
      <c r="AK184" s="6"/>
      <c r="AL184" s="6"/>
      <c r="AM184" s="8"/>
      <c r="AN184" s="8">
        <v>43707.525739004632</v>
      </c>
      <c r="AO184" s="6"/>
      <c r="AP184" s="6"/>
      <c r="AQ184" s="6"/>
      <c r="AR184" s="6"/>
      <c r="AS184" s="6" t="s">
        <v>127</v>
      </c>
      <c r="AT184" s="6"/>
      <c r="AU184" s="6"/>
      <c r="AV184" s="6">
        <v>2</v>
      </c>
    </row>
    <row r="185" spans="1:48" s="5" customFormat="1" ht="14.25" x14ac:dyDescent="0.2">
      <c r="A185" s="6">
        <v>1</v>
      </c>
      <c r="B185" s="6" t="s">
        <v>160</v>
      </c>
      <c r="C185" s="6" t="s">
        <v>161</v>
      </c>
      <c r="D185" s="6" t="s">
        <v>945</v>
      </c>
      <c r="E185" s="6" t="s">
        <v>163</v>
      </c>
      <c r="F185" s="10">
        <v>1</v>
      </c>
      <c r="G185" s="6" t="s">
        <v>164</v>
      </c>
      <c r="H185" s="7" t="s">
        <v>438</v>
      </c>
      <c r="I185" s="8">
        <f t="shared" ca="1" si="14"/>
        <v>43895.984404976851</v>
      </c>
      <c r="J185" s="6"/>
      <c r="K185" s="6"/>
      <c r="L185" s="6" t="s">
        <v>401</v>
      </c>
      <c r="M185" s="6" t="s">
        <v>176</v>
      </c>
      <c r="N185" s="6">
        <v>1</v>
      </c>
      <c r="O185" s="6" t="s">
        <v>437</v>
      </c>
      <c r="P185" s="6">
        <v>33</v>
      </c>
      <c r="Q185" s="6" t="s">
        <v>168</v>
      </c>
      <c r="R185" s="8">
        <v>43707.525740740741</v>
      </c>
      <c r="S185" s="6"/>
      <c r="T185" s="6"/>
      <c r="U185" s="6"/>
      <c r="V185" s="9" t="s">
        <v>169</v>
      </c>
      <c r="W185" s="6"/>
      <c r="X185" s="6"/>
      <c r="Y185" s="6">
        <v>120</v>
      </c>
      <c r="Z185" s="6">
        <v>120</v>
      </c>
      <c r="AA185" s="8">
        <f>R185+Y185</f>
        <v>43827.525740740741</v>
      </c>
      <c r="AB185" s="6" t="s">
        <v>177</v>
      </c>
      <c r="AC185" s="6" t="s">
        <v>171</v>
      </c>
      <c r="AD185" s="6" t="s">
        <v>178</v>
      </c>
      <c r="AE185" s="6" t="s">
        <v>179</v>
      </c>
      <c r="AF185" s="6"/>
      <c r="AG185" s="6" t="s">
        <v>180</v>
      </c>
      <c r="AH185" s="6" t="s">
        <v>174</v>
      </c>
      <c r="AI185" s="6"/>
      <c r="AJ185" s="6" t="s">
        <v>181</v>
      </c>
      <c r="AK185" s="6" t="s">
        <v>219</v>
      </c>
      <c r="AL185" s="6"/>
      <c r="AM185" s="8">
        <v>43707.525740740741</v>
      </c>
      <c r="AN185" s="8">
        <v>43707.525739004632</v>
      </c>
      <c r="AO185" s="6"/>
      <c r="AP185" s="6"/>
      <c r="AQ185" s="6"/>
      <c r="AR185" s="6"/>
      <c r="AS185" s="6" t="s">
        <v>127</v>
      </c>
      <c r="AT185" s="6"/>
      <c r="AU185" s="6">
        <v>1</v>
      </c>
      <c r="AV185" s="6">
        <v>2</v>
      </c>
    </row>
    <row r="186" spans="1:48" s="5" customFormat="1" ht="14.25" x14ac:dyDescent="0.2">
      <c r="A186" s="6">
        <v>1</v>
      </c>
      <c r="B186" s="6" t="s">
        <v>160</v>
      </c>
      <c r="C186" s="6" t="s">
        <v>161</v>
      </c>
      <c r="D186" s="6" t="s">
        <v>945</v>
      </c>
      <c r="E186" s="6" t="s">
        <v>163</v>
      </c>
      <c r="F186" s="6">
        <v>1</v>
      </c>
      <c r="G186" s="6" t="s">
        <v>164</v>
      </c>
      <c r="H186" s="7" t="s">
        <v>438</v>
      </c>
      <c r="I186" s="8">
        <f t="shared" ca="1" si="14"/>
        <v>43895.984404976851</v>
      </c>
      <c r="J186" s="6"/>
      <c r="K186" s="6"/>
      <c r="L186" s="6" t="s">
        <v>402</v>
      </c>
      <c r="M186" s="6" t="s">
        <v>213</v>
      </c>
      <c r="N186" s="6">
        <v>1</v>
      </c>
      <c r="O186" s="6" t="s">
        <v>437</v>
      </c>
      <c r="P186" s="6">
        <v>33</v>
      </c>
      <c r="Q186" s="6" t="s">
        <v>168</v>
      </c>
      <c r="R186" s="8">
        <f t="shared" ref="R186:S189" ca="1" si="25">NOW()</f>
        <v>43895.984404976851</v>
      </c>
      <c r="S186" s="8">
        <f t="shared" ca="1" si="25"/>
        <v>43895.984404976851</v>
      </c>
      <c r="T186" s="6"/>
      <c r="U186" s="6"/>
      <c r="V186" s="9" t="s">
        <v>169</v>
      </c>
      <c r="W186" s="6"/>
      <c r="X186" s="6"/>
      <c r="Y186" s="6">
        <v>100</v>
      </c>
      <c r="Z186" s="6">
        <v>100</v>
      </c>
      <c r="AA186" s="8">
        <f ca="1">R186+Y186</f>
        <v>43995.984404976851</v>
      </c>
      <c r="AB186" s="6" t="s">
        <v>177</v>
      </c>
      <c r="AC186" s="6" t="s">
        <v>212</v>
      </c>
      <c r="AD186" s="6" t="s">
        <v>178</v>
      </c>
      <c r="AE186" s="6" t="s">
        <v>179</v>
      </c>
      <c r="AF186" s="6" t="s">
        <v>183</v>
      </c>
      <c r="AG186" s="6" t="s">
        <v>180</v>
      </c>
      <c r="AH186" s="6" t="s">
        <v>183</v>
      </c>
      <c r="AI186" s="6" t="s">
        <v>180</v>
      </c>
      <c r="AJ186" s="6" t="s">
        <v>181</v>
      </c>
      <c r="AK186" s="6" t="s">
        <v>219</v>
      </c>
      <c r="AL186" s="6"/>
      <c r="AM186" s="8">
        <f t="shared" ref="AM186:AN189" ca="1" si="26">NOW()</f>
        <v>43895.984404976851</v>
      </c>
      <c r="AN186" s="8">
        <f t="shared" ca="1" si="26"/>
        <v>43895.984404976851</v>
      </c>
      <c r="AO186" s="6"/>
      <c r="AP186" s="6"/>
      <c r="AQ186" s="6" t="s">
        <v>183</v>
      </c>
      <c r="AR186" s="6" t="s">
        <v>180</v>
      </c>
      <c r="AS186" s="6" t="s">
        <v>159</v>
      </c>
      <c r="AT186" s="6" t="s">
        <v>182</v>
      </c>
      <c r="AU186" s="6">
        <v>1</v>
      </c>
      <c r="AV186" s="6">
        <v>7</v>
      </c>
    </row>
    <row r="187" spans="1:48" s="5" customFormat="1" ht="14.25" x14ac:dyDescent="0.2">
      <c r="A187" s="6">
        <v>1</v>
      </c>
      <c r="B187" s="6" t="s">
        <v>160</v>
      </c>
      <c r="C187" s="6" t="s">
        <v>161</v>
      </c>
      <c r="D187" s="6" t="s">
        <v>945</v>
      </c>
      <c r="E187" s="6" t="s">
        <v>163</v>
      </c>
      <c r="F187" s="6">
        <v>1</v>
      </c>
      <c r="G187" s="6" t="s">
        <v>164</v>
      </c>
      <c r="H187" s="7" t="s">
        <v>438</v>
      </c>
      <c r="I187" s="8">
        <f t="shared" ca="1" si="14"/>
        <v>43895.984404976851</v>
      </c>
      <c r="J187" s="6"/>
      <c r="K187" s="6"/>
      <c r="L187" s="6" t="s">
        <v>403</v>
      </c>
      <c r="M187" s="6" t="s">
        <v>207</v>
      </c>
      <c r="N187" s="6">
        <v>1</v>
      </c>
      <c r="O187" s="6" t="s">
        <v>437</v>
      </c>
      <c r="P187" s="6">
        <v>33</v>
      </c>
      <c r="Q187" s="6" t="s">
        <v>168</v>
      </c>
      <c r="R187" s="8">
        <f t="shared" ca="1" si="25"/>
        <v>43895.984404976851</v>
      </c>
      <c r="S187" s="8">
        <f t="shared" ca="1" si="25"/>
        <v>43895.984404976851</v>
      </c>
      <c r="T187" s="6"/>
      <c r="U187" s="6"/>
      <c r="V187" s="9" t="s">
        <v>169</v>
      </c>
      <c r="W187" s="6"/>
      <c r="X187" s="6"/>
      <c r="Y187" s="6">
        <v>100</v>
      </c>
      <c r="Z187" s="6">
        <v>100</v>
      </c>
      <c r="AA187" s="8">
        <f ca="1">R187+Y187</f>
        <v>43995.984404976851</v>
      </c>
      <c r="AB187" s="6" t="s">
        <v>177</v>
      </c>
      <c r="AC187" s="6" t="s">
        <v>206</v>
      </c>
      <c r="AD187" s="6" t="s">
        <v>178</v>
      </c>
      <c r="AE187" s="6" t="s">
        <v>179</v>
      </c>
      <c r="AF187" s="6" t="s">
        <v>183</v>
      </c>
      <c r="AG187" s="6" t="s">
        <v>180</v>
      </c>
      <c r="AH187" s="6" t="s">
        <v>183</v>
      </c>
      <c r="AI187" s="6"/>
      <c r="AJ187" s="6" t="s">
        <v>181</v>
      </c>
      <c r="AK187" s="6" t="s">
        <v>219</v>
      </c>
      <c r="AL187" s="6"/>
      <c r="AM187" s="8">
        <f t="shared" ca="1" si="26"/>
        <v>43895.984404976851</v>
      </c>
      <c r="AN187" s="8">
        <f t="shared" ca="1" si="26"/>
        <v>43895.984404976851</v>
      </c>
      <c r="AO187" s="6"/>
      <c r="AP187" s="6"/>
      <c r="AQ187" s="6" t="s">
        <v>183</v>
      </c>
      <c r="AR187" s="6" t="s">
        <v>180</v>
      </c>
      <c r="AS187" s="6" t="s">
        <v>159</v>
      </c>
      <c r="AT187" s="6" t="s">
        <v>182</v>
      </c>
      <c r="AU187" s="6">
        <v>1</v>
      </c>
      <c r="AV187" s="6">
        <v>7</v>
      </c>
    </row>
    <row r="188" spans="1:48" s="5" customFormat="1" ht="14.25" x14ac:dyDescent="0.2">
      <c r="A188" s="6">
        <v>1</v>
      </c>
      <c r="B188" s="6" t="s">
        <v>160</v>
      </c>
      <c r="C188" s="6" t="s">
        <v>161</v>
      </c>
      <c r="D188" s="6" t="s">
        <v>945</v>
      </c>
      <c r="E188" s="6" t="s">
        <v>163</v>
      </c>
      <c r="F188" s="6">
        <v>1</v>
      </c>
      <c r="G188" s="6" t="s">
        <v>164</v>
      </c>
      <c r="H188" s="7" t="s">
        <v>438</v>
      </c>
      <c r="I188" s="8">
        <f t="shared" ca="1" si="14"/>
        <v>43895.984404976851</v>
      </c>
      <c r="J188" s="6"/>
      <c r="K188" s="6"/>
      <c r="L188" s="6" t="s">
        <v>404</v>
      </c>
      <c r="M188" s="6" t="s">
        <v>204</v>
      </c>
      <c r="N188" s="6">
        <v>1</v>
      </c>
      <c r="O188" s="6" t="s">
        <v>437</v>
      </c>
      <c r="P188" s="6">
        <v>33</v>
      </c>
      <c r="Q188" s="6" t="s">
        <v>168</v>
      </c>
      <c r="R188" s="8">
        <f t="shared" ca="1" si="25"/>
        <v>43895.984404976851</v>
      </c>
      <c r="S188" s="8">
        <f t="shared" ca="1" si="25"/>
        <v>43895.984404976851</v>
      </c>
      <c r="T188" s="6"/>
      <c r="U188" s="6"/>
      <c r="V188" s="9" t="s">
        <v>169</v>
      </c>
      <c r="W188" s="6"/>
      <c r="X188" s="6"/>
      <c r="Y188" s="6">
        <v>100</v>
      </c>
      <c r="Z188" s="6">
        <v>100</v>
      </c>
      <c r="AA188" s="8">
        <f ca="1">R188+Y188</f>
        <v>43995.984404976851</v>
      </c>
      <c r="AB188" s="6" t="s">
        <v>177</v>
      </c>
      <c r="AC188" s="6" t="s">
        <v>168</v>
      </c>
      <c r="AD188" s="6" t="s">
        <v>178</v>
      </c>
      <c r="AE188" s="6" t="s">
        <v>179</v>
      </c>
      <c r="AF188" s="6" t="s">
        <v>183</v>
      </c>
      <c r="AG188" s="6" t="s">
        <v>180</v>
      </c>
      <c r="AH188" s="6" t="s">
        <v>183</v>
      </c>
      <c r="AI188" s="6" t="s">
        <v>180</v>
      </c>
      <c r="AJ188" s="6" t="s">
        <v>181</v>
      </c>
      <c r="AK188" s="6" t="s">
        <v>220</v>
      </c>
      <c r="AL188" s="6"/>
      <c r="AM188" s="8">
        <f t="shared" ca="1" si="26"/>
        <v>43895.984404976851</v>
      </c>
      <c r="AN188" s="8">
        <f t="shared" ca="1" si="26"/>
        <v>43895.984404976851</v>
      </c>
      <c r="AO188" s="6"/>
      <c r="AP188" s="6"/>
      <c r="AQ188" s="6" t="s">
        <v>183</v>
      </c>
      <c r="AR188" s="6" t="s">
        <v>180</v>
      </c>
      <c r="AS188" s="6" t="s">
        <v>159</v>
      </c>
      <c r="AT188" s="6" t="s">
        <v>182</v>
      </c>
      <c r="AU188" s="6">
        <v>1</v>
      </c>
      <c r="AV188" s="6">
        <v>7</v>
      </c>
    </row>
    <row r="189" spans="1:48" s="5" customFormat="1" ht="14.25" x14ac:dyDescent="0.2">
      <c r="A189" s="6">
        <v>1</v>
      </c>
      <c r="B189" s="6" t="s">
        <v>160</v>
      </c>
      <c r="C189" s="6" t="s">
        <v>161</v>
      </c>
      <c r="D189" s="6" t="s">
        <v>945</v>
      </c>
      <c r="E189" s="6" t="s">
        <v>163</v>
      </c>
      <c r="F189" s="6">
        <v>1</v>
      </c>
      <c r="G189" s="6" t="s">
        <v>164</v>
      </c>
      <c r="H189" s="7" t="s">
        <v>438</v>
      </c>
      <c r="I189" s="8">
        <f t="shared" ca="1" si="14"/>
        <v>43895.984404976851</v>
      </c>
      <c r="J189" s="6"/>
      <c r="K189" s="6"/>
      <c r="L189" s="6" t="s">
        <v>405</v>
      </c>
      <c r="M189" s="6" t="s">
        <v>202</v>
      </c>
      <c r="N189" s="6">
        <v>1</v>
      </c>
      <c r="O189" s="6" t="s">
        <v>437</v>
      </c>
      <c r="P189" s="6">
        <v>33</v>
      </c>
      <c r="Q189" s="6" t="s">
        <v>168</v>
      </c>
      <c r="R189" s="8">
        <f t="shared" ca="1" si="25"/>
        <v>43895.984404976851</v>
      </c>
      <c r="S189" s="8">
        <f t="shared" ca="1" si="25"/>
        <v>43895.984404976851</v>
      </c>
      <c r="T189" s="6"/>
      <c r="U189" s="6"/>
      <c r="V189" s="9" t="s">
        <v>169</v>
      </c>
      <c r="W189" s="6"/>
      <c r="X189" s="6"/>
      <c r="Y189" s="6">
        <v>100</v>
      </c>
      <c r="Z189" s="6">
        <v>100</v>
      </c>
      <c r="AA189" s="8">
        <f ca="1">R189+Y189</f>
        <v>43995.984404976851</v>
      </c>
      <c r="AB189" s="6" t="s">
        <v>177</v>
      </c>
      <c r="AC189" s="6" t="s">
        <v>168</v>
      </c>
      <c r="AD189" s="6" t="s">
        <v>178</v>
      </c>
      <c r="AE189" s="6" t="s">
        <v>179</v>
      </c>
      <c r="AF189" s="6" t="s">
        <v>227</v>
      </c>
      <c r="AG189" s="6" t="s">
        <v>180</v>
      </c>
      <c r="AH189" s="6" t="s">
        <v>174</v>
      </c>
      <c r="AI189" s="6" t="s">
        <v>180</v>
      </c>
      <c r="AJ189" s="6" t="s">
        <v>181</v>
      </c>
      <c r="AK189" s="6" t="s">
        <v>221</v>
      </c>
      <c r="AL189" s="6"/>
      <c r="AM189" s="8">
        <f t="shared" ca="1" si="26"/>
        <v>43895.984404976851</v>
      </c>
      <c r="AN189" s="8">
        <f t="shared" ca="1" si="26"/>
        <v>43895.984404976851</v>
      </c>
      <c r="AO189" s="6"/>
      <c r="AP189" s="6" t="s">
        <v>231</v>
      </c>
      <c r="AQ189" s="6" t="s">
        <v>174</v>
      </c>
      <c r="AR189" s="6" t="s">
        <v>180</v>
      </c>
      <c r="AS189" s="6" t="s">
        <v>159</v>
      </c>
      <c r="AT189" s="6" t="s">
        <v>182</v>
      </c>
      <c r="AU189" s="6">
        <v>1</v>
      </c>
      <c r="AV189" s="6">
        <v>7</v>
      </c>
    </row>
  </sheetData>
  <autoFilter ref="A1:AV189" xr:uid="{8D25E8C0-9A98-46F9-9557-90E441E01331}"/>
  <phoneticPr fontId="2" type="noConversion"/>
  <pageMargins left="0.7" right="0.7" top="0.75" bottom="0.75" header="0.3" footer="0.3"/>
  <pageSetup paperSize="9" orientation="portrait" horizontalDpi="0" verticalDpi="0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A2F6B6-5773-472F-84EE-973508819354}">
  <dimension ref="A1:D95"/>
  <sheetViews>
    <sheetView workbookViewId="0"/>
  </sheetViews>
  <sheetFormatPr defaultRowHeight="15" x14ac:dyDescent="0.25"/>
  <cols>
    <col min="1" max="1" width="5.28515625" bestFit="1" customWidth="1" collapsed="1"/>
    <col min="2" max="2" width="82.140625" bestFit="1" customWidth="1" collapsed="1"/>
    <col min="3" max="3" width="15.85546875" bestFit="1" customWidth="1" collapsed="1"/>
    <col min="4" max="4" width="16.28515625" bestFit="1" customWidth="1" collapsed="1"/>
  </cols>
  <sheetData>
    <row r="1" spans="1:4" x14ac:dyDescent="0.25">
      <c r="A1" s="2" t="s">
        <v>2</v>
      </c>
      <c r="B1" s="2" t="s">
        <v>441</v>
      </c>
      <c r="C1" s="2" t="s">
        <v>440</v>
      </c>
      <c r="D1" s="2" t="s">
        <v>442</v>
      </c>
    </row>
    <row r="2" spans="1:4" ht="43.5" x14ac:dyDescent="0.25">
      <c r="A2" s="16">
        <v>0</v>
      </c>
      <c r="B2" s="17" t="s">
        <v>443</v>
      </c>
      <c r="C2" s="16">
        <v>3</v>
      </c>
      <c r="D2" s="16">
        <v>27</v>
      </c>
    </row>
    <row r="3" spans="1:4" ht="43.5" x14ac:dyDescent="0.25">
      <c r="A3" s="16">
        <v>0</v>
      </c>
      <c r="B3" s="17" t="s">
        <v>444</v>
      </c>
      <c r="C3" s="16">
        <v>21</v>
      </c>
      <c r="D3" s="16">
        <v>25</v>
      </c>
    </row>
    <row r="4" spans="1:4" ht="43.5" x14ac:dyDescent="0.25">
      <c r="A4" s="16">
        <v>0</v>
      </c>
      <c r="B4" s="17" t="s">
        <v>445</v>
      </c>
      <c r="C4" s="16">
        <v>7</v>
      </c>
      <c r="D4" s="16">
        <v>25</v>
      </c>
    </row>
    <row r="5" spans="1:4" ht="43.5" x14ac:dyDescent="0.25">
      <c r="A5" s="16">
        <v>0</v>
      </c>
      <c r="B5" s="17" t="s">
        <v>446</v>
      </c>
      <c r="C5" s="16">
        <v>36</v>
      </c>
      <c r="D5" s="16">
        <v>24</v>
      </c>
    </row>
    <row r="6" spans="1:4" ht="43.5" x14ac:dyDescent="0.25">
      <c r="A6" s="16">
        <v>0</v>
      </c>
      <c r="B6" s="17" t="s">
        <v>447</v>
      </c>
      <c r="C6" s="16">
        <v>15</v>
      </c>
      <c r="D6" s="16">
        <v>25</v>
      </c>
    </row>
    <row r="7" spans="1:4" ht="43.5" x14ac:dyDescent="0.25">
      <c r="A7" s="16">
        <v>1</v>
      </c>
      <c r="B7" s="17" t="s">
        <v>448</v>
      </c>
      <c r="C7" s="16">
        <v>1</v>
      </c>
      <c r="D7" s="16">
        <v>27</v>
      </c>
    </row>
    <row r="8" spans="1:4" ht="43.5" x14ac:dyDescent="0.25">
      <c r="A8" s="16">
        <v>0</v>
      </c>
      <c r="B8" s="17" t="s">
        <v>449</v>
      </c>
      <c r="C8" s="16">
        <v>5</v>
      </c>
      <c r="D8" s="16">
        <v>25</v>
      </c>
    </row>
    <row r="9" spans="1:4" ht="43.5" x14ac:dyDescent="0.25">
      <c r="A9" s="16">
        <v>0</v>
      </c>
      <c r="B9" s="17" t="s">
        <v>450</v>
      </c>
      <c r="C9" s="16">
        <v>1</v>
      </c>
      <c r="D9" s="16">
        <v>6</v>
      </c>
    </row>
    <row r="10" spans="1:4" ht="43.5" x14ac:dyDescent="0.25">
      <c r="A10" s="16">
        <v>0</v>
      </c>
      <c r="B10" s="17" t="s">
        <v>451</v>
      </c>
      <c r="C10" s="16">
        <v>1</v>
      </c>
      <c r="D10" s="16">
        <v>7</v>
      </c>
    </row>
    <row r="11" spans="1:4" ht="43.5" x14ac:dyDescent="0.25">
      <c r="A11" s="16">
        <v>0</v>
      </c>
      <c r="B11" s="17" t="s">
        <v>452</v>
      </c>
      <c r="C11" s="16">
        <v>1</v>
      </c>
      <c r="D11" s="16">
        <v>6</v>
      </c>
    </row>
    <row r="12" spans="1:4" ht="43.5" x14ac:dyDescent="0.25">
      <c r="A12" s="16">
        <v>0</v>
      </c>
      <c r="B12" s="17" t="s">
        <v>453</v>
      </c>
      <c r="C12" s="16">
        <v>1</v>
      </c>
      <c r="D12" s="16">
        <v>3</v>
      </c>
    </row>
    <row r="13" spans="1:4" ht="43.5" x14ac:dyDescent="0.25">
      <c r="A13" s="16">
        <v>0</v>
      </c>
      <c r="B13" s="17" t="s">
        <v>454</v>
      </c>
      <c r="C13" s="16">
        <v>1</v>
      </c>
      <c r="D13" s="16">
        <v>3</v>
      </c>
    </row>
    <row r="14" spans="1:4" ht="43.5" x14ac:dyDescent="0.25">
      <c r="A14" s="16">
        <v>1</v>
      </c>
      <c r="B14" s="17" t="s">
        <v>455</v>
      </c>
      <c r="C14" s="16">
        <v>1</v>
      </c>
      <c r="D14" s="16">
        <v>9</v>
      </c>
    </row>
    <row r="15" spans="1:4" ht="43.5" x14ac:dyDescent="0.25">
      <c r="A15" s="16">
        <v>1</v>
      </c>
      <c r="B15" s="17" t="s">
        <v>456</v>
      </c>
      <c r="C15" s="16">
        <v>1</v>
      </c>
      <c r="D15" s="16">
        <v>9</v>
      </c>
    </row>
    <row r="16" spans="1:4" ht="43.5" x14ac:dyDescent="0.25">
      <c r="A16" s="16">
        <v>1</v>
      </c>
      <c r="B16" s="17" t="s">
        <v>457</v>
      </c>
      <c r="C16" s="16">
        <v>1</v>
      </c>
      <c r="D16" s="16">
        <v>9</v>
      </c>
    </row>
    <row r="17" spans="1:4" ht="43.5" x14ac:dyDescent="0.25">
      <c r="A17" s="16">
        <v>0</v>
      </c>
      <c r="B17" s="17" t="s">
        <v>458</v>
      </c>
      <c r="C17" s="16">
        <v>1</v>
      </c>
      <c r="D17" s="16">
        <v>9</v>
      </c>
    </row>
    <row r="18" spans="1:4" ht="43.5" x14ac:dyDescent="0.25">
      <c r="A18" s="16">
        <v>0</v>
      </c>
      <c r="B18" s="17" t="s">
        <v>459</v>
      </c>
      <c r="C18" s="16">
        <v>1</v>
      </c>
      <c r="D18" s="16">
        <v>4</v>
      </c>
    </row>
    <row r="19" spans="1:4" ht="43.5" x14ac:dyDescent="0.25">
      <c r="A19" s="16">
        <v>0</v>
      </c>
      <c r="B19" s="17" t="s">
        <v>460</v>
      </c>
      <c r="C19" s="16">
        <v>1</v>
      </c>
      <c r="D19" s="16">
        <v>0</v>
      </c>
    </row>
    <row r="20" spans="1:4" ht="43.5" x14ac:dyDescent="0.25">
      <c r="A20" s="16">
        <v>0</v>
      </c>
      <c r="B20" s="17" t="s">
        <v>461</v>
      </c>
      <c r="C20" s="16">
        <v>1</v>
      </c>
      <c r="D20" s="16">
        <v>9</v>
      </c>
    </row>
    <row r="21" spans="1:4" ht="43.5" x14ac:dyDescent="0.25">
      <c r="A21" s="16">
        <v>0</v>
      </c>
      <c r="B21" s="17" t="s">
        <v>462</v>
      </c>
      <c r="C21" s="16">
        <v>1</v>
      </c>
      <c r="D21" s="16">
        <v>0</v>
      </c>
    </row>
    <row r="22" spans="1:4" ht="43.5" x14ac:dyDescent="0.25">
      <c r="A22" s="16">
        <v>0</v>
      </c>
      <c r="B22" s="17" t="s">
        <v>463</v>
      </c>
      <c r="C22" s="16">
        <v>1</v>
      </c>
      <c r="D22" s="16">
        <v>3</v>
      </c>
    </row>
    <row r="23" spans="1:4" ht="43.5" x14ac:dyDescent="0.25">
      <c r="A23" s="16">
        <v>0</v>
      </c>
      <c r="B23" s="17" t="s">
        <v>464</v>
      </c>
      <c r="C23" s="16">
        <v>1</v>
      </c>
      <c r="D23" s="16">
        <v>0</v>
      </c>
    </row>
    <row r="24" spans="1:4" ht="57.75" x14ac:dyDescent="0.25">
      <c r="A24" s="16">
        <v>0</v>
      </c>
      <c r="B24" s="17" t="s">
        <v>465</v>
      </c>
      <c r="C24" s="16">
        <v>1</v>
      </c>
      <c r="D24" s="16">
        <v>3</v>
      </c>
    </row>
    <row r="25" spans="1:4" ht="57.75" x14ac:dyDescent="0.25">
      <c r="A25" s="16">
        <v>0</v>
      </c>
      <c r="B25" s="17" t="s">
        <v>466</v>
      </c>
      <c r="C25" s="16">
        <v>1</v>
      </c>
      <c r="D25" s="16">
        <v>1</v>
      </c>
    </row>
    <row r="26" spans="1:4" ht="57.75" x14ac:dyDescent="0.25">
      <c r="A26" s="16">
        <v>0</v>
      </c>
      <c r="B26" s="17" t="s">
        <v>467</v>
      </c>
      <c r="C26" s="16">
        <v>1</v>
      </c>
      <c r="D26" s="16">
        <v>0</v>
      </c>
    </row>
    <row r="27" spans="1:4" ht="57.75" x14ac:dyDescent="0.25">
      <c r="A27" s="16">
        <v>0</v>
      </c>
      <c r="B27" s="17" t="s">
        <v>468</v>
      </c>
      <c r="C27" s="16">
        <v>1</v>
      </c>
      <c r="D27" s="16">
        <v>3</v>
      </c>
    </row>
    <row r="28" spans="1:4" ht="57.75" x14ac:dyDescent="0.25">
      <c r="A28" s="16">
        <v>0</v>
      </c>
      <c r="B28" s="17" t="s">
        <v>469</v>
      </c>
      <c r="C28" s="16">
        <v>1</v>
      </c>
      <c r="D28" s="16">
        <v>0</v>
      </c>
    </row>
    <row r="29" spans="1:4" ht="57.75" x14ac:dyDescent="0.25">
      <c r="A29" s="16">
        <v>0</v>
      </c>
      <c r="B29" s="17" t="s">
        <v>470</v>
      </c>
      <c r="C29" s="16">
        <v>1</v>
      </c>
      <c r="D29" s="16">
        <v>1</v>
      </c>
    </row>
    <row r="30" spans="1:4" ht="57.75" x14ac:dyDescent="0.25">
      <c r="A30" s="16">
        <v>0</v>
      </c>
      <c r="B30" s="17" t="s">
        <v>471</v>
      </c>
      <c r="C30" s="16">
        <v>1</v>
      </c>
      <c r="D30" s="16">
        <v>0</v>
      </c>
    </row>
    <row r="31" spans="1:4" ht="57.75" x14ac:dyDescent="0.25">
      <c r="A31" s="16">
        <v>0</v>
      </c>
      <c r="B31" s="17" t="s">
        <v>472</v>
      </c>
      <c r="C31" s="16">
        <v>1</v>
      </c>
      <c r="D31" s="16">
        <v>3</v>
      </c>
    </row>
    <row r="32" spans="1:4" ht="57.75" x14ac:dyDescent="0.25">
      <c r="A32" s="16">
        <v>0</v>
      </c>
      <c r="B32" s="17" t="s">
        <v>473</v>
      </c>
      <c r="C32" s="16">
        <v>1</v>
      </c>
      <c r="D32" s="16">
        <v>1</v>
      </c>
    </row>
    <row r="33" spans="1:4" ht="57.75" x14ac:dyDescent="0.25">
      <c r="A33" s="16">
        <v>0</v>
      </c>
      <c r="B33" s="17" t="s">
        <v>474</v>
      </c>
      <c r="C33" s="16">
        <v>1</v>
      </c>
      <c r="D33" s="16">
        <v>0</v>
      </c>
    </row>
    <row r="34" spans="1:4" ht="57.75" x14ac:dyDescent="0.25">
      <c r="A34" s="16">
        <v>0</v>
      </c>
      <c r="B34" s="17" t="s">
        <v>475</v>
      </c>
      <c r="C34" s="16">
        <v>1</v>
      </c>
      <c r="D34" s="16">
        <v>3</v>
      </c>
    </row>
    <row r="35" spans="1:4" ht="57.75" x14ac:dyDescent="0.25">
      <c r="A35" s="16">
        <v>0</v>
      </c>
      <c r="B35" s="17" t="s">
        <v>476</v>
      </c>
      <c r="C35" s="16">
        <v>1</v>
      </c>
      <c r="D35" s="16">
        <v>0</v>
      </c>
    </row>
    <row r="36" spans="1:4" ht="57.75" x14ac:dyDescent="0.25">
      <c r="A36" s="16">
        <v>0</v>
      </c>
      <c r="B36" s="17" t="s">
        <v>477</v>
      </c>
      <c r="C36" s="16">
        <v>1</v>
      </c>
      <c r="D36" s="16">
        <v>1</v>
      </c>
    </row>
    <row r="37" spans="1:4" ht="57.75" x14ac:dyDescent="0.25">
      <c r="A37" s="16">
        <v>0</v>
      </c>
      <c r="B37" s="17" t="s">
        <v>478</v>
      </c>
      <c r="C37" s="16">
        <v>1</v>
      </c>
      <c r="D37" s="16">
        <v>0</v>
      </c>
    </row>
    <row r="38" spans="1:4" ht="57.75" x14ac:dyDescent="0.25">
      <c r="A38" s="16">
        <v>0</v>
      </c>
      <c r="B38" s="17" t="s">
        <v>479</v>
      </c>
      <c r="C38" s="16">
        <v>1</v>
      </c>
      <c r="D38" s="16">
        <v>3</v>
      </c>
    </row>
    <row r="39" spans="1:4" ht="57.75" x14ac:dyDescent="0.25">
      <c r="A39" s="16">
        <v>0</v>
      </c>
      <c r="B39" s="17" t="s">
        <v>480</v>
      </c>
      <c r="C39" s="16">
        <v>1</v>
      </c>
      <c r="D39" s="16">
        <v>2</v>
      </c>
    </row>
    <row r="40" spans="1:4" ht="57.75" x14ac:dyDescent="0.25">
      <c r="A40" s="16">
        <v>0</v>
      </c>
      <c r="B40" s="17" t="s">
        <v>481</v>
      </c>
      <c r="C40" s="16">
        <v>1</v>
      </c>
      <c r="D40" s="16">
        <v>0</v>
      </c>
    </row>
    <row r="41" spans="1:4" ht="57.75" x14ac:dyDescent="0.25">
      <c r="A41" s="16">
        <v>0</v>
      </c>
      <c r="B41" s="17" t="s">
        <v>482</v>
      </c>
      <c r="C41" s="16">
        <v>1</v>
      </c>
      <c r="D41" s="16">
        <v>3</v>
      </c>
    </row>
    <row r="42" spans="1:4" ht="57.75" x14ac:dyDescent="0.25">
      <c r="A42" s="16">
        <v>0</v>
      </c>
      <c r="B42" s="17" t="s">
        <v>483</v>
      </c>
      <c r="C42" s="16">
        <v>1</v>
      </c>
      <c r="D42" s="16">
        <v>0</v>
      </c>
    </row>
    <row r="43" spans="1:4" ht="57.75" x14ac:dyDescent="0.25">
      <c r="A43" s="16">
        <v>0</v>
      </c>
      <c r="B43" s="17" t="s">
        <v>484</v>
      </c>
      <c r="C43" s="16">
        <v>1</v>
      </c>
      <c r="D43" s="16">
        <v>1</v>
      </c>
    </row>
    <row r="44" spans="1:4" ht="57.75" x14ac:dyDescent="0.25">
      <c r="A44" s="16">
        <v>0</v>
      </c>
      <c r="B44" s="17" t="s">
        <v>485</v>
      </c>
      <c r="C44" s="16">
        <v>1</v>
      </c>
      <c r="D44" s="16">
        <v>0</v>
      </c>
    </row>
    <row r="45" spans="1:4" ht="43.5" x14ac:dyDescent="0.25">
      <c r="A45" s="16">
        <v>0</v>
      </c>
      <c r="B45" s="17" t="s">
        <v>486</v>
      </c>
      <c r="C45" s="16">
        <v>1</v>
      </c>
      <c r="D45" s="16">
        <v>2</v>
      </c>
    </row>
    <row r="46" spans="1:4" ht="43.5" x14ac:dyDescent="0.25">
      <c r="A46" s="16">
        <v>0</v>
      </c>
      <c r="B46" s="17" t="s">
        <v>487</v>
      </c>
      <c r="C46" s="16">
        <v>1</v>
      </c>
      <c r="D46" s="16">
        <v>2</v>
      </c>
    </row>
    <row r="47" spans="1:4" ht="43.5" x14ac:dyDescent="0.25">
      <c r="A47" s="16">
        <v>0</v>
      </c>
      <c r="B47" s="17" t="s">
        <v>488</v>
      </c>
      <c r="C47" s="16">
        <v>1</v>
      </c>
      <c r="D47" s="16">
        <v>2</v>
      </c>
    </row>
    <row r="48" spans="1:4" ht="43.5" x14ac:dyDescent="0.25">
      <c r="A48" s="16">
        <v>0</v>
      </c>
      <c r="B48" s="17" t="s">
        <v>489</v>
      </c>
      <c r="C48" s="16">
        <v>1</v>
      </c>
      <c r="D48" s="16">
        <v>1</v>
      </c>
    </row>
    <row r="49" spans="1:4" ht="43.5" x14ac:dyDescent="0.25">
      <c r="A49" s="16">
        <v>0</v>
      </c>
      <c r="B49" s="17" t="s">
        <v>490</v>
      </c>
      <c r="C49" s="16">
        <v>1</v>
      </c>
      <c r="D49" s="16">
        <v>1</v>
      </c>
    </row>
    <row r="50" spans="1:4" ht="43.5" x14ac:dyDescent="0.25">
      <c r="A50" s="16">
        <v>0</v>
      </c>
      <c r="B50" s="17" t="s">
        <v>491</v>
      </c>
      <c r="C50" s="16">
        <v>1</v>
      </c>
      <c r="D50" s="16">
        <v>2</v>
      </c>
    </row>
    <row r="51" spans="1:4" ht="43.5" x14ac:dyDescent="0.25">
      <c r="A51" s="16">
        <v>0</v>
      </c>
      <c r="B51" s="17" t="s">
        <v>492</v>
      </c>
      <c r="C51" s="16">
        <v>1</v>
      </c>
      <c r="D51" s="16">
        <v>3</v>
      </c>
    </row>
    <row r="52" spans="1:4" ht="43.5" x14ac:dyDescent="0.25">
      <c r="A52" s="16">
        <v>0</v>
      </c>
      <c r="B52" s="17" t="s">
        <v>493</v>
      </c>
      <c r="C52" s="16">
        <v>1</v>
      </c>
      <c r="D52" s="16">
        <v>2</v>
      </c>
    </row>
    <row r="53" spans="1:4" ht="43.5" x14ac:dyDescent="0.25">
      <c r="A53" s="16">
        <v>0</v>
      </c>
      <c r="B53" s="17" t="s">
        <v>494</v>
      </c>
      <c r="C53" s="16">
        <v>1</v>
      </c>
      <c r="D53" s="16">
        <v>1</v>
      </c>
    </row>
    <row r="54" spans="1:4" ht="43.5" x14ac:dyDescent="0.25">
      <c r="A54" s="16">
        <v>0</v>
      </c>
      <c r="B54" s="17" t="s">
        <v>495</v>
      </c>
      <c r="C54" s="16">
        <v>1</v>
      </c>
      <c r="D54" s="16">
        <v>1</v>
      </c>
    </row>
    <row r="55" spans="1:4" ht="43.5" x14ac:dyDescent="0.25">
      <c r="A55" s="16">
        <v>0</v>
      </c>
      <c r="B55" s="17" t="s">
        <v>496</v>
      </c>
      <c r="C55" s="16">
        <v>1</v>
      </c>
      <c r="D55" s="16">
        <v>2</v>
      </c>
    </row>
    <row r="56" spans="1:4" ht="43.5" x14ac:dyDescent="0.25">
      <c r="A56" s="16">
        <v>0</v>
      </c>
      <c r="B56" s="17" t="s">
        <v>497</v>
      </c>
      <c r="C56" s="16">
        <v>1</v>
      </c>
      <c r="D56" s="16">
        <v>2</v>
      </c>
    </row>
    <row r="57" spans="1:4" ht="43.5" x14ac:dyDescent="0.25">
      <c r="A57" s="16">
        <v>0</v>
      </c>
      <c r="B57" s="17" t="s">
        <v>498</v>
      </c>
      <c r="C57" s="16">
        <v>1</v>
      </c>
      <c r="D57" s="16">
        <v>2</v>
      </c>
    </row>
    <row r="58" spans="1:4" ht="43.5" x14ac:dyDescent="0.25">
      <c r="A58" s="16">
        <v>0</v>
      </c>
      <c r="B58" s="17" t="s">
        <v>499</v>
      </c>
      <c r="C58" s="16">
        <v>1</v>
      </c>
      <c r="D58" s="16">
        <v>1</v>
      </c>
    </row>
    <row r="59" spans="1:4" ht="43.5" x14ac:dyDescent="0.25">
      <c r="A59" s="16">
        <v>0</v>
      </c>
      <c r="B59" s="17" t="s">
        <v>500</v>
      </c>
      <c r="C59" s="16">
        <v>1</v>
      </c>
      <c r="D59" s="16">
        <v>1</v>
      </c>
    </row>
    <row r="60" spans="1:4" ht="57.75" x14ac:dyDescent="0.25">
      <c r="A60" s="16">
        <v>0</v>
      </c>
      <c r="B60" s="17" t="s">
        <v>501</v>
      </c>
      <c r="C60" s="16">
        <v>1</v>
      </c>
      <c r="D60" s="16">
        <v>2</v>
      </c>
    </row>
    <row r="61" spans="1:4" ht="57.75" x14ac:dyDescent="0.25">
      <c r="A61" s="16">
        <v>0</v>
      </c>
      <c r="B61" s="17" t="s">
        <v>502</v>
      </c>
      <c r="C61" s="16">
        <v>1</v>
      </c>
      <c r="D61" s="16">
        <v>0</v>
      </c>
    </row>
    <row r="62" spans="1:4" ht="57.75" x14ac:dyDescent="0.25">
      <c r="A62" s="16">
        <v>0</v>
      </c>
      <c r="B62" s="17" t="s">
        <v>503</v>
      </c>
      <c r="C62" s="16">
        <v>1</v>
      </c>
      <c r="D62" s="16">
        <v>0</v>
      </c>
    </row>
    <row r="63" spans="1:4" ht="57.75" x14ac:dyDescent="0.25">
      <c r="A63" s="16">
        <v>0</v>
      </c>
      <c r="B63" s="17" t="s">
        <v>504</v>
      </c>
      <c r="C63" s="16">
        <v>1</v>
      </c>
      <c r="D63" s="16">
        <v>2</v>
      </c>
    </row>
    <row r="64" spans="1:4" ht="57.75" x14ac:dyDescent="0.25">
      <c r="A64" s="16">
        <v>0</v>
      </c>
      <c r="B64" s="17" t="s">
        <v>505</v>
      </c>
      <c r="C64" s="16">
        <v>1</v>
      </c>
      <c r="D64" s="16">
        <v>0</v>
      </c>
    </row>
    <row r="65" spans="1:4" ht="57.75" x14ac:dyDescent="0.25">
      <c r="A65" s="16">
        <v>0</v>
      </c>
      <c r="B65" s="17" t="s">
        <v>506</v>
      </c>
      <c r="C65" s="16">
        <v>1</v>
      </c>
      <c r="D65" s="16">
        <v>0</v>
      </c>
    </row>
    <row r="66" spans="1:4" ht="57.75" x14ac:dyDescent="0.25">
      <c r="A66" s="16">
        <v>0</v>
      </c>
      <c r="B66" s="17" t="s">
        <v>507</v>
      </c>
      <c r="C66" s="16">
        <v>1</v>
      </c>
      <c r="D66" s="16">
        <v>2</v>
      </c>
    </row>
    <row r="67" spans="1:4" ht="57.75" x14ac:dyDescent="0.25">
      <c r="A67" s="16">
        <v>0</v>
      </c>
      <c r="B67" s="17" t="s">
        <v>508</v>
      </c>
      <c r="C67" s="16">
        <v>1</v>
      </c>
      <c r="D67" s="16">
        <v>0</v>
      </c>
    </row>
    <row r="68" spans="1:4" ht="57.75" x14ac:dyDescent="0.25">
      <c r="A68" s="16">
        <v>0</v>
      </c>
      <c r="B68" s="17" t="s">
        <v>509</v>
      </c>
      <c r="C68" s="16">
        <v>1</v>
      </c>
      <c r="D68" s="16">
        <v>0</v>
      </c>
    </row>
    <row r="69" spans="1:4" ht="57.75" x14ac:dyDescent="0.25">
      <c r="A69" s="16">
        <v>0</v>
      </c>
      <c r="B69" s="17" t="s">
        <v>510</v>
      </c>
      <c r="C69" s="16">
        <v>1</v>
      </c>
      <c r="D69" s="16">
        <v>1</v>
      </c>
    </row>
    <row r="70" spans="1:4" ht="57.75" x14ac:dyDescent="0.25">
      <c r="A70" s="16">
        <v>0</v>
      </c>
      <c r="B70" s="17" t="s">
        <v>511</v>
      </c>
      <c r="C70" s="16">
        <v>1</v>
      </c>
      <c r="D70" s="16">
        <v>1</v>
      </c>
    </row>
    <row r="71" spans="1:4" ht="57.75" x14ac:dyDescent="0.25">
      <c r="A71" s="16">
        <v>0</v>
      </c>
      <c r="B71" s="17" t="s">
        <v>512</v>
      </c>
      <c r="C71" s="16">
        <v>1</v>
      </c>
      <c r="D71" s="16">
        <v>1</v>
      </c>
    </row>
    <row r="72" spans="1:4" ht="57.75" x14ac:dyDescent="0.25">
      <c r="A72" s="16">
        <v>0</v>
      </c>
      <c r="B72" s="17" t="s">
        <v>513</v>
      </c>
      <c r="C72" s="16">
        <v>1</v>
      </c>
      <c r="D72" s="16">
        <v>1</v>
      </c>
    </row>
    <row r="73" spans="1:4" ht="57.75" x14ac:dyDescent="0.25">
      <c r="A73" s="16">
        <v>0</v>
      </c>
      <c r="B73" s="17" t="s">
        <v>514</v>
      </c>
      <c r="C73" s="16">
        <v>1</v>
      </c>
      <c r="D73" s="16">
        <v>1</v>
      </c>
    </row>
    <row r="74" spans="1:4" ht="57.75" x14ac:dyDescent="0.25">
      <c r="A74" s="16">
        <v>0</v>
      </c>
      <c r="B74" s="17" t="s">
        <v>515</v>
      </c>
      <c r="C74" s="16">
        <v>1</v>
      </c>
      <c r="D74" s="16">
        <v>1</v>
      </c>
    </row>
    <row r="75" spans="1:4" ht="57.75" x14ac:dyDescent="0.25">
      <c r="A75" s="16">
        <v>0</v>
      </c>
      <c r="B75" s="17" t="s">
        <v>516</v>
      </c>
      <c r="C75" s="16">
        <v>1</v>
      </c>
      <c r="D75" s="16">
        <v>0</v>
      </c>
    </row>
    <row r="76" spans="1:4" ht="57.75" x14ac:dyDescent="0.25">
      <c r="A76" s="16">
        <v>0</v>
      </c>
      <c r="B76" s="17" t="s">
        <v>517</v>
      </c>
      <c r="C76" s="16">
        <v>1</v>
      </c>
      <c r="D76" s="16">
        <v>2</v>
      </c>
    </row>
    <row r="77" spans="1:4" ht="57.75" x14ac:dyDescent="0.25">
      <c r="A77" s="16">
        <v>0</v>
      </c>
      <c r="B77" s="17" t="s">
        <v>518</v>
      </c>
      <c r="C77" s="16">
        <v>1</v>
      </c>
      <c r="D77" s="16">
        <v>0</v>
      </c>
    </row>
    <row r="78" spans="1:4" ht="57.75" x14ac:dyDescent="0.25">
      <c r="A78" s="16">
        <v>0</v>
      </c>
      <c r="B78" s="17" t="s">
        <v>519</v>
      </c>
      <c r="C78" s="16">
        <v>1</v>
      </c>
      <c r="D78" s="16">
        <v>2</v>
      </c>
    </row>
    <row r="79" spans="1:4" ht="57.75" x14ac:dyDescent="0.25">
      <c r="A79" s="16">
        <v>0</v>
      </c>
      <c r="B79" s="17" t="s">
        <v>520</v>
      </c>
      <c r="C79" s="16">
        <v>1</v>
      </c>
      <c r="D79" s="16">
        <v>0</v>
      </c>
    </row>
    <row r="80" spans="1:4" ht="57.75" x14ac:dyDescent="0.25">
      <c r="A80" s="16">
        <v>0</v>
      </c>
      <c r="B80" s="17" t="s">
        <v>521</v>
      </c>
      <c r="C80" s="16">
        <v>1</v>
      </c>
      <c r="D80" s="16">
        <v>2</v>
      </c>
    </row>
    <row r="81" spans="1:4" ht="57.75" x14ac:dyDescent="0.25">
      <c r="A81" s="16">
        <v>0</v>
      </c>
      <c r="B81" s="17" t="s">
        <v>522</v>
      </c>
      <c r="C81" s="16">
        <v>1</v>
      </c>
      <c r="D81" s="16">
        <v>0</v>
      </c>
    </row>
    <row r="82" spans="1:4" ht="57.75" x14ac:dyDescent="0.25">
      <c r="A82" s="16">
        <v>0</v>
      </c>
      <c r="B82" s="17" t="s">
        <v>523</v>
      </c>
      <c r="C82" s="16">
        <v>1</v>
      </c>
      <c r="D82" s="16">
        <v>1</v>
      </c>
    </row>
    <row r="83" spans="1:4" ht="57.75" x14ac:dyDescent="0.25">
      <c r="A83" s="16">
        <v>0</v>
      </c>
      <c r="B83" s="17" t="s">
        <v>524</v>
      </c>
      <c r="C83" s="16">
        <v>1</v>
      </c>
      <c r="D83" s="16">
        <v>0</v>
      </c>
    </row>
    <row r="84" spans="1:4" ht="57.75" x14ac:dyDescent="0.25">
      <c r="A84" s="16">
        <v>0</v>
      </c>
      <c r="B84" s="17" t="s">
        <v>525</v>
      </c>
      <c r="C84" s="16">
        <v>1</v>
      </c>
      <c r="D84" s="16">
        <v>0</v>
      </c>
    </row>
    <row r="85" spans="1:4" ht="57.75" x14ac:dyDescent="0.25">
      <c r="A85" s="16">
        <v>0</v>
      </c>
      <c r="B85" s="17" t="s">
        <v>526</v>
      </c>
      <c r="C85" s="16">
        <v>1</v>
      </c>
      <c r="D85" s="16">
        <v>0</v>
      </c>
    </row>
    <row r="86" spans="1:4" ht="57.75" x14ac:dyDescent="0.25">
      <c r="A86" s="16">
        <v>0</v>
      </c>
      <c r="B86" s="17" t="s">
        <v>527</v>
      </c>
      <c r="C86" s="16">
        <v>1</v>
      </c>
      <c r="D86" s="16">
        <v>1</v>
      </c>
    </row>
    <row r="87" spans="1:4" ht="57.75" x14ac:dyDescent="0.25">
      <c r="A87" s="16">
        <v>0</v>
      </c>
      <c r="B87" s="17" t="s">
        <v>528</v>
      </c>
      <c r="C87" s="16">
        <v>1</v>
      </c>
      <c r="D87" s="16">
        <v>0</v>
      </c>
    </row>
    <row r="88" spans="1:4" ht="57.75" x14ac:dyDescent="0.25">
      <c r="A88" s="16">
        <v>0</v>
      </c>
      <c r="B88" s="17" t="s">
        <v>529</v>
      </c>
      <c r="C88" s="16">
        <v>1</v>
      </c>
      <c r="D88" s="16">
        <v>0</v>
      </c>
    </row>
    <row r="89" spans="1:4" ht="57.75" x14ac:dyDescent="0.25">
      <c r="A89" s="16">
        <v>0</v>
      </c>
      <c r="B89" s="17" t="s">
        <v>530</v>
      </c>
      <c r="C89" s="16">
        <v>1</v>
      </c>
      <c r="D89" s="16">
        <v>0</v>
      </c>
    </row>
    <row r="90" spans="1:4" ht="57.75" x14ac:dyDescent="0.25">
      <c r="A90" s="16">
        <v>0</v>
      </c>
      <c r="B90" s="17" t="s">
        <v>531</v>
      </c>
      <c r="C90" s="16">
        <v>1</v>
      </c>
      <c r="D90" s="16">
        <v>1</v>
      </c>
    </row>
    <row r="91" spans="1:4" ht="57.75" x14ac:dyDescent="0.25">
      <c r="A91" s="16">
        <v>0</v>
      </c>
      <c r="B91" s="17" t="s">
        <v>532</v>
      </c>
      <c r="C91" s="16">
        <v>1</v>
      </c>
      <c r="D91" s="16">
        <v>0</v>
      </c>
    </row>
    <row r="92" spans="1:4" ht="57.75" x14ac:dyDescent="0.25">
      <c r="A92" s="16">
        <v>0</v>
      </c>
      <c r="B92" s="17" t="s">
        <v>533</v>
      </c>
      <c r="C92" s="16">
        <v>1</v>
      </c>
      <c r="D92" s="16">
        <v>0</v>
      </c>
    </row>
    <row r="93" spans="1:4" ht="57.75" x14ac:dyDescent="0.25">
      <c r="A93" s="16">
        <v>0</v>
      </c>
      <c r="B93" s="17" t="s">
        <v>534</v>
      </c>
      <c r="C93" s="16">
        <v>1</v>
      </c>
      <c r="D93" s="16">
        <v>1</v>
      </c>
    </row>
    <row r="94" spans="1:4" ht="57.75" x14ac:dyDescent="0.25">
      <c r="A94" s="16">
        <v>0</v>
      </c>
      <c r="B94" s="17" t="s">
        <v>535</v>
      </c>
      <c r="C94" s="16">
        <v>1</v>
      </c>
      <c r="D94" s="16">
        <v>1</v>
      </c>
    </row>
    <row r="95" spans="1:4" ht="57.75" x14ac:dyDescent="0.25">
      <c r="A95" s="16">
        <v>0</v>
      </c>
      <c r="B95" s="17" t="s">
        <v>536</v>
      </c>
      <c r="C95" s="16">
        <v>1</v>
      </c>
      <c r="D95" s="16">
        <v>1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95482F-2F49-4233-8490-85826B8ECAD4}">
  <dimension ref="A1:AV11"/>
  <sheetViews>
    <sheetView zoomScaleNormal="100" workbookViewId="0">
      <selection activeCell="B3" sqref="B3"/>
    </sheetView>
  </sheetViews>
  <sheetFormatPr defaultRowHeight="15" x14ac:dyDescent="0.25"/>
  <cols>
    <col min="1" max="1" width="9.85546875" bestFit="1" customWidth="1" collapsed="1"/>
    <col min="2" max="2" width="21.140625" bestFit="1" customWidth="1" collapsed="1"/>
    <col min="3" max="3" width="17.42578125" bestFit="1" customWidth="1" collapsed="1"/>
    <col min="4" max="4" width="11.42578125" bestFit="1" customWidth="1" collapsed="1"/>
    <col min="5" max="5" width="20.5703125" bestFit="1" customWidth="1" collapsed="1"/>
    <col min="6" max="6" width="23.85546875" bestFit="1" customWidth="1" collapsed="1"/>
    <col min="7" max="7" width="28.42578125" bestFit="1" customWidth="1" collapsed="1"/>
    <col min="8" max="8" width="18" bestFit="1" customWidth="1" collapsed="1"/>
    <col min="9" max="9" width="25.140625" bestFit="1" customWidth="1" collapsed="1"/>
    <col min="10" max="10" width="16.5703125" bestFit="1" customWidth="1" collapsed="1"/>
    <col min="11" max="11" width="14.28515625" bestFit="1" customWidth="1" collapsed="1"/>
    <col min="12" max="12" width="42.7109375" bestFit="1" customWidth="1" collapsed="1"/>
    <col min="13" max="13" width="36.7109375" bestFit="1" customWidth="1" collapsed="1"/>
    <col min="14" max="14" width="5.5703125" bestFit="1" customWidth="1" collapsed="1"/>
    <col min="15" max="15" width="40.7109375" bestFit="1" customWidth="1" collapsed="1"/>
    <col min="16" max="16" width="11.28515625" bestFit="1" customWidth="1" collapsed="1"/>
    <col min="17" max="17" width="19.42578125" bestFit="1" customWidth="1" collapsed="1"/>
    <col min="18" max="19" width="25.140625" bestFit="1" customWidth="1" collapsed="1"/>
    <col min="20" max="20" width="30.140625" bestFit="1" customWidth="1" collapsed="1"/>
    <col min="21" max="21" width="20.7109375" bestFit="1" customWidth="1" collapsed="1"/>
    <col min="22" max="22" width="16.42578125" bestFit="1" customWidth="1" collapsed="1"/>
    <col min="23" max="23" width="15.42578125" bestFit="1" customWidth="1" collapsed="1"/>
    <col min="24" max="24" width="22.42578125" bestFit="1" customWidth="1" collapsed="1"/>
    <col min="25" max="25" width="6.42578125" bestFit="1" customWidth="1" collapsed="1"/>
    <col min="26" max="26" width="19" bestFit="1" customWidth="1" collapsed="1"/>
    <col min="27" max="27" width="25.140625" bestFit="1" customWidth="1" collapsed="1"/>
    <col min="28" max="28" width="17.28515625" bestFit="1" customWidth="1" collapsed="1"/>
    <col min="29" max="29" width="26.5703125" bestFit="1" customWidth="1" collapsed="1"/>
    <col min="30" max="30" width="16.5703125" bestFit="1" customWidth="1" collapsed="1"/>
    <col min="31" max="31" width="16" bestFit="1" customWidth="1" collapsed="1"/>
    <col min="32" max="32" width="20" bestFit="1" customWidth="1" collapsed="1"/>
    <col min="33" max="33" width="15.42578125" bestFit="1" customWidth="1" collapsed="1"/>
    <col min="34" max="34" width="14.28515625" bestFit="1" customWidth="1" collapsed="1"/>
    <col min="35" max="35" width="16.42578125" bestFit="1" customWidth="1" collapsed="1"/>
    <col min="36" max="36" width="27.85546875" bestFit="1" customWidth="1" collapsed="1"/>
    <col min="37" max="37" width="21.42578125" bestFit="1" customWidth="1" collapsed="1"/>
    <col min="38" max="38" width="22.85546875" bestFit="1" customWidth="1" collapsed="1"/>
    <col min="39" max="40" width="25.140625" bestFit="1" customWidth="1" collapsed="1"/>
    <col min="41" max="41" width="14.42578125" bestFit="1" customWidth="1" collapsed="1"/>
    <col min="42" max="42" width="17.5703125" bestFit="1" customWidth="1" collapsed="1"/>
    <col min="43" max="43" width="14.85546875" bestFit="1" customWidth="1" collapsed="1"/>
    <col min="44" max="44" width="17.140625" bestFit="1" customWidth="1" collapsed="1"/>
    <col min="45" max="45" width="13.85546875" bestFit="1" customWidth="1" collapsed="1"/>
    <col min="46" max="46" width="9" bestFit="1" customWidth="1" collapsed="1"/>
    <col min="47" max="47" width="12.28515625" bestFit="1" customWidth="1" collapsed="1"/>
    <col min="48" max="48" width="17.42578125" bestFit="1" customWidth="1" collapsed="1"/>
  </cols>
  <sheetData>
    <row r="1" spans="1:48" s="5" customFormat="1" ht="14.25" x14ac:dyDescent="0.2">
      <c r="A1" s="2" t="s">
        <v>2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3" t="s">
        <v>215</v>
      </c>
      <c r="I1" s="4" t="s">
        <v>122</v>
      </c>
      <c r="J1" s="4" t="s">
        <v>123</v>
      </c>
      <c r="K1" s="4" t="s">
        <v>124</v>
      </c>
      <c r="L1" s="4" t="s">
        <v>125</v>
      </c>
      <c r="M1" s="4" t="s">
        <v>126</v>
      </c>
      <c r="N1" s="4" t="s">
        <v>127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4" t="s">
        <v>139</v>
      </c>
      <c r="AA1" s="4" t="s">
        <v>140</v>
      </c>
      <c r="AB1" s="4" t="s">
        <v>141</v>
      </c>
      <c r="AC1" s="4" t="s">
        <v>142</v>
      </c>
      <c r="AD1" s="4" t="s">
        <v>143</v>
      </c>
      <c r="AE1" s="4" t="s">
        <v>144</v>
      </c>
      <c r="AF1" s="4" t="s">
        <v>145</v>
      </c>
      <c r="AG1" s="4" t="s">
        <v>146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151</v>
      </c>
      <c r="AM1" s="4" t="s">
        <v>152</v>
      </c>
      <c r="AN1" s="4" t="s">
        <v>153</v>
      </c>
      <c r="AO1" s="4" t="s">
        <v>154</v>
      </c>
      <c r="AP1" s="4" t="s">
        <v>232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218</v>
      </c>
    </row>
    <row r="2" spans="1:48" s="5" customFormat="1" ht="14.25" x14ac:dyDescent="0.2">
      <c r="A2" s="6">
        <v>1</v>
      </c>
      <c r="B2" s="6" t="s">
        <v>160</v>
      </c>
      <c r="C2" s="6" t="s">
        <v>161</v>
      </c>
      <c r="D2" s="6" t="s">
        <v>162</v>
      </c>
      <c r="E2" s="6" t="s">
        <v>163</v>
      </c>
      <c r="F2" s="6">
        <v>1</v>
      </c>
      <c r="G2" s="6" t="s">
        <v>164</v>
      </c>
      <c r="H2" s="7" t="s">
        <v>216</v>
      </c>
      <c r="I2" s="8">
        <f ca="1">NOW()</f>
        <v>43895.984404976851</v>
      </c>
      <c r="J2" s="6"/>
      <c r="K2" s="6"/>
      <c r="L2" s="6" t="s">
        <v>165</v>
      </c>
      <c r="M2" s="6" t="s">
        <v>166</v>
      </c>
      <c r="N2" s="6"/>
      <c r="O2" s="6" t="s">
        <v>407</v>
      </c>
      <c r="P2" s="6">
        <v>1</v>
      </c>
      <c r="Q2" s="6" t="s">
        <v>168</v>
      </c>
      <c r="R2" s="8">
        <v>43707.525740740741</v>
      </c>
      <c r="S2" s="6"/>
      <c r="T2" s="6"/>
      <c r="U2" s="6"/>
      <c r="V2" s="9" t="s">
        <v>169</v>
      </c>
      <c r="W2" s="6"/>
      <c r="X2" s="6"/>
      <c r="Y2" s="6"/>
      <c r="Z2" s="6"/>
      <c r="AA2" s="6"/>
      <c r="AB2" s="6" t="s">
        <v>170</v>
      </c>
      <c r="AC2" s="6" t="s">
        <v>171</v>
      </c>
      <c r="AD2" s="6" t="s">
        <v>172</v>
      </c>
      <c r="AE2" s="6" t="s">
        <v>173</v>
      </c>
      <c r="AF2" s="6"/>
      <c r="AG2" s="6"/>
      <c r="AH2" s="6" t="s">
        <v>174</v>
      </c>
      <c r="AI2" s="6"/>
      <c r="AJ2" s="6"/>
      <c r="AK2" s="6"/>
      <c r="AL2" s="6"/>
      <c r="AM2" s="8"/>
      <c r="AN2" s="8">
        <v>43707.525739004632</v>
      </c>
      <c r="AO2" s="6"/>
      <c r="AP2" s="6"/>
      <c r="AQ2" s="6"/>
      <c r="AR2" s="6"/>
      <c r="AS2" s="6" t="s">
        <v>127</v>
      </c>
      <c r="AT2" s="6"/>
      <c r="AU2" s="6"/>
      <c r="AV2" s="6">
        <v>2</v>
      </c>
    </row>
    <row r="3" spans="1:48" s="5" customFormat="1" ht="14.25" x14ac:dyDescent="0.2">
      <c r="A3" s="6">
        <v>1</v>
      </c>
      <c r="B3" s="6" t="s">
        <v>160</v>
      </c>
      <c r="C3" s="6" t="s">
        <v>161</v>
      </c>
      <c r="D3" s="6" t="s">
        <v>162</v>
      </c>
      <c r="E3" s="6" t="s">
        <v>163</v>
      </c>
      <c r="F3" s="10">
        <v>1</v>
      </c>
      <c r="G3" s="6" t="s">
        <v>164</v>
      </c>
      <c r="H3" s="7" t="s">
        <v>216</v>
      </c>
      <c r="I3" s="8">
        <f t="shared" ref="I3:I11" ca="1" si="0">NOW()</f>
        <v>43895.984404976851</v>
      </c>
      <c r="J3" s="6"/>
      <c r="K3" s="6"/>
      <c r="L3" s="6" t="s">
        <v>175</v>
      </c>
      <c r="M3" s="6" t="s">
        <v>176</v>
      </c>
      <c r="N3" s="6">
        <v>1</v>
      </c>
      <c r="O3" s="6" t="s">
        <v>407</v>
      </c>
      <c r="P3" s="6">
        <v>1</v>
      </c>
      <c r="Q3" s="6" t="s">
        <v>168</v>
      </c>
      <c r="R3" s="8">
        <v>43707.525740740741</v>
      </c>
      <c r="S3" s="6"/>
      <c r="T3" s="6"/>
      <c r="U3" s="6"/>
      <c r="V3" s="9" t="s">
        <v>169</v>
      </c>
      <c r="W3" s="6"/>
      <c r="X3" s="6"/>
      <c r="Y3" s="6">
        <v>120</v>
      </c>
      <c r="Z3" s="6">
        <v>120</v>
      </c>
      <c r="AA3" s="8">
        <f>R3+Y3</f>
        <v>43827.525740740741</v>
      </c>
      <c r="AB3" s="6" t="s">
        <v>177</v>
      </c>
      <c r="AC3" s="6" t="s">
        <v>171</v>
      </c>
      <c r="AD3" s="6" t="s">
        <v>178</v>
      </c>
      <c r="AE3" s="6" t="s">
        <v>179</v>
      </c>
      <c r="AF3" s="6"/>
      <c r="AG3" s="6" t="s">
        <v>180</v>
      </c>
      <c r="AH3" s="6" t="s">
        <v>174</v>
      </c>
      <c r="AI3" s="6"/>
      <c r="AJ3" s="6" t="s">
        <v>181</v>
      </c>
      <c r="AK3" s="6" t="s">
        <v>219</v>
      </c>
      <c r="AL3" s="6"/>
      <c r="AM3" s="8">
        <v>43707.525740740741</v>
      </c>
      <c r="AN3" s="8">
        <v>43707.525739004632</v>
      </c>
      <c r="AO3" s="6"/>
      <c r="AP3" s="6"/>
      <c r="AQ3" s="6"/>
      <c r="AR3" s="6"/>
      <c r="AS3" s="6" t="s">
        <v>127</v>
      </c>
      <c r="AT3" s="6"/>
      <c r="AU3" s="6">
        <v>1</v>
      </c>
      <c r="AV3" s="6">
        <v>2</v>
      </c>
    </row>
    <row r="4" spans="1:48" s="5" customFormat="1" ht="14.25" x14ac:dyDescent="0.2">
      <c r="A4" s="6">
        <v>1</v>
      </c>
      <c r="B4" s="6" t="s">
        <v>160</v>
      </c>
      <c r="C4" s="6" t="s">
        <v>161</v>
      </c>
      <c r="D4" s="6" t="s">
        <v>162</v>
      </c>
      <c r="E4" s="6" t="s">
        <v>163</v>
      </c>
      <c r="F4" s="6">
        <v>1</v>
      </c>
      <c r="G4" s="6" t="s">
        <v>164</v>
      </c>
      <c r="H4" s="7" t="s">
        <v>217</v>
      </c>
      <c r="I4" s="8">
        <f t="shared" ca="1" si="0"/>
        <v>43895.984404976851</v>
      </c>
      <c r="J4" s="6"/>
      <c r="K4" s="6"/>
      <c r="L4" s="6" t="s">
        <v>208</v>
      </c>
      <c r="M4" s="6" t="s">
        <v>166</v>
      </c>
      <c r="N4" s="6"/>
      <c r="O4" s="6" t="s">
        <v>408</v>
      </c>
      <c r="P4" s="6">
        <v>2</v>
      </c>
      <c r="Q4" s="6" t="s">
        <v>168</v>
      </c>
      <c r="R4" s="8">
        <v>43707.525740740741</v>
      </c>
      <c r="S4" s="6"/>
      <c r="T4" s="6"/>
      <c r="U4" s="6"/>
      <c r="V4" s="9" t="s">
        <v>169</v>
      </c>
      <c r="W4" s="6"/>
      <c r="X4" s="6"/>
      <c r="Y4" s="6"/>
      <c r="Z4" s="6"/>
      <c r="AA4" s="6"/>
      <c r="AB4" s="6" t="s">
        <v>170</v>
      </c>
      <c r="AC4" s="6" t="s">
        <v>171</v>
      </c>
      <c r="AD4" s="6" t="s">
        <v>172</v>
      </c>
      <c r="AE4" s="6" t="s">
        <v>173</v>
      </c>
      <c r="AF4" s="6"/>
      <c r="AG4" s="6"/>
      <c r="AH4" s="6" t="s">
        <v>174</v>
      </c>
      <c r="AI4" s="6"/>
      <c r="AJ4" s="6"/>
      <c r="AK4" s="6"/>
      <c r="AL4" s="6"/>
      <c r="AM4" s="8"/>
      <c r="AN4" s="8">
        <v>43707.525739004632</v>
      </c>
      <c r="AO4" s="6"/>
      <c r="AP4" s="6"/>
      <c r="AQ4" s="6"/>
      <c r="AR4" s="6"/>
      <c r="AS4" s="6" t="s">
        <v>127</v>
      </c>
      <c r="AT4" s="6"/>
      <c r="AU4" s="6"/>
      <c r="AV4" s="6">
        <v>2</v>
      </c>
    </row>
    <row r="5" spans="1:48" s="5" customFormat="1" ht="14.25" x14ac:dyDescent="0.2">
      <c r="A5" s="6">
        <v>1</v>
      </c>
      <c r="B5" s="6" t="s">
        <v>160</v>
      </c>
      <c r="C5" s="6" t="s">
        <v>161</v>
      </c>
      <c r="D5" s="6" t="s">
        <v>162</v>
      </c>
      <c r="E5" s="6" t="s">
        <v>163</v>
      </c>
      <c r="F5" s="10">
        <v>1</v>
      </c>
      <c r="G5" s="6" t="s">
        <v>164</v>
      </c>
      <c r="H5" s="7" t="s">
        <v>217</v>
      </c>
      <c r="I5" s="8">
        <f t="shared" ca="1" si="0"/>
        <v>43895.984404976851</v>
      </c>
      <c r="J5" s="6"/>
      <c r="K5" s="6"/>
      <c r="L5" s="6" t="s">
        <v>205</v>
      </c>
      <c r="M5" s="6" t="s">
        <v>176</v>
      </c>
      <c r="N5" s="6">
        <v>1</v>
      </c>
      <c r="O5" s="6" t="s">
        <v>408</v>
      </c>
      <c r="P5" s="6">
        <v>2</v>
      </c>
      <c r="Q5" s="6" t="s">
        <v>168</v>
      </c>
      <c r="R5" s="8">
        <v>43707.525740740741</v>
      </c>
      <c r="S5" s="6"/>
      <c r="T5" s="6"/>
      <c r="U5" s="6"/>
      <c r="V5" s="9" t="s">
        <v>169</v>
      </c>
      <c r="W5" s="6"/>
      <c r="X5" s="6"/>
      <c r="Y5" s="6">
        <v>120</v>
      </c>
      <c r="Z5" s="6">
        <v>120</v>
      </c>
      <c r="AA5" s="8">
        <f>R5+Y5</f>
        <v>43827.525740740741</v>
      </c>
      <c r="AB5" s="6" t="s">
        <v>177</v>
      </c>
      <c r="AC5" s="6" t="s">
        <v>171</v>
      </c>
      <c r="AD5" s="6" t="s">
        <v>178</v>
      </c>
      <c r="AE5" s="6" t="s">
        <v>179</v>
      </c>
      <c r="AF5" s="6"/>
      <c r="AG5" s="6" t="s">
        <v>180</v>
      </c>
      <c r="AH5" s="6" t="s">
        <v>174</v>
      </c>
      <c r="AI5" s="6"/>
      <c r="AJ5" s="6" t="s">
        <v>181</v>
      </c>
      <c r="AK5" s="6" t="s">
        <v>219</v>
      </c>
      <c r="AL5" s="6"/>
      <c r="AM5" s="8">
        <v>43707.525740740741</v>
      </c>
      <c r="AN5" s="8">
        <v>43707.525739004632</v>
      </c>
      <c r="AO5" s="6"/>
      <c r="AP5" s="6"/>
      <c r="AQ5" s="6"/>
      <c r="AR5" s="6"/>
      <c r="AS5" s="6" t="s">
        <v>127</v>
      </c>
      <c r="AT5" s="6"/>
      <c r="AU5" s="6">
        <v>1</v>
      </c>
      <c r="AV5" s="6">
        <v>2</v>
      </c>
    </row>
    <row r="6" spans="1:48" s="5" customFormat="1" ht="14.25" x14ac:dyDescent="0.2">
      <c r="A6" s="6">
        <v>1</v>
      </c>
      <c r="B6" s="6" t="s">
        <v>160</v>
      </c>
      <c r="C6" s="6" t="s">
        <v>161</v>
      </c>
      <c r="D6" s="6" t="s">
        <v>162</v>
      </c>
      <c r="E6" s="6" t="s">
        <v>163</v>
      </c>
      <c r="F6" s="6">
        <v>1</v>
      </c>
      <c r="G6" s="6" t="s">
        <v>164</v>
      </c>
      <c r="H6" s="7" t="s">
        <v>438</v>
      </c>
      <c r="I6" s="8">
        <f t="shared" ca="1" si="0"/>
        <v>43895.984404976851</v>
      </c>
      <c r="J6" s="6"/>
      <c r="K6" s="6"/>
      <c r="L6" s="6" t="s">
        <v>199</v>
      </c>
      <c r="M6" s="6" t="s">
        <v>166</v>
      </c>
      <c r="N6" s="6"/>
      <c r="O6" s="6" t="s">
        <v>409</v>
      </c>
      <c r="P6" s="6">
        <v>3</v>
      </c>
      <c r="Q6" s="6" t="s">
        <v>168</v>
      </c>
      <c r="R6" s="8">
        <v>43707.525740740741</v>
      </c>
      <c r="S6" s="6"/>
      <c r="T6" s="6"/>
      <c r="U6" s="6"/>
      <c r="V6" s="9" t="s">
        <v>169</v>
      </c>
      <c r="W6" s="6"/>
      <c r="X6" s="6"/>
      <c r="Y6" s="6"/>
      <c r="Z6" s="6"/>
      <c r="AA6" s="6"/>
      <c r="AB6" s="6" t="s">
        <v>170</v>
      </c>
      <c r="AC6" s="6" t="s">
        <v>171</v>
      </c>
      <c r="AD6" s="6" t="s">
        <v>172</v>
      </c>
      <c r="AE6" s="6" t="s">
        <v>173</v>
      </c>
      <c r="AF6" s="6"/>
      <c r="AG6" s="6"/>
      <c r="AH6" s="6" t="s">
        <v>174</v>
      </c>
      <c r="AI6" s="6"/>
      <c r="AJ6" s="6"/>
      <c r="AK6" s="6"/>
      <c r="AL6" s="6"/>
      <c r="AM6" s="8"/>
      <c r="AN6" s="8">
        <v>43707.525739004632</v>
      </c>
      <c r="AO6" s="6"/>
      <c r="AP6" s="6"/>
      <c r="AQ6" s="6"/>
      <c r="AR6" s="6"/>
      <c r="AS6" s="6" t="s">
        <v>127</v>
      </c>
      <c r="AT6" s="6"/>
      <c r="AU6" s="6"/>
      <c r="AV6" s="6">
        <v>2</v>
      </c>
    </row>
    <row r="7" spans="1:48" s="5" customFormat="1" ht="14.25" x14ac:dyDescent="0.2">
      <c r="A7" s="6">
        <v>1</v>
      </c>
      <c r="B7" s="6" t="s">
        <v>160</v>
      </c>
      <c r="C7" s="6" t="s">
        <v>161</v>
      </c>
      <c r="D7" s="6" t="s">
        <v>162</v>
      </c>
      <c r="E7" s="6" t="s">
        <v>163</v>
      </c>
      <c r="F7" s="10">
        <v>1</v>
      </c>
      <c r="G7" s="6" t="s">
        <v>164</v>
      </c>
      <c r="H7" s="7" t="s">
        <v>438</v>
      </c>
      <c r="I7" s="8">
        <f t="shared" ca="1" si="0"/>
        <v>43895.984404976851</v>
      </c>
      <c r="J7" s="6"/>
      <c r="K7" s="6"/>
      <c r="L7" s="6" t="s">
        <v>196</v>
      </c>
      <c r="M7" s="6" t="s">
        <v>176</v>
      </c>
      <c r="N7" s="6">
        <v>1</v>
      </c>
      <c r="O7" s="6" t="s">
        <v>409</v>
      </c>
      <c r="P7" s="6">
        <v>3</v>
      </c>
      <c r="Q7" s="6" t="s">
        <v>168</v>
      </c>
      <c r="R7" s="8">
        <v>43707.525740740741</v>
      </c>
      <c r="S7" s="6"/>
      <c r="T7" s="6"/>
      <c r="U7" s="6"/>
      <c r="V7" s="9" t="s">
        <v>169</v>
      </c>
      <c r="W7" s="6"/>
      <c r="X7" s="6"/>
      <c r="Y7" s="6">
        <v>120</v>
      </c>
      <c r="Z7" s="6">
        <v>120</v>
      </c>
      <c r="AA7" s="8">
        <f>R7+Y7</f>
        <v>43827.525740740741</v>
      </c>
      <c r="AB7" s="6" t="s">
        <v>177</v>
      </c>
      <c r="AC7" s="6" t="s">
        <v>171</v>
      </c>
      <c r="AD7" s="6" t="s">
        <v>178</v>
      </c>
      <c r="AE7" s="6" t="s">
        <v>179</v>
      </c>
      <c r="AF7" s="6"/>
      <c r="AG7" s="6" t="s">
        <v>180</v>
      </c>
      <c r="AH7" s="6" t="s">
        <v>174</v>
      </c>
      <c r="AI7" s="6"/>
      <c r="AJ7" s="6" t="s">
        <v>181</v>
      </c>
      <c r="AK7" s="6" t="s">
        <v>219</v>
      </c>
      <c r="AL7" s="6"/>
      <c r="AM7" s="8">
        <v>43707.525740740741</v>
      </c>
      <c r="AN7" s="8">
        <v>43707.525739004632</v>
      </c>
      <c r="AO7" s="6"/>
      <c r="AP7" s="6"/>
      <c r="AQ7" s="6"/>
      <c r="AR7" s="6"/>
      <c r="AS7" s="6" t="s">
        <v>127</v>
      </c>
      <c r="AT7" s="6"/>
      <c r="AU7" s="6">
        <v>1</v>
      </c>
      <c r="AV7" s="6">
        <v>2</v>
      </c>
    </row>
    <row r="8" spans="1:48" s="5" customFormat="1" ht="14.25" x14ac:dyDescent="0.2">
      <c r="A8" s="6">
        <v>1</v>
      </c>
      <c r="B8" s="6" t="s">
        <v>160</v>
      </c>
      <c r="C8" s="6" t="s">
        <v>161</v>
      </c>
      <c r="D8" s="6" t="s">
        <v>162</v>
      </c>
      <c r="E8" s="6" t="s">
        <v>163</v>
      </c>
      <c r="F8" s="6">
        <v>1</v>
      </c>
      <c r="G8" s="6" t="s">
        <v>164</v>
      </c>
      <c r="H8" s="7" t="s">
        <v>216</v>
      </c>
      <c r="I8" s="8">
        <f t="shared" ca="1" si="0"/>
        <v>43895.984404976851</v>
      </c>
      <c r="J8" s="6"/>
      <c r="K8" s="6"/>
      <c r="L8" s="6" t="s">
        <v>245</v>
      </c>
      <c r="M8" s="6" t="s">
        <v>166</v>
      </c>
      <c r="N8" s="6"/>
      <c r="O8" s="6" t="s">
        <v>410</v>
      </c>
      <c r="P8" s="6">
        <v>4</v>
      </c>
      <c r="Q8" s="6" t="s">
        <v>168</v>
      </c>
      <c r="R8" s="8">
        <v>43707.525740740741</v>
      </c>
      <c r="S8" s="6"/>
      <c r="T8" s="6"/>
      <c r="U8" s="6"/>
      <c r="V8" s="9" t="s">
        <v>169</v>
      </c>
      <c r="W8" s="6"/>
      <c r="X8" s="6"/>
      <c r="Y8" s="6"/>
      <c r="Z8" s="6"/>
      <c r="AA8" s="6"/>
      <c r="AB8" s="6" t="s">
        <v>170</v>
      </c>
      <c r="AC8" s="6" t="s">
        <v>171</v>
      </c>
      <c r="AD8" s="6" t="s">
        <v>172</v>
      </c>
      <c r="AE8" s="6" t="s">
        <v>173</v>
      </c>
      <c r="AF8" s="6"/>
      <c r="AG8" s="6"/>
      <c r="AH8" s="6" t="s">
        <v>174</v>
      </c>
      <c r="AI8" s="6"/>
      <c r="AJ8" s="6"/>
      <c r="AK8" s="6"/>
      <c r="AL8" s="6"/>
      <c r="AM8" s="8"/>
      <c r="AN8" s="8">
        <v>43707.525739004632</v>
      </c>
      <c r="AO8" s="6"/>
      <c r="AP8" s="6"/>
      <c r="AQ8" s="6"/>
      <c r="AR8" s="6"/>
      <c r="AS8" s="6" t="s">
        <v>127</v>
      </c>
      <c r="AT8" s="6"/>
      <c r="AU8" s="6"/>
      <c r="AV8" s="6">
        <v>2</v>
      </c>
    </row>
    <row r="9" spans="1:48" s="5" customFormat="1" ht="14.25" x14ac:dyDescent="0.2">
      <c r="A9" s="6">
        <v>1</v>
      </c>
      <c r="B9" s="6" t="s">
        <v>160</v>
      </c>
      <c r="C9" s="6" t="s">
        <v>161</v>
      </c>
      <c r="D9" s="6" t="s">
        <v>162</v>
      </c>
      <c r="E9" s="6" t="s">
        <v>163</v>
      </c>
      <c r="F9" s="10">
        <v>1</v>
      </c>
      <c r="G9" s="6" t="s">
        <v>164</v>
      </c>
      <c r="H9" s="7" t="s">
        <v>216</v>
      </c>
      <c r="I9" s="8">
        <f t="shared" ca="1" si="0"/>
        <v>43895.984404976851</v>
      </c>
      <c r="J9" s="6"/>
      <c r="K9" s="6"/>
      <c r="L9" s="6" t="s">
        <v>246</v>
      </c>
      <c r="M9" s="6" t="s">
        <v>176</v>
      </c>
      <c r="N9" s="6">
        <v>1</v>
      </c>
      <c r="O9" s="6" t="s">
        <v>410</v>
      </c>
      <c r="P9" s="6">
        <v>4</v>
      </c>
      <c r="Q9" s="6" t="s">
        <v>168</v>
      </c>
      <c r="R9" s="8">
        <v>43707.525740740741</v>
      </c>
      <c r="S9" s="6"/>
      <c r="T9" s="6"/>
      <c r="U9" s="6"/>
      <c r="V9" s="9" t="s">
        <v>169</v>
      </c>
      <c r="W9" s="6"/>
      <c r="X9" s="6"/>
      <c r="Y9" s="6">
        <v>120</v>
      </c>
      <c r="Z9" s="6">
        <v>120</v>
      </c>
      <c r="AA9" s="8">
        <f>R9+Y9</f>
        <v>43827.525740740741</v>
      </c>
      <c r="AB9" s="6" t="s">
        <v>177</v>
      </c>
      <c r="AC9" s="6" t="s">
        <v>171</v>
      </c>
      <c r="AD9" s="6" t="s">
        <v>178</v>
      </c>
      <c r="AE9" s="6" t="s">
        <v>179</v>
      </c>
      <c r="AF9" s="6"/>
      <c r="AG9" s="6" t="s">
        <v>180</v>
      </c>
      <c r="AH9" s="6" t="s">
        <v>174</v>
      </c>
      <c r="AI9" s="6"/>
      <c r="AJ9" s="6" t="s">
        <v>181</v>
      </c>
      <c r="AK9" s="6" t="s">
        <v>439</v>
      </c>
      <c r="AL9" s="6"/>
      <c r="AM9" s="8">
        <v>43707.525740740741</v>
      </c>
      <c r="AN9" s="8">
        <v>43707.525739004632</v>
      </c>
      <c r="AO9" s="6"/>
      <c r="AP9" s="6"/>
      <c r="AQ9" s="6"/>
      <c r="AR9" s="6"/>
      <c r="AS9" s="6" t="s">
        <v>127</v>
      </c>
      <c r="AT9" s="6"/>
      <c r="AU9" s="6">
        <v>1</v>
      </c>
      <c r="AV9" s="6">
        <v>2</v>
      </c>
    </row>
    <row r="10" spans="1:48" s="5" customFormat="1" ht="14.25" x14ac:dyDescent="0.2">
      <c r="A10" s="6">
        <v>1</v>
      </c>
      <c r="B10" s="6" t="s">
        <v>160</v>
      </c>
      <c r="C10" s="6" t="s">
        <v>161</v>
      </c>
      <c r="D10" s="6" t="s">
        <v>162</v>
      </c>
      <c r="E10" s="6" t="s">
        <v>163</v>
      </c>
      <c r="F10" s="6">
        <v>1</v>
      </c>
      <c r="G10" s="6" t="s">
        <v>164</v>
      </c>
      <c r="H10" s="7" t="s">
        <v>217</v>
      </c>
      <c r="I10" s="8">
        <f t="shared" ca="1" si="0"/>
        <v>43895.984404976851</v>
      </c>
      <c r="J10" s="6"/>
      <c r="K10" s="6"/>
      <c r="L10" s="6" t="s">
        <v>249</v>
      </c>
      <c r="M10" s="6" t="s">
        <v>166</v>
      </c>
      <c r="N10" s="6"/>
      <c r="O10" s="6" t="s">
        <v>411</v>
      </c>
      <c r="P10" s="6">
        <v>5</v>
      </c>
      <c r="Q10" s="6" t="s">
        <v>168</v>
      </c>
      <c r="R10" s="8">
        <v>43707.525740740741</v>
      </c>
      <c r="S10" s="6"/>
      <c r="T10" s="6"/>
      <c r="U10" s="6"/>
      <c r="V10" s="9" t="s">
        <v>169</v>
      </c>
      <c r="W10" s="6"/>
      <c r="X10" s="6"/>
      <c r="Y10" s="6"/>
      <c r="Z10" s="6"/>
      <c r="AA10" s="6"/>
      <c r="AB10" s="6" t="s">
        <v>170</v>
      </c>
      <c r="AC10" s="6" t="s">
        <v>171</v>
      </c>
      <c r="AD10" s="6" t="s">
        <v>172</v>
      </c>
      <c r="AE10" s="6" t="s">
        <v>173</v>
      </c>
      <c r="AF10" s="6"/>
      <c r="AG10" s="6"/>
      <c r="AH10" s="6" t="s">
        <v>174</v>
      </c>
      <c r="AI10" s="6"/>
      <c r="AJ10" s="6"/>
      <c r="AK10" s="6"/>
      <c r="AL10" s="6"/>
      <c r="AM10" s="8"/>
      <c r="AN10" s="8">
        <v>43707.525739004632</v>
      </c>
      <c r="AO10" s="6"/>
      <c r="AP10" s="6"/>
      <c r="AQ10" s="6"/>
      <c r="AR10" s="6"/>
      <c r="AS10" s="6" t="s">
        <v>127</v>
      </c>
      <c r="AT10" s="6"/>
      <c r="AU10" s="6"/>
      <c r="AV10" s="6">
        <v>2</v>
      </c>
    </row>
    <row r="11" spans="1:48" s="5" customFormat="1" ht="14.25" x14ac:dyDescent="0.2">
      <c r="A11" s="6">
        <v>1</v>
      </c>
      <c r="B11" s="6" t="s">
        <v>160</v>
      </c>
      <c r="C11" s="6" t="s">
        <v>161</v>
      </c>
      <c r="D11" s="6" t="s">
        <v>162</v>
      </c>
      <c r="E11" s="6" t="s">
        <v>163</v>
      </c>
      <c r="F11" s="10">
        <v>1</v>
      </c>
      <c r="G11" s="6" t="s">
        <v>164</v>
      </c>
      <c r="H11" s="7" t="s">
        <v>217</v>
      </c>
      <c r="I11" s="8">
        <f t="shared" ca="1" si="0"/>
        <v>43895.984404976851</v>
      </c>
      <c r="J11" s="6"/>
      <c r="K11" s="6"/>
      <c r="L11" s="6" t="s">
        <v>250</v>
      </c>
      <c r="M11" s="6" t="s">
        <v>176</v>
      </c>
      <c r="N11" s="6">
        <v>1</v>
      </c>
      <c r="O11" s="6" t="s">
        <v>411</v>
      </c>
      <c r="P11" s="6">
        <v>5</v>
      </c>
      <c r="Q11" s="6" t="s">
        <v>168</v>
      </c>
      <c r="R11" s="8">
        <v>43707.525740740741</v>
      </c>
      <c r="S11" s="6"/>
      <c r="T11" s="6"/>
      <c r="U11" s="6"/>
      <c r="V11" s="9" t="s">
        <v>169</v>
      </c>
      <c r="W11" s="6"/>
      <c r="X11" s="6"/>
      <c r="Y11" s="6">
        <v>120</v>
      </c>
      <c r="Z11" s="6">
        <v>120</v>
      </c>
      <c r="AA11" s="8">
        <f>R11+Y11</f>
        <v>43827.525740740741</v>
      </c>
      <c r="AB11" s="6" t="s">
        <v>177</v>
      </c>
      <c r="AC11" s="6" t="s">
        <v>171</v>
      </c>
      <c r="AD11" s="6" t="s">
        <v>178</v>
      </c>
      <c r="AE11" s="6" t="s">
        <v>179</v>
      </c>
      <c r="AF11" s="6"/>
      <c r="AG11" s="6" t="s">
        <v>180</v>
      </c>
      <c r="AH11" s="6" t="s">
        <v>174</v>
      </c>
      <c r="AI11" s="6"/>
      <c r="AJ11" s="6" t="s">
        <v>181</v>
      </c>
      <c r="AK11" s="6" t="s">
        <v>439</v>
      </c>
      <c r="AL11" s="6"/>
      <c r="AM11" s="8">
        <v>43707.525740740741</v>
      </c>
      <c r="AN11" s="8">
        <v>43707.525739004632</v>
      </c>
      <c r="AO11" s="6"/>
      <c r="AP11" s="6"/>
      <c r="AQ11" s="6"/>
      <c r="AR11" s="6"/>
      <c r="AS11" s="6" t="s">
        <v>127</v>
      </c>
      <c r="AT11" s="6"/>
      <c r="AU11" s="6">
        <v>1</v>
      </c>
      <c r="AV11" s="6">
        <v>2</v>
      </c>
    </row>
  </sheetData>
  <pageMargins left="0.7" right="0.7" top="0.75" bottom="0.75" header="0.3" footer="0.3"/>
  <pageSetup paperSize="9" orientation="portrait" horizontalDpi="0" verticalDpi="0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C1494C-0E37-4B08-86AA-0485232B787E}">
  <dimension ref="A1:AV6"/>
  <sheetViews>
    <sheetView zoomScaleNormal="100" workbookViewId="0">
      <selection activeCell="E2" sqref="E2"/>
    </sheetView>
  </sheetViews>
  <sheetFormatPr defaultRowHeight="15" x14ac:dyDescent="0.25"/>
  <cols>
    <col min="1" max="1" width="9.85546875" bestFit="1" customWidth="1" collapsed="1"/>
    <col min="2" max="2" width="21.140625" bestFit="1" customWidth="1" collapsed="1"/>
    <col min="3" max="3" width="17.42578125" bestFit="1" customWidth="1" collapsed="1"/>
    <col min="4" max="4" width="11.42578125" bestFit="1" customWidth="1" collapsed="1"/>
    <col min="5" max="5" width="20.5703125" bestFit="1" customWidth="1" collapsed="1"/>
    <col min="6" max="6" width="23.85546875" bestFit="1" customWidth="1" collapsed="1"/>
    <col min="7" max="7" width="28.42578125" bestFit="1" customWidth="1" collapsed="1"/>
    <col min="8" max="8" width="18" bestFit="1" customWidth="1" collapsed="1"/>
    <col min="9" max="9" width="25.140625" bestFit="1" customWidth="1" collapsed="1"/>
    <col min="10" max="10" width="16.5703125" bestFit="1" customWidth="1" collapsed="1"/>
    <col min="11" max="11" width="14.28515625" bestFit="1" customWidth="1" collapsed="1"/>
    <col min="12" max="12" width="42.7109375" bestFit="1" customWidth="1" collapsed="1"/>
    <col min="13" max="13" width="36.7109375" bestFit="1" customWidth="1" collapsed="1"/>
    <col min="14" max="14" width="5.5703125" bestFit="1" customWidth="1" collapsed="1"/>
    <col min="15" max="15" width="40.7109375" bestFit="1" customWidth="1" collapsed="1"/>
    <col min="16" max="16" width="11.28515625" bestFit="1" customWidth="1" collapsed="1"/>
    <col min="17" max="17" width="19.42578125" bestFit="1" customWidth="1" collapsed="1"/>
    <col min="18" max="19" width="25.140625" bestFit="1" customWidth="1" collapsed="1"/>
    <col min="20" max="20" width="30.140625" bestFit="1" customWidth="1" collapsed="1"/>
    <col min="21" max="21" width="20.7109375" bestFit="1" customWidth="1" collapsed="1"/>
    <col min="22" max="22" width="16.42578125" bestFit="1" customWidth="1" collapsed="1"/>
    <col min="23" max="23" width="15.42578125" bestFit="1" customWidth="1" collapsed="1"/>
    <col min="24" max="24" width="22.42578125" bestFit="1" customWidth="1" collapsed="1"/>
    <col min="25" max="25" width="6.42578125" bestFit="1" customWidth="1" collapsed="1"/>
    <col min="26" max="26" width="19" bestFit="1" customWidth="1" collapsed="1"/>
    <col min="27" max="27" width="25.140625" bestFit="1" customWidth="1" collapsed="1"/>
    <col min="28" max="28" width="17.28515625" bestFit="1" customWidth="1" collapsed="1"/>
    <col min="29" max="29" width="26.5703125" bestFit="1" customWidth="1" collapsed="1"/>
    <col min="30" max="30" width="16.5703125" bestFit="1" customWidth="1" collapsed="1"/>
    <col min="31" max="31" width="16" bestFit="1" customWidth="1" collapsed="1"/>
    <col min="32" max="32" width="20" bestFit="1" customWidth="1" collapsed="1"/>
    <col min="33" max="33" width="15.42578125" bestFit="1" customWidth="1" collapsed="1"/>
    <col min="34" max="34" width="14.28515625" bestFit="1" customWidth="1" collapsed="1"/>
    <col min="35" max="35" width="16.42578125" bestFit="1" customWidth="1" collapsed="1"/>
    <col min="36" max="36" width="27.85546875" bestFit="1" customWidth="1" collapsed="1"/>
    <col min="37" max="37" width="21.42578125" bestFit="1" customWidth="1" collapsed="1"/>
    <col min="38" max="38" width="22.85546875" bestFit="1" customWidth="1" collapsed="1"/>
    <col min="39" max="40" width="25.140625" bestFit="1" customWidth="1" collapsed="1"/>
    <col min="41" max="41" width="14.42578125" bestFit="1" customWidth="1" collapsed="1"/>
    <col min="42" max="42" width="17.5703125" bestFit="1" customWidth="1" collapsed="1"/>
    <col min="43" max="43" width="14.85546875" bestFit="1" customWidth="1" collapsed="1"/>
    <col min="44" max="44" width="17.140625" bestFit="1" customWidth="1" collapsed="1"/>
    <col min="45" max="45" width="13.85546875" bestFit="1" customWidth="1" collapsed="1"/>
    <col min="46" max="46" width="9" bestFit="1" customWidth="1" collapsed="1"/>
    <col min="47" max="47" width="12.28515625" bestFit="1" customWidth="1" collapsed="1"/>
    <col min="48" max="48" width="17.42578125" bestFit="1" customWidth="1" collapsed="1"/>
  </cols>
  <sheetData>
    <row r="1" spans="1:48" s="5" customFormat="1" ht="14.25" x14ac:dyDescent="0.2">
      <c r="A1" s="2" t="s">
        <v>2</v>
      </c>
      <c r="B1" s="2" t="s">
        <v>116</v>
      </c>
      <c r="C1" s="2" t="s">
        <v>117</v>
      </c>
      <c r="D1" s="2" t="s">
        <v>118</v>
      </c>
      <c r="E1" s="2" t="s">
        <v>119</v>
      </c>
      <c r="F1" s="2" t="s">
        <v>120</v>
      </c>
      <c r="G1" s="2" t="s">
        <v>121</v>
      </c>
      <c r="H1" s="3" t="s">
        <v>215</v>
      </c>
      <c r="I1" s="4" t="s">
        <v>122</v>
      </c>
      <c r="J1" s="4" t="s">
        <v>123</v>
      </c>
      <c r="K1" s="4" t="s">
        <v>124</v>
      </c>
      <c r="L1" s="4" t="s">
        <v>125</v>
      </c>
      <c r="M1" s="4" t="s">
        <v>126</v>
      </c>
      <c r="N1" s="4" t="s">
        <v>127</v>
      </c>
      <c r="O1" s="4" t="s">
        <v>128</v>
      </c>
      <c r="P1" s="4" t="s">
        <v>129</v>
      </c>
      <c r="Q1" s="4" t="s">
        <v>130</v>
      </c>
      <c r="R1" s="4" t="s">
        <v>131</v>
      </c>
      <c r="S1" s="4" t="s">
        <v>132</v>
      </c>
      <c r="T1" s="4" t="s">
        <v>133</v>
      </c>
      <c r="U1" s="4" t="s">
        <v>134</v>
      </c>
      <c r="V1" s="4" t="s">
        <v>135</v>
      </c>
      <c r="W1" s="4" t="s">
        <v>136</v>
      </c>
      <c r="X1" s="4" t="s">
        <v>137</v>
      </c>
      <c r="Y1" s="4" t="s">
        <v>138</v>
      </c>
      <c r="Z1" s="4" t="s">
        <v>139</v>
      </c>
      <c r="AA1" s="4" t="s">
        <v>140</v>
      </c>
      <c r="AB1" s="4" t="s">
        <v>141</v>
      </c>
      <c r="AC1" s="4" t="s">
        <v>142</v>
      </c>
      <c r="AD1" s="4" t="s">
        <v>143</v>
      </c>
      <c r="AE1" s="4" t="s">
        <v>144</v>
      </c>
      <c r="AF1" s="4" t="s">
        <v>145</v>
      </c>
      <c r="AG1" s="4" t="s">
        <v>146</v>
      </c>
      <c r="AH1" s="4" t="s">
        <v>147</v>
      </c>
      <c r="AI1" s="4" t="s">
        <v>148</v>
      </c>
      <c r="AJ1" s="4" t="s">
        <v>149</v>
      </c>
      <c r="AK1" s="4" t="s">
        <v>150</v>
      </c>
      <c r="AL1" s="4" t="s">
        <v>151</v>
      </c>
      <c r="AM1" s="4" t="s">
        <v>152</v>
      </c>
      <c r="AN1" s="4" t="s">
        <v>153</v>
      </c>
      <c r="AO1" s="4" t="s">
        <v>154</v>
      </c>
      <c r="AP1" s="4" t="s">
        <v>232</v>
      </c>
      <c r="AQ1" s="4" t="s">
        <v>155</v>
      </c>
      <c r="AR1" s="4" t="s">
        <v>156</v>
      </c>
      <c r="AS1" s="4" t="s">
        <v>157</v>
      </c>
      <c r="AT1" s="4" t="s">
        <v>158</v>
      </c>
      <c r="AU1" s="4" t="s">
        <v>159</v>
      </c>
      <c r="AV1" s="4" t="s">
        <v>218</v>
      </c>
    </row>
    <row r="2" spans="1:48" s="5" customFormat="1" ht="14.25" x14ac:dyDescent="0.2">
      <c r="A2" s="6">
        <v>1</v>
      </c>
      <c r="B2" s="6" t="s">
        <v>160</v>
      </c>
      <c r="C2" s="6" t="s">
        <v>161</v>
      </c>
      <c r="D2" s="6" t="s">
        <v>162</v>
      </c>
      <c r="E2" s="6" t="s">
        <v>163</v>
      </c>
      <c r="F2" s="10">
        <v>1</v>
      </c>
      <c r="G2" s="6" t="s">
        <v>164</v>
      </c>
      <c r="H2" s="7" t="s">
        <v>216</v>
      </c>
      <c r="I2" s="8">
        <f t="shared" ref="I2:I6" ca="1" si="0">NOW()</f>
        <v>43895.984404976851</v>
      </c>
      <c r="J2" s="6"/>
      <c r="K2" s="6"/>
      <c r="L2" s="6" t="s">
        <v>214</v>
      </c>
      <c r="M2" s="6" t="s">
        <v>213</v>
      </c>
      <c r="N2" s="6">
        <v>1</v>
      </c>
      <c r="O2" s="6" t="s">
        <v>407</v>
      </c>
      <c r="P2" s="6">
        <v>1</v>
      </c>
      <c r="Q2" s="6" t="s">
        <v>168</v>
      </c>
      <c r="R2" s="8">
        <v>43707.525740740741</v>
      </c>
      <c r="S2" s="6"/>
      <c r="T2" s="6"/>
      <c r="U2" s="6"/>
      <c r="V2" s="9" t="s">
        <v>169</v>
      </c>
      <c r="W2" s="6"/>
      <c r="X2" s="6"/>
      <c r="Y2" s="6">
        <v>120</v>
      </c>
      <c r="Z2" s="6">
        <v>120</v>
      </c>
      <c r="AA2" s="8">
        <f>R2+Y2</f>
        <v>43827.525740740741</v>
      </c>
      <c r="AB2" s="6" t="s">
        <v>177</v>
      </c>
      <c r="AC2" s="6" t="s">
        <v>212</v>
      </c>
      <c r="AD2" s="6" t="s">
        <v>178</v>
      </c>
      <c r="AE2" s="6" t="s">
        <v>179</v>
      </c>
      <c r="AF2" s="6" t="s">
        <v>183</v>
      </c>
      <c r="AG2" s="6" t="s">
        <v>180</v>
      </c>
      <c r="AH2" s="6" t="s">
        <v>174</v>
      </c>
      <c r="AI2" s="6" t="s">
        <v>180</v>
      </c>
      <c r="AJ2" s="6" t="s">
        <v>181</v>
      </c>
      <c r="AK2" s="6" t="s">
        <v>219</v>
      </c>
      <c r="AL2" s="6"/>
      <c r="AM2" s="8">
        <v>43707.525740740741</v>
      </c>
      <c r="AN2" s="8">
        <v>43707.525739004632</v>
      </c>
      <c r="AO2" s="6"/>
      <c r="AP2" s="6"/>
      <c r="AQ2" s="6" t="s">
        <v>174</v>
      </c>
      <c r="AR2" s="6" t="s">
        <v>180</v>
      </c>
      <c r="AS2" s="6" t="s">
        <v>127</v>
      </c>
      <c r="AT2" s="6"/>
      <c r="AU2" s="6">
        <v>1</v>
      </c>
      <c r="AV2" s="6">
        <v>2</v>
      </c>
    </row>
    <row r="3" spans="1:48" s="5" customFormat="1" ht="14.25" x14ac:dyDescent="0.2">
      <c r="A3" s="6">
        <v>1</v>
      </c>
      <c r="B3" s="6" t="s">
        <v>160</v>
      </c>
      <c r="C3" s="6" t="s">
        <v>161</v>
      </c>
      <c r="D3" s="6" t="s">
        <v>162</v>
      </c>
      <c r="E3" s="6" t="s">
        <v>163</v>
      </c>
      <c r="F3" s="10">
        <v>1</v>
      </c>
      <c r="G3" s="6" t="s">
        <v>164</v>
      </c>
      <c r="H3" s="7" t="s">
        <v>217</v>
      </c>
      <c r="I3" s="8">
        <f t="shared" ca="1" si="0"/>
        <v>43895.984404976851</v>
      </c>
      <c r="J3" s="6"/>
      <c r="K3" s="6"/>
      <c r="L3" s="6" t="s">
        <v>203</v>
      </c>
      <c r="M3" s="6" t="s">
        <v>210</v>
      </c>
      <c r="N3" s="6">
        <v>1</v>
      </c>
      <c r="O3" s="6" t="s">
        <v>408</v>
      </c>
      <c r="P3" s="6">
        <v>2</v>
      </c>
      <c r="Q3" s="6" t="s">
        <v>168</v>
      </c>
      <c r="R3" s="8">
        <v>43707.525740740741</v>
      </c>
      <c r="S3" s="6"/>
      <c r="T3" s="6"/>
      <c r="U3" s="6"/>
      <c r="V3" s="9" t="s">
        <v>169</v>
      </c>
      <c r="W3" s="6"/>
      <c r="X3" s="6"/>
      <c r="Y3" s="6">
        <v>120</v>
      </c>
      <c r="Z3" s="6">
        <v>120</v>
      </c>
      <c r="AA3" s="8">
        <f>R3+Y3</f>
        <v>43827.525740740741</v>
      </c>
      <c r="AB3" s="6" t="s">
        <v>177</v>
      </c>
      <c r="AC3" s="6" t="s">
        <v>209</v>
      </c>
      <c r="AD3" s="6" t="s">
        <v>178</v>
      </c>
      <c r="AE3" s="6" t="s">
        <v>179</v>
      </c>
      <c r="AF3" s="6" t="s">
        <v>183</v>
      </c>
      <c r="AG3" s="6" t="s">
        <v>180</v>
      </c>
      <c r="AH3" s="6" t="s">
        <v>174</v>
      </c>
      <c r="AI3" s="6" t="s">
        <v>180</v>
      </c>
      <c r="AJ3" s="6" t="s">
        <v>181</v>
      </c>
      <c r="AK3" s="6" t="s">
        <v>219</v>
      </c>
      <c r="AL3" s="6"/>
      <c r="AM3" s="8">
        <v>43707.525740740741</v>
      </c>
      <c r="AN3" s="8">
        <v>43707.525739004632</v>
      </c>
      <c r="AO3" s="6"/>
      <c r="AP3" s="6"/>
      <c r="AQ3" s="6" t="s">
        <v>174</v>
      </c>
      <c r="AR3" s="6" t="s">
        <v>180</v>
      </c>
      <c r="AS3" s="6" t="s">
        <v>127</v>
      </c>
      <c r="AT3" s="6"/>
      <c r="AU3" s="6">
        <v>1</v>
      </c>
      <c r="AV3" s="6">
        <v>2</v>
      </c>
    </row>
    <row r="4" spans="1:48" s="5" customFormat="1" ht="14.25" x14ac:dyDescent="0.2">
      <c r="A4" s="6">
        <v>1</v>
      </c>
      <c r="B4" s="6" t="s">
        <v>160</v>
      </c>
      <c r="C4" s="6" t="s">
        <v>161</v>
      </c>
      <c r="D4" s="6" t="s">
        <v>162</v>
      </c>
      <c r="E4" s="6" t="s">
        <v>163</v>
      </c>
      <c r="F4" s="10">
        <v>1</v>
      </c>
      <c r="G4" s="6" t="s">
        <v>164</v>
      </c>
      <c r="H4" s="7" t="s">
        <v>438</v>
      </c>
      <c r="I4" s="8">
        <f t="shared" ca="1" si="0"/>
        <v>43895.984404976851</v>
      </c>
      <c r="J4" s="6"/>
      <c r="K4" s="6"/>
      <c r="L4" s="6" t="s">
        <v>193</v>
      </c>
      <c r="M4" s="6" t="s">
        <v>207</v>
      </c>
      <c r="N4" s="6">
        <v>1</v>
      </c>
      <c r="O4" s="6" t="s">
        <v>409</v>
      </c>
      <c r="P4" s="6">
        <v>3</v>
      </c>
      <c r="Q4" s="6" t="s">
        <v>168</v>
      </c>
      <c r="R4" s="8">
        <v>43707.525740740741</v>
      </c>
      <c r="S4" s="6"/>
      <c r="T4" s="6"/>
      <c r="U4" s="6"/>
      <c r="V4" s="9" t="s">
        <v>169</v>
      </c>
      <c r="W4" s="6"/>
      <c r="X4" s="6"/>
      <c r="Y4" s="6">
        <v>120</v>
      </c>
      <c r="Z4" s="6">
        <v>120</v>
      </c>
      <c r="AA4" s="8">
        <f>R4+Y4</f>
        <v>43827.525740740741</v>
      </c>
      <c r="AB4" s="6" t="s">
        <v>177</v>
      </c>
      <c r="AC4" s="6" t="s">
        <v>206</v>
      </c>
      <c r="AD4" s="6" t="s">
        <v>178</v>
      </c>
      <c r="AE4" s="6" t="s">
        <v>179</v>
      </c>
      <c r="AF4" s="6" t="s">
        <v>183</v>
      </c>
      <c r="AG4" s="6" t="s">
        <v>180</v>
      </c>
      <c r="AH4" s="6" t="s">
        <v>174</v>
      </c>
      <c r="AI4" s="6" t="s">
        <v>180</v>
      </c>
      <c r="AJ4" s="6" t="s">
        <v>181</v>
      </c>
      <c r="AK4" s="6" t="s">
        <v>219</v>
      </c>
      <c r="AL4" s="6"/>
      <c r="AM4" s="8">
        <v>43707.525740740741</v>
      </c>
      <c r="AN4" s="8">
        <v>43707.525739004632</v>
      </c>
      <c r="AO4" s="6"/>
      <c r="AP4" s="6"/>
      <c r="AQ4" s="6" t="s">
        <v>174</v>
      </c>
      <c r="AR4" s="6" t="s">
        <v>180</v>
      </c>
      <c r="AS4" s="6" t="s">
        <v>127</v>
      </c>
      <c r="AT4" s="6"/>
      <c r="AU4" s="6">
        <v>1</v>
      </c>
      <c r="AV4" s="6">
        <v>2</v>
      </c>
    </row>
    <row r="5" spans="1:48" s="5" customFormat="1" ht="14.25" x14ac:dyDescent="0.2">
      <c r="A5" s="6">
        <v>1</v>
      </c>
      <c r="B5" s="6" t="s">
        <v>160</v>
      </c>
      <c r="C5" s="6" t="s">
        <v>161</v>
      </c>
      <c r="D5" s="6" t="s">
        <v>162</v>
      </c>
      <c r="E5" s="6" t="s">
        <v>163</v>
      </c>
      <c r="F5" s="10">
        <v>1</v>
      </c>
      <c r="G5" s="6" t="s">
        <v>164</v>
      </c>
      <c r="H5" s="7" t="s">
        <v>216</v>
      </c>
      <c r="I5" s="8">
        <f t="shared" ca="1" si="0"/>
        <v>43895.984404976851</v>
      </c>
      <c r="J5" s="6"/>
      <c r="K5" s="6"/>
      <c r="L5" s="6" t="s">
        <v>247</v>
      </c>
      <c r="M5" s="6" t="s">
        <v>195</v>
      </c>
      <c r="N5" s="6">
        <v>1</v>
      </c>
      <c r="O5" s="6" t="s">
        <v>410</v>
      </c>
      <c r="P5" s="6">
        <v>4</v>
      </c>
      <c r="Q5" s="6" t="s">
        <v>168</v>
      </c>
      <c r="R5" s="8">
        <v>43707.525740740741</v>
      </c>
      <c r="S5" s="6"/>
      <c r="T5" s="6"/>
      <c r="U5" s="6"/>
      <c r="V5" s="9" t="s">
        <v>169</v>
      </c>
      <c r="W5" s="6"/>
      <c r="X5" s="6"/>
      <c r="Y5" s="6">
        <v>120</v>
      </c>
      <c r="Z5" s="6">
        <v>120</v>
      </c>
      <c r="AA5" s="8">
        <f>R5+Y5</f>
        <v>43827.525740740741</v>
      </c>
      <c r="AB5" s="6" t="s">
        <v>177</v>
      </c>
      <c r="AC5" s="6" t="s">
        <v>194</v>
      </c>
      <c r="AD5" s="6" t="s">
        <v>178</v>
      </c>
      <c r="AE5" s="6" t="s">
        <v>179</v>
      </c>
      <c r="AF5" s="6" t="s">
        <v>225</v>
      </c>
      <c r="AG5" s="6" t="s">
        <v>180</v>
      </c>
      <c r="AH5" s="6" t="s">
        <v>174</v>
      </c>
      <c r="AI5" s="6" t="s">
        <v>180</v>
      </c>
      <c r="AJ5" s="6" t="s">
        <v>181</v>
      </c>
      <c r="AK5" s="6" t="s">
        <v>439</v>
      </c>
      <c r="AL5" s="6"/>
      <c r="AM5" s="8">
        <v>43707.525740740741</v>
      </c>
      <c r="AN5" s="8">
        <v>43707.525739004632</v>
      </c>
      <c r="AO5" s="6"/>
      <c r="AP5" s="6"/>
      <c r="AQ5" s="6" t="s">
        <v>174</v>
      </c>
      <c r="AR5" s="6" t="s">
        <v>180</v>
      </c>
      <c r="AS5" s="6" t="s">
        <v>127</v>
      </c>
      <c r="AT5" s="6"/>
      <c r="AU5" s="6">
        <v>1</v>
      </c>
      <c r="AV5" s="6">
        <v>2</v>
      </c>
    </row>
    <row r="6" spans="1:48" s="5" customFormat="1" ht="14.25" x14ac:dyDescent="0.2">
      <c r="A6" s="6">
        <v>1</v>
      </c>
      <c r="B6" s="6" t="s">
        <v>160</v>
      </c>
      <c r="C6" s="6" t="s">
        <v>161</v>
      </c>
      <c r="D6" s="6" t="s">
        <v>162</v>
      </c>
      <c r="E6" s="6" t="s">
        <v>163</v>
      </c>
      <c r="F6" s="10">
        <v>1</v>
      </c>
      <c r="G6" s="6" t="s">
        <v>164</v>
      </c>
      <c r="H6" s="7" t="s">
        <v>217</v>
      </c>
      <c r="I6" s="8">
        <f t="shared" ca="1" si="0"/>
        <v>43895.984404976851</v>
      </c>
      <c r="J6" s="6"/>
      <c r="K6" s="6"/>
      <c r="L6" s="6" t="s">
        <v>251</v>
      </c>
      <c r="M6" s="6" t="s">
        <v>195</v>
      </c>
      <c r="N6" s="6">
        <v>1</v>
      </c>
      <c r="O6" s="6" t="s">
        <v>411</v>
      </c>
      <c r="P6" s="6">
        <v>5</v>
      </c>
      <c r="Q6" s="6" t="s">
        <v>168</v>
      </c>
      <c r="R6" s="8">
        <v>43707.525740740741</v>
      </c>
      <c r="S6" s="6"/>
      <c r="T6" s="6"/>
      <c r="U6" s="6"/>
      <c r="V6" s="9" t="s">
        <v>169</v>
      </c>
      <c r="W6" s="6"/>
      <c r="X6" s="6"/>
      <c r="Y6" s="6">
        <v>120</v>
      </c>
      <c r="Z6" s="6">
        <v>120</v>
      </c>
      <c r="AA6" s="8">
        <f>R6+Y6</f>
        <v>43827.525740740741</v>
      </c>
      <c r="AB6" s="6" t="s">
        <v>177</v>
      </c>
      <c r="AC6" s="6" t="s">
        <v>194</v>
      </c>
      <c r="AD6" s="6" t="s">
        <v>178</v>
      </c>
      <c r="AE6" s="6" t="s">
        <v>179</v>
      </c>
      <c r="AF6" s="6" t="s">
        <v>225</v>
      </c>
      <c r="AG6" s="6" t="s">
        <v>180</v>
      </c>
      <c r="AH6" s="6" t="s">
        <v>174</v>
      </c>
      <c r="AI6" s="6" t="s">
        <v>180</v>
      </c>
      <c r="AJ6" s="6" t="s">
        <v>181</v>
      </c>
      <c r="AK6" s="6" t="s">
        <v>439</v>
      </c>
      <c r="AL6" s="6"/>
      <c r="AM6" s="8">
        <v>43707.525740740741</v>
      </c>
      <c r="AN6" s="8">
        <v>43707.525739004632</v>
      </c>
      <c r="AO6" s="6"/>
      <c r="AP6" s="6"/>
      <c r="AQ6" s="6" t="s">
        <v>174</v>
      </c>
      <c r="AR6" s="6" t="s">
        <v>180</v>
      </c>
      <c r="AS6" s="6" t="s">
        <v>127</v>
      </c>
      <c r="AT6" s="6"/>
      <c r="AU6" s="6">
        <v>1</v>
      </c>
      <c r="AV6" s="6">
        <v>2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BFFC453-EC40-4A30-9CF0-74C6CC7E94BD}">
  <dimension ref="A1:L34"/>
  <sheetViews>
    <sheetView topLeftCell="I1" workbookViewId="0">
      <pane ySplit="1" topLeftCell="A2" activePane="bottomLeft" state="frozen"/>
      <selection pane="bottomLeft" activeCell="I1" sqref="I1"/>
    </sheetView>
  </sheetViews>
  <sheetFormatPr defaultRowHeight="15" x14ac:dyDescent="0.25"/>
  <cols>
    <col min="4" max="4" width="18.140625" customWidth="1" collapsed="1"/>
    <col min="5" max="5" width="18.42578125" customWidth="1" collapsed="1"/>
    <col min="6" max="6" width="19.7109375" customWidth="1" collapsed="1"/>
    <col min="7" max="7" width="24.42578125" customWidth="1" collapsed="1"/>
    <col min="8" max="8" width="21.140625" customWidth="1" collapsed="1"/>
    <col min="9" max="9" width="58.28515625" customWidth="1" collapsed="1"/>
    <col min="10" max="10" width="37.42578125" customWidth="1" collapsed="1"/>
    <col min="11" max="11" width="36.42578125" customWidth="1" collapsed="1"/>
    <col min="12" max="12" width="52.5703125" customWidth="1" collapsed="1"/>
  </cols>
  <sheetData>
    <row r="1" spans="1:12" s="11" customFormat="1" x14ac:dyDescent="0.25">
      <c r="A1" s="2" t="s">
        <v>2</v>
      </c>
      <c r="B1" s="2" t="s">
        <v>537</v>
      </c>
      <c r="C1" s="2" t="s">
        <v>538</v>
      </c>
      <c r="D1" s="2" t="s">
        <v>539</v>
      </c>
      <c r="E1" s="2" t="s">
        <v>540</v>
      </c>
      <c r="F1" s="2" t="s">
        <v>541</v>
      </c>
      <c r="G1" s="2" t="s">
        <v>542</v>
      </c>
      <c r="H1" s="2" t="s">
        <v>543</v>
      </c>
      <c r="I1" s="2" t="s">
        <v>544</v>
      </c>
      <c r="J1" s="2" t="s">
        <v>545</v>
      </c>
      <c r="K1" s="2" t="s">
        <v>546</v>
      </c>
      <c r="L1" s="2" t="s">
        <v>547</v>
      </c>
    </row>
    <row r="2" spans="1:12" s="12" customFormat="1" ht="29.25" x14ac:dyDescent="0.25">
      <c r="A2" s="18">
        <v>1</v>
      </c>
      <c r="B2" s="18">
        <v>1</v>
      </c>
      <c r="C2" s="18">
        <v>1</v>
      </c>
      <c r="D2" s="18">
        <v>1003000421</v>
      </c>
      <c r="E2" s="18">
        <v>163627541</v>
      </c>
      <c r="F2" s="19">
        <v>123</v>
      </c>
      <c r="G2" s="18" t="s">
        <v>548</v>
      </c>
      <c r="H2" s="18" t="s">
        <v>549</v>
      </c>
      <c r="I2" s="20" t="s">
        <v>550</v>
      </c>
      <c r="J2" s="18" t="s">
        <v>551</v>
      </c>
      <c r="K2" s="18" t="s">
        <v>552</v>
      </c>
      <c r="L2" s="20" t="s">
        <v>553</v>
      </c>
    </row>
    <row r="3" spans="1:12" s="12" customFormat="1" ht="29.25" x14ac:dyDescent="0.25">
      <c r="A3" s="18">
        <v>1</v>
      </c>
      <c r="B3" s="18">
        <v>2</v>
      </c>
      <c r="C3" s="18">
        <v>2</v>
      </c>
      <c r="D3" s="18">
        <v>1003000422</v>
      </c>
      <c r="E3" s="18">
        <v>163627542</v>
      </c>
      <c r="F3" s="19">
        <v>12</v>
      </c>
      <c r="G3" s="18" t="s">
        <v>554</v>
      </c>
      <c r="H3" s="18" t="s">
        <v>555</v>
      </c>
      <c r="I3" s="18" t="s">
        <v>556</v>
      </c>
      <c r="J3" s="18" t="s">
        <v>557</v>
      </c>
      <c r="K3" s="18" t="s">
        <v>558</v>
      </c>
      <c r="L3" s="20" t="s">
        <v>559</v>
      </c>
    </row>
    <row r="4" spans="1:12" s="12" customFormat="1" ht="29.25" x14ac:dyDescent="0.25">
      <c r="A4" s="18">
        <v>1</v>
      </c>
      <c r="B4" s="18">
        <v>3</v>
      </c>
      <c r="C4" s="18">
        <v>3</v>
      </c>
      <c r="D4" s="18">
        <v>1003000431</v>
      </c>
      <c r="E4" s="18">
        <v>200580092</v>
      </c>
      <c r="F4" s="19">
        <v>1</v>
      </c>
      <c r="G4" s="18" t="s">
        <v>560</v>
      </c>
      <c r="H4" s="18" t="s">
        <v>561</v>
      </c>
      <c r="I4" s="18" t="s">
        <v>562</v>
      </c>
      <c r="J4" s="18" t="s">
        <v>563</v>
      </c>
      <c r="K4" s="18" t="s">
        <v>564</v>
      </c>
      <c r="L4" s="20" t="s">
        <v>565</v>
      </c>
    </row>
    <row r="5" spans="1:12" s="12" customFormat="1" ht="29.25" x14ac:dyDescent="0.25">
      <c r="A5" s="18">
        <v>1</v>
      </c>
      <c r="B5" s="18">
        <v>4</v>
      </c>
      <c r="C5" s="18">
        <v>4</v>
      </c>
      <c r="D5" s="18">
        <v>1003000449</v>
      </c>
      <c r="E5" s="18">
        <v>160623623</v>
      </c>
      <c r="F5" s="19">
        <v>121</v>
      </c>
      <c r="G5" s="18" t="s">
        <v>566</v>
      </c>
      <c r="H5" s="18" t="s">
        <v>567</v>
      </c>
      <c r="I5" s="18" t="s">
        <v>568</v>
      </c>
      <c r="J5" s="18" t="s">
        <v>569</v>
      </c>
      <c r="K5" s="18" t="s">
        <v>570</v>
      </c>
      <c r="L5" s="20" t="s">
        <v>571</v>
      </c>
    </row>
    <row r="6" spans="1:12" s="12" customFormat="1" x14ac:dyDescent="0.25">
      <c r="A6" s="18">
        <v>1</v>
      </c>
      <c r="B6" s="18">
        <v>5</v>
      </c>
      <c r="C6" s="18">
        <v>5</v>
      </c>
      <c r="D6" s="18">
        <v>1003000480</v>
      </c>
      <c r="E6" s="18">
        <v>297565836</v>
      </c>
      <c r="F6" s="19">
        <v>15</v>
      </c>
      <c r="G6" s="18" t="s">
        <v>572</v>
      </c>
      <c r="H6" s="18" t="s">
        <v>573</v>
      </c>
      <c r="I6" s="18" t="s">
        <v>574</v>
      </c>
      <c r="J6" s="18" t="s">
        <v>575</v>
      </c>
      <c r="K6" s="18" t="s">
        <v>576</v>
      </c>
      <c r="L6" s="18" t="s">
        <v>577</v>
      </c>
    </row>
    <row r="7" spans="1:12" s="12" customFormat="1" ht="29.25" x14ac:dyDescent="0.25">
      <c r="A7" s="18">
        <v>1</v>
      </c>
      <c r="B7" s="18">
        <v>6</v>
      </c>
      <c r="C7" s="18">
        <v>6</v>
      </c>
      <c r="D7" s="18">
        <v>1003000522</v>
      </c>
      <c r="E7" s="18">
        <v>297348871</v>
      </c>
      <c r="F7" s="19">
        <v>126</v>
      </c>
      <c r="G7" s="18" t="s">
        <v>578</v>
      </c>
      <c r="H7" s="18" t="s">
        <v>579</v>
      </c>
      <c r="I7" s="18" t="s">
        <v>580</v>
      </c>
      <c r="J7" s="18" t="s">
        <v>581</v>
      </c>
      <c r="K7" s="18" t="s">
        <v>582</v>
      </c>
      <c r="L7" s="20" t="s">
        <v>583</v>
      </c>
    </row>
    <row r="8" spans="1:12" s="12" customFormat="1" ht="29.25" x14ac:dyDescent="0.25">
      <c r="A8" s="18">
        <v>1</v>
      </c>
      <c r="B8" s="18">
        <v>7</v>
      </c>
      <c r="C8" s="18">
        <v>7</v>
      </c>
      <c r="D8" s="18">
        <v>1003000530</v>
      </c>
      <c r="E8" s="18" t="s">
        <v>584</v>
      </c>
      <c r="F8" s="19">
        <v>100</v>
      </c>
      <c r="G8" s="18" t="s">
        <v>585</v>
      </c>
      <c r="H8" s="18" t="s">
        <v>586</v>
      </c>
      <c r="I8" s="18" t="s">
        <v>587</v>
      </c>
      <c r="J8" s="18" t="s">
        <v>588</v>
      </c>
      <c r="K8" s="18" t="s">
        <v>589</v>
      </c>
      <c r="L8" s="20" t="s">
        <v>590</v>
      </c>
    </row>
    <row r="9" spans="1:12" s="12" customFormat="1" x14ac:dyDescent="0.25">
      <c r="A9" s="18">
        <v>1</v>
      </c>
      <c r="B9" s="18">
        <v>8</v>
      </c>
      <c r="C9" s="18">
        <v>8</v>
      </c>
      <c r="D9" s="18">
        <v>1003000597</v>
      </c>
      <c r="E9" s="18">
        <v>554358234</v>
      </c>
      <c r="F9" s="19">
        <v>99</v>
      </c>
      <c r="G9" s="18" t="s">
        <v>548</v>
      </c>
      <c r="H9" s="18" t="s">
        <v>591</v>
      </c>
      <c r="I9" s="18" t="s">
        <v>592</v>
      </c>
      <c r="J9" s="18" t="s">
        <v>593</v>
      </c>
      <c r="K9" s="18" t="s">
        <v>594</v>
      </c>
      <c r="L9" s="18" t="s">
        <v>595</v>
      </c>
    </row>
    <row r="10" spans="1:12" s="12" customFormat="1" ht="29.25" x14ac:dyDescent="0.25">
      <c r="A10" s="18">
        <v>1</v>
      </c>
      <c r="B10" s="18">
        <v>9</v>
      </c>
      <c r="C10" s="18">
        <v>9</v>
      </c>
      <c r="D10" s="18">
        <v>1003000605</v>
      </c>
      <c r="E10" s="18">
        <v>374847465</v>
      </c>
      <c r="F10" s="19">
        <v>85</v>
      </c>
      <c r="G10" s="18" t="s">
        <v>585</v>
      </c>
      <c r="H10" s="18" t="s">
        <v>596</v>
      </c>
      <c r="I10" s="18" t="s">
        <v>597</v>
      </c>
      <c r="J10" s="18" t="s">
        <v>598</v>
      </c>
      <c r="K10" s="20" t="s">
        <v>599</v>
      </c>
      <c r="L10" s="20" t="s">
        <v>600</v>
      </c>
    </row>
    <row r="11" spans="1:12" s="12" customFormat="1" ht="29.25" x14ac:dyDescent="0.25">
      <c r="A11" s="18">
        <v>1</v>
      </c>
      <c r="B11" s="18">
        <v>10</v>
      </c>
      <c r="C11" s="18">
        <v>10</v>
      </c>
      <c r="D11" s="18">
        <v>1003000621</v>
      </c>
      <c r="E11" s="18" t="s">
        <v>601</v>
      </c>
      <c r="F11" s="19">
        <v>5</v>
      </c>
      <c r="G11" s="18" t="s">
        <v>566</v>
      </c>
      <c r="H11" s="18" t="s">
        <v>602</v>
      </c>
      <c r="I11" s="18" t="s">
        <v>603</v>
      </c>
      <c r="J11" s="18" t="s">
        <v>604</v>
      </c>
      <c r="K11" s="20" t="s">
        <v>605</v>
      </c>
      <c r="L11" s="20" t="s">
        <v>606</v>
      </c>
    </row>
    <row r="12" spans="1:12" s="12" customFormat="1" ht="29.25" x14ac:dyDescent="0.25">
      <c r="A12" s="18">
        <v>1</v>
      </c>
      <c r="B12" s="18">
        <v>11</v>
      </c>
      <c r="C12" s="18">
        <v>11</v>
      </c>
      <c r="D12" s="18">
        <v>1003000639</v>
      </c>
      <c r="E12" s="18">
        <v>622400275</v>
      </c>
      <c r="F12" s="19">
        <v>23</v>
      </c>
      <c r="G12" s="18" t="s">
        <v>578</v>
      </c>
      <c r="H12" s="18" t="s">
        <v>607</v>
      </c>
      <c r="I12" s="18" t="s">
        <v>608</v>
      </c>
      <c r="J12" s="18" t="s">
        <v>609</v>
      </c>
      <c r="K12" s="18" t="s">
        <v>610</v>
      </c>
      <c r="L12" s="20" t="s">
        <v>611</v>
      </c>
    </row>
    <row r="13" spans="1:12" s="12" customFormat="1" ht="29.25" x14ac:dyDescent="0.25">
      <c r="A13" s="18">
        <v>1</v>
      </c>
      <c r="B13" s="18">
        <v>12</v>
      </c>
      <c r="C13" s="18">
        <v>12</v>
      </c>
      <c r="D13" s="18">
        <v>1003000647</v>
      </c>
      <c r="E13" s="18">
        <v>152664860</v>
      </c>
      <c r="F13" s="19">
        <v>80</v>
      </c>
      <c r="G13" s="18" t="s">
        <v>572</v>
      </c>
      <c r="H13" s="18" t="s">
        <v>612</v>
      </c>
      <c r="I13" s="18" t="s">
        <v>613</v>
      </c>
      <c r="J13" s="20" t="s">
        <v>614</v>
      </c>
      <c r="K13" s="20" t="s">
        <v>615</v>
      </c>
      <c r="L13" s="20" t="s">
        <v>616</v>
      </c>
    </row>
    <row r="14" spans="1:12" s="12" customFormat="1" ht="29.25" x14ac:dyDescent="0.25">
      <c r="A14" s="18">
        <v>1</v>
      </c>
      <c r="B14" s="18">
        <v>13</v>
      </c>
      <c r="C14" s="18">
        <v>13</v>
      </c>
      <c r="D14" s="18">
        <v>1003000704</v>
      </c>
      <c r="E14" s="18">
        <v>268822744</v>
      </c>
      <c r="F14" s="19">
        <v>15</v>
      </c>
      <c r="G14" s="18" t="s">
        <v>560</v>
      </c>
      <c r="H14" s="18" t="s">
        <v>617</v>
      </c>
      <c r="I14" s="18" t="s">
        <v>618</v>
      </c>
      <c r="J14" s="18" t="s">
        <v>619</v>
      </c>
      <c r="K14" s="18" t="s">
        <v>620</v>
      </c>
      <c r="L14" s="20" t="s">
        <v>621</v>
      </c>
    </row>
    <row r="15" spans="1:12" s="12" customFormat="1" ht="29.25" x14ac:dyDescent="0.25">
      <c r="A15" s="18">
        <v>1</v>
      </c>
      <c r="B15" s="18">
        <v>14</v>
      </c>
      <c r="C15" s="18">
        <v>14</v>
      </c>
      <c r="D15" s="18">
        <v>1003000712</v>
      </c>
      <c r="E15" s="18">
        <v>554676254</v>
      </c>
      <c r="F15" s="19">
        <v>153</v>
      </c>
      <c r="G15" s="18" t="s">
        <v>554</v>
      </c>
      <c r="H15" s="18" t="s">
        <v>555</v>
      </c>
      <c r="I15" s="18" t="s">
        <v>622</v>
      </c>
      <c r="J15" s="20" t="s">
        <v>623</v>
      </c>
      <c r="K15" s="18" t="s">
        <v>624</v>
      </c>
      <c r="L15" s="20" t="s">
        <v>625</v>
      </c>
    </row>
    <row r="16" spans="1:12" s="12" customFormat="1" ht="29.25" x14ac:dyDescent="0.25">
      <c r="A16" s="18">
        <v>1</v>
      </c>
      <c r="B16" s="18">
        <v>15</v>
      </c>
      <c r="C16" s="18">
        <v>15</v>
      </c>
      <c r="D16" s="18">
        <v>1003000720</v>
      </c>
      <c r="E16" s="18">
        <v>826491601</v>
      </c>
      <c r="F16" s="19">
        <v>163</v>
      </c>
      <c r="G16" s="18" t="s">
        <v>548</v>
      </c>
      <c r="H16" s="18" t="s">
        <v>561</v>
      </c>
      <c r="I16" s="18" t="s">
        <v>626</v>
      </c>
      <c r="J16" s="18" t="s">
        <v>627</v>
      </c>
      <c r="K16" s="20" t="s">
        <v>628</v>
      </c>
      <c r="L16" s="18" t="s">
        <v>629</v>
      </c>
    </row>
    <row r="17" spans="1:12" s="12" customFormat="1" ht="29.25" x14ac:dyDescent="0.25">
      <c r="A17" s="18">
        <v>1</v>
      </c>
      <c r="B17" s="18">
        <v>16</v>
      </c>
      <c r="C17" s="18">
        <v>16</v>
      </c>
      <c r="D17" s="18">
        <v>1003000738</v>
      </c>
      <c r="E17" s="18">
        <v>515824367</v>
      </c>
      <c r="F17" s="19">
        <v>173</v>
      </c>
      <c r="G17" s="18" t="s">
        <v>566</v>
      </c>
      <c r="H17" s="18" t="s">
        <v>567</v>
      </c>
      <c r="I17" s="18" t="s">
        <v>630</v>
      </c>
      <c r="J17" s="18" t="s">
        <v>631</v>
      </c>
      <c r="K17" s="18" t="s">
        <v>632</v>
      </c>
      <c r="L17" s="20" t="s">
        <v>633</v>
      </c>
    </row>
    <row r="18" spans="1:12" s="12" customFormat="1" x14ac:dyDescent="0.25">
      <c r="A18" s="18">
        <v>1</v>
      </c>
      <c r="B18" s="18">
        <v>17</v>
      </c>
      <c r="C18" s="18">
        <v>17</v>
      </c>
      <c r="D18" s="18">
        <v>1003000753</v>
      </c>
      <c r="E18" s="18">
        <v>317545906</v>
      </c>
      <c r="F18" s="19">
        <v>13</v>
      </c>
      <c r="G18" s="18" t="s">
        <v>578</v>
      </c>
      <c r="H18" s="18" t="s">
        <v>579</v>
      </c>
      <c r="I18" s="18" t="s">
        <v>634</v>
      </c>
      <c r="J18" s="18" t="s">
        <v>635</v>
      </c>
      <c r="K18" s="18" t="s">
        <v>636</v>
      </c>
      <c r="L18" s="18" t="s">
        <v>577</v>
      </c>
    </row>
    <row r="19" spans="1:12" s="12" customFormat="1" ht="29.25" x14ac:dyDescent="0.25">
      <c r="A19" s="18">
        <v>1</v>
      </c>
      <c r="B19" s="18">
        <v>18</v>
      </c>
      <c r="C19" s="18">
        <v>18</v>
      </c>
      <c r="D19" s="18">
        <v>1235191412</v>
      </c>
      <c r="E19" s="18">
        <v>804817361</v>
      </c>
      <c r="F19" s="19">
        <v>20</v>
      </c>
      <c r="G19" s="18" t="s">
        <v>572</v>
      </c>
      <c r="H19" s="18" t="s">
        <v>586</v>
      </c>
      <c r="I19" s="18" t="s">
        <v>637</v>
      </c>
      <c r="J19" s="18" t="s">
        <v>638</v>
      </c>
      <c r="K19" s="18" t="s">
        <v>639</v>
      </c>
      <c r="L19" s="20" t="s">
        <v>571</v>
      </c>
    </row>
    <row r="20" spans="1:12" s="12" customFormat="1" ht="29.25" x14ac:dyDescent="0.25">
      <c r="A20" s="18">
        <v>1</v>
      </c>
      <c r="B20" s="18">
        <v>19</v>
      </c>
      <c r="C20" s="18">
        <v>19</v>
      </c>
      <c r="D20" s="18">
        <v>1235192412</v>
      </c>
      <c r="E20" s="18">
        <v>803827362</v>
      </c>
      <c r="F20" s="19">
        <v>93</v>
      </c>
      <c r="G20" s="18" t="s">
        <v>560</v>
      </c>
      <c r="H20" s="18" t="s">
        <v>591</v>
      </c>
      <c r="I20" s="18" t="s">
        <v>640</v>
      </c>
      <c r="J20" s="20" t="s">
        <v>641</v>
      </c>
      <c r="K20" s="18" t="s">
        <v>642</v>
      </c>
      <c r="L20" s="20" t="s">
        <v>565</v>
      </c>
    </row>
    <row r="21" spans="1:12" s="12" customFormat="1" ht="29.25" x14ac:dyDescent="0.25">
      <c r="A21" s="18">
        <v>1</v>
      </c>
      <c r="B21" s="18">
        <v>20</v>
      </c>
      <c r="C21" s="18">
        <v>20</v>
      </c>
      <c r="D21" s="18">
        <v>1233192412</v>
      </c>
      <c r="E21" s="18">
        <v>204827363</v>
      </c>
      <c r="F21" s="19">
        <v>493</v>
      </c>
      <c r="G21" s="18" t="s">
        <v>554</v>
      </c>
      <c r="H21" s="18" t="s">
        <v>596</v>
      </c>
      <c r="I21" s="18" t="s">
        <v>643</v>
      </c>
      <c r="J21" s="18" t="s">
        <v>644</v>
      </c>
      <c r="K21" s="18" t="s">
        <v>645</v>
      </c>
      <c r="L21" s="20" t="s">
        <v>559</v>
      </c>
    </row>
    <row r="22" spans="1:12" s="12" customFormat="1" ht="29.25" x14ac:dyDescent="0.25">
      <c r="A22" s="18">
        <v>1</v>
      </c>
      <c r="B22" s="18">
        <v>21</v>
      </c>
      <c r="C22" s="18">
        <v>21</v>
      </c>
      <c r="D22" s="18">
        <v>1234192412</v>
      </c>
      <c r="E22" s="18">
        <v>814827364</v>
      </c>
      <c r="F22" s="19">
        <v>98</v>
      </c>
      <c r="G22" s="18" t="s">
        <v>548</v>
      </c>
      <c r="H22" s="18" t="s">
        <v>602</v>
      </c>
      <c r="I22" s="18" t="s">
        <v>646</v>
      </c>
      <c r="J22" s="20" t="s">
        <v>647</v>
      </c>
      <c r="K22" s="18" t="s">
        <v>648</v>
      </c>
      <c r="L22" s="20" t="s">
        <v>553</v>
      </c>
    </row>
    <row r="23" spans="1:12" s="12" customFormat="1" ht="29.25" x14ac:dyDescent="0.25">
      <c r="A23" s="18">
        <v>1</v>
      </c>
      <c r="B23" s="18">
        <v>22</v>
      </c>
      <c r="C23" s="18">
        <v>22</v>
      </c>
      <c r="D23" s="18">
        <v>1134192412</v>
      </c>
      <c r="E23" s="18">
        <v>811827365</v>
      </c>
      <c r="F23" s="19">
        <v>99</v>
      </c>
      <c r="G23" s="18" t="s">
        <v>585</v>
      </c>
      <c r="H23" s="18" t="s">
        <v>607</v>
      </c>
      <c r="I23" s="18" t="s">
        <v>649</v>
      </c>
      <c r="J23" s="18" t="s">
        <v>650</v>
      </c>
      <c r="K23" s="18" t="s">
        <v>651</v>
      </c>
      <c r="L23" s="20" t="s">
        <v>652</v>
      </c>
    </row>
    <row r="24" spans="1:12" s="12" customFormat="1" ht="29.25" x14ac:dyDescent="0.25">
      <c r="A24" s="18">
        <v>1</v>
      </c>
      <c r="B24" s="18">
        <v>23</v>
      </c>
      <c r="C24" s="18">
        <v>23</v>
      </c>
      <c r="D24" s="18">
        <v>1154192412</v>
      </c>
      <c r="E24" s="18">
        <v>851827366</v>
      </c>
      <c r="F24" s="19">
        <v>14</v>
      </c>
      <c r="G24" s="18" t="s">
        <v>566</v>
      </c>
      <c r="H24" s="18" t="s">
        <v>612</v>
      </c>
      <c r="I24" s="18" t="s">
        <v>653</v>
      </c>
      <c r="J24" s="20" t="s">
        <v>654</v>
      </c>
      <c r="K24" s="18" t="s">
        <v>655</v>
      </c>
      <c r="L24" s="20" t="s">
        <v>656</v>
      </c>
    </row>
    <row r="25" spans="1:12" s="12" customFormat="1" ht="29.25" x14ac:dyDescent="0.25">
      <c r="A25" s="18">
        <v>1</v>
      </c>
      <c r="B25" s="18">
        <v>24</v>
      </c>
      <c r="C25" s="18">
        <v>24</v>
      </c>
      <c r="D25" s="18">
        <v>1155192412</v>
      </c>
      <c r="E25" s="18">
        <v>851828367</v>
      </c>
      <c r="F25" s="19">
        <v>77</v>
      </c>
      <c r="G25" s="18" t="s">
        <v>578</v>
      </c>
      <c r="H25" s="18" t="s">
        <v>617</v>
      </c>
      <c r="I25" s="18" t="s">
        <v>657</v>
      </c>
      <c r="J25" s="18" t="s">
        <v>658</v>
      </c>
      <c r="K25" s="18" t="s">
        <v>659</v>
      </c>
      <c r="L25" s="20" t="s">
        <v>660</v>
      </c>
    </row>
    <row r="26" spans="1:12" s="12" customFormat="1" ht="29.25" x14ac:dyDescent="0.25">
      <c r="A26" s="18">
        <v>1</v>
      </c>
      <c r="B26" s="18">
        <v>25</v>
      </c>
      <c r="C26" s="18">
        <v>25</v>
      </c>
      <c r="D26" s="18">
        <v>1155193412</v>
      </c>
      <c r="E26" s="18">
        <v>851818368</v>
      </c>
      <c r="F26" s="19">
        <v>65</v>
      </c>
      <c r="G26" s="18" t="s">
        <v>572</v>
      </c>
      <c r="H26" s="18" t="s">
        <v>555</v>
      </c>
      <c r="I26" s="18" t="s">
        <v>661</v>
      </c>
      <c r="J26" s="18" t="s">
        <v>662</v>
      </c>
      <c r="K26" s="18" t="s">
        <v>663</v>
      </c>
      <c r="L26" s="20" t="s">
        <v>664</v>
      </c>
    </row>
    <row r="27" spans="1:12" s="12" customFormat="1" ht="29.25" x14ac:dyDescent="0.25">
      <c r="A27" s="18">
        <v>1</v>
      </c>
      <c r="B27" s="18">
        <v>26</v>
      </c>
      <c r="C27" s="18">
        <v>26</v>
      </c>
      <c r="D27" s="18">
        <v>1135193412</v>
      </c>
      <c r="E27" s="18">
        <v>951818369</v>
      </c>
      <c r="F27" s="19">
        <v>50</v>
      </c>
      <c r="G27" s="18" t="s">
        <v>560</v>
      </c>
      <c r="H27" s="18" t="s">
        <v>561</v>
      </c>
      <c r="I27" s="18" t="s">
        <v>665</v>
      </c>
      <c r="J27" s="18" t="s">
        <v>666</v>
      </c>
      <c r="K27" s="18" t="s">
        <v>667</v>
      </c>
      <c r="L27" s="20" t="s">
        <v>633</v>
      </c>
    </row>
    <row r="28" spans="1:12" s="12" customFormat="1" x14ac:dyDescent="0.25">
      <c r="A28" s="18">
        <v>1</v>
      </c>
      <c r="B28" s="18">
        <v>27</v>
      </c>
      <c r="C28" s="18">
        <v>27</v>
      </c>
      <c r="D28" s="18">
        <v>1235193412</v>
      </c>
      <c r="E28" s="18">
        <v>951812316</v>
      </c>
      <c r="F28" s="19">
        <v>35</v>
      </c>
      <c r="G28" s="18" t="s">
        <v>554</v>
      </c>
      <c r="H28" s="18" t="s">
        <v>567</v>
      </c>
      <c r="I28" s="18" t="s">
        <v>668</v>
      </c>
      <c r="J28" s="18" t="s">
        <v>669</v>
      </c>
      <c r="K28" s="18" t="s">
        <v>670</v>
      </c>
      <c r="L28" s="18" t="s">
        <v>671</v>
      </c>
    </row>
    <row r="29" spans="1:12" s="12" customFormat="1" ht="29.25" x14ac:dyDescent="0.25">
      <c r="A29" s="18">
        <v>1</v>
      </c>
      <c r="B29" s="18">
        <v>28</v>
      </c>
      <c r="C29" s="18">
        <v>28</v>
      </c>
      <c r="D29" s="18">
        <v>1234193412</v>
      </c>
      <c r="E29" s="18">
        <v>952812326</v>
      </c>
      <c r="F29" s="19">
        <v>40</v>
      </c>
      <c r="G29" s="18" t="s">
        <v>548</v>
      </c>
      <c r="H29" s="18" t="s">
        <v>579</v>
      </c>
      <c r="I29" s="18" t="s">
        <v>672</v>
      </c>
      <c r="J29" s="18" t="s">
        <v>673</v>
      </c>
      <c r="K29" s="18" t="s">
        <v>674</v>
      </c>
      <c r="L29" s="20" t="s">
        <v>675</v>
      </c>
    </row>
    <row r="30" spans="1:12" s="12" customFormat="1" ht="29.25" x14ac:dyDescent="0.25">
      <c r="A30" s="18">
        <v>1</v>
      </c>
      <c r="B30" s="18">
        <v>29</v>
      </c>
      <c r="C30" s="18">
        <v>29</v>
      </c>
      <c r="D30" s="18">
        <v>1234193413</v>
      </c>
      <c r="E30" s="18">
        <v>952912336</v>
      </c>
      <c r="F30" s="19">
        <v>20</v>
      </c>
      <c r="G30" s="18" t="s">
        <v>585</v>
      </c>
      <c r="H30" s="18" t="s">
        <v>586</v>
      </c>
      <c r="I30" s="18" t="s">
        <v>676</v>
      </c>
      <c r="J30" s="18" t="s">
        <v>677</v>
      </c>
      <c r="K30" s="18" t="s">
        <v>678</v>
      </c>
      <c r="L30" s="20" t="s">
        <v>590</v>
      </c>
    </row>
    <row r="31" spans="1:12" s="12" customFormat="1" ht="29.25" x14ac:dyDescent="0.25">
      <c r="A31" s="18">
        <v>1</v>
      </c>
      <c r="B31" s="18">
        <v>30</v>
      </c>
      <c r="C31" s="18">
        <v>30</v>
      </c>
      <c r="D31" s="18">
        <v>1134193413</v>
      </c>
      <c r="E31" s="18">
        <v>195291243</v>
      </c>
      <c r="F31" s="19">
        <v>10</v>
      </c>
      <c r="G31" s="18" t="s">
        <v>566</v>
      </c>
      <c r="H31" s="18" t="s">
        <v>591</v>
      </c>
      <c r="I31" s="18" t="s">
        <v>679</v>
      </c>
      <c r="J31" s="18" t="s">
        <v>680</v>
      </c>
      <c r="K31" s="18" t="s">
        <v>639</v>
      </c>
      <c r="L31" s="20" t="s">
        <v>606</v>
      </c>
    </row>
    <row r="32" spans="1:12" s="12" customFormat="1" ht="29.25" x14ac:dyDescent="0.25">
      <c r="A32" s="18">
        <v>1</v>
      </c>
      <c r="B32" s="18">
        <v>31</v>
      </c>
      <c r="C32" s="18">
        <v>31</v>
      </c>
      <c r="D32" s="18">
        <v>1234123413</v>
      </c>
      <c r="E32" s="18">
        <v>185291236</v>
      </c>
      <c r="F32" s="19">
        <v>15</v>
      </c>
      <c r="G32" s="18" t="s">
        <v>578</v>
      </c>
      <c r="H32" s="18" t="s">
        <v>596</v>
      </c>
      <c r="I32" s="18" t="s">
        <v>681</v>
      </c>
      <c r="J32" s="18" t="s">
        <v>682</v>
      </c>
      <c r="K32" s="18" t="s">
        <v>683</v>
      </c>
      <c r="L32" s="20" t="s">
        <v>684</v>
      </c>
    </row>
    <row r="33" spans="1:12" s="12" customFormat="1" ht="29.25" x14ac:dyDescent="0.25">
      <c r="A33" s="18">
        <v>1</v>
      </c>
      <c r="B33" s="18">
        <v>32</v>
      </c>
      <c r="C33" s="18">
        <v>32</v>
      </c>
      <c r="D33" s="18">
        <v>1234323413</v>
      </c>
      <c r="E33" s="18">
        <v>185111236</v>
      </c>
      <c r="F33" s="19">
        <v>31</v>
      </c>
      <c r="G33" s="18" t="s">
        <v>572</v>
      </c>
      <c r="H33" s="18" t="s">
        <v>602</v>
      </c>
      <c r="I33" s="18" t="s">
        <v>685</v>
      </c>
      <c r="J33" s="18" t="s">
        <v>686</v>
      </c>
      <c r="K33" s="18" t="s">
        <v>687</v>
      </c>
      <c r="L33" s="20" t="s">
        <v>688</v>
      </c>
    </row>
    <row r="34" spans="1:12" s="12" customFormat="1" ht="29.25" x14ac:dyDescent="0.25">
      <c r="A34" s="18">
        <v>1</v>
      </c>
      <c r="B34" s="18">
        <v>33</v>
      </c>
      <c r="C34" s="18">
        <v>33</v>
      </c>
      <c r="D34" s="18">
        <v>1234423413</v>
      </c>
      <c r="E34" s="18">
        <v>182111236</v>
      </c>
      <c r="F34" s="19">
        <v>98</v>
      </c>
      <c r="G34" s="18" t="s">
        <v>560</v>
      </c>
      <c r="H34" s="18" t="s">
        <v>607</v>
      </c>
      <c r="I34" s="18" t="s">
        <v>689</v>
      </c>
      <c r="J34" s="18" t="s">
        <v>690</v>
      </c>
      <c r="K34" s="18" t="s">
        <v>691</v>
      </c>
      <c r="L34" s="20" t="s">
        <v>633</v>
      </c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86DEC-9576-458E-A319-67749D16384C}">
  <dimension ref="A1:FF183"/>
  <sheetViews>
    <sheetView workbookViewId="0">
      <pane ySplit="1" topLeftCell="A2" activePane="bottomLeft" state="frozen"/>
      <selection activeCell="AY1" sqref="AY1"/>
      <selection pane="bottomLeft" activeCell="I17" sqref="I17"/>
    </sheetView>
  </sheetViews>
  <sheetFormatPr defaultRowHeight="15" x14ac:dyDescent="0.25"/>
  <cols>
    <col min="1" max="1" width="9" bestFit="1" customWidth="1" collapsed="1"/>
    <col min="2" max="2" width="8.28515625" bestFit="1" customWidth="1" collapsed="1"/>
    <col min="3" max="3" width="18.85546875" bestFit="1" customWidth="1" collapsed="1"/>
    <col min="4" max="4" width="19.5703125" bestFit="1" customWidth="1" collapsed="1"/>
    <col min="5" max="5" width="11.5703125" bestFit="1" customWidth="1" collapsed="1"/>
    <col min="6" max="6" width="13.140625" bestFit="1" customWidth="1" collapsed="1"/>
    <col min="7" max="7" width="18.85546875" customWidth="1" collapsed="1"/>
    <col min="8" max="8" width="25.28515625" customWidth="1" collapsed="1"/>
    <col min="9" max="9" width="24.28515625" bestFit="1" customWidth="1" collapsed="1"/>
    <col min="10" max="10" width="17.7109375" bestFit="1" customWidth="1" collapsed="1"/>
    <col min="11" max="11" width="20.140625" bestFit="1" customWidth="1" collapsed="1"/>
    <col min="12" max="12" width="16" bestFit="1" customWidth="1" collapsed="1"/>
    <col min="13" max="13" width="15.140625" bestFit="1" customWidth="1" collapsed="1"/>
    <col min="14" max="14" width="15.5703125" bestFit="1" customWidth="1" collapsed="1"/>
    <col min="15" max="15" width="17.42578125" bestFit="1" customWidth="1" collapsed="1"/>
    <col min="16" max="16" width="17" bestFit="1" customWidth="1" collapsed="1"/>
    <col min="17" max="17" width="20" bestFit="1" customWidth="1" collapsed="1"/>
    <col min="18" max="18" width="26.140625" bestFit="1" customWidth="1" collapsed="1"/>
    <col min="19" max="19" width="18.85546875" bestFit="1" customWidth="1" collapsed="1"/>
    <col min="20" max="20" width="30.28515625" bestFit="1" customWidth="1" collapsed="1"/>
    <col min="21" max="21" width="27" bestFit="1" customWidth="1" collapsed="1"/>
    <col min="22" max="22" width="35.5703125" bestFit="1" customWidth="1" collapsed="1"/>
    <col min="23" max="23" width="26.28515625" bestFit="1" customWidth="1" collapsed="1"/>
    <col min="24" max="24" width="38.85546875" bestFit="1" customWidth="1" collapsed="1"/>
    <col min="25" max="25" width="29.7109375" customWidth="1" collapsed="1"/>
    <col min="26" max="26" width="24.28515625" bestFit="1" customWidth="1" collapsed="1"/>
    <col min="27" max="27" width="18.42578125" bestFit="1" customWidth="1" collapsed="1"/>
    <col min="28" max="28" width="21.140625" bestFit="1" customWidth="1" collapsed="1"/>
    <col min="29" max="29" width="17" bestFit="1" customWidth="1" collapsed="1"/>
    <col min="30" max="30" width="16.140625" bestFit="1" customWidth="1" collapsed="1"/>
    <col min="31" max="31" width="16.5703125" bestFit="1" customWidth="1" collapsed="1"/>
    <col min="32" max="32" width="18.5703125" bestFit="1" customWidth="1" collapsed="1"/>
    <col min="33" max="33" width="18.140625" bestFit="1" customWidth="1" collapsed="1"/>
    <col min="34" max="34" width="21" bestFit="1" customWidth="1" collapsed="1"/>
    <col min="35" max="36" width="18.85546875" bestFit="1" customWidth="1" collapsed="1"/>
    <col min="37" max="37" width="18.42578125" bestFit="1" customWidth="1" collapsed="1"/>
    <col min="38" max="38" width="31.28515625" bestFit="1" customWidth="1" collapsed="1"/>
    <col min="39" max="39" width="28" bestFit="1" customWidth="1" collapsed="1"/>
    <col min="40" max="40" width="35.5703125" bestFit="1" customWidth="1" collapsed="1"/>
    <col min="41" max="41" width="27.28515625" bestFit="1" customWidth="1" collapsed="1"/>
    <col min="42" max="42" width="24.5703125" bestFit="1" customWidth="1" collapsed="1"/>
    <col min="43" max="43" width="24.28515625" bestFit="1" customWidth="1" collapsed="1"/>
    <col min="44" max="44" width="19.28515625" bestFit="1" customWidth="1" collapsed="1"/>
    <col min="45" max="45" width="21.140625" bestFit="1" customWidth="1" collapsed="1"/>
    <col min="46" max="46" width="17" bestFit="1" customWidth="1" collapsed="1"/>
    <col min="47" max="47" width="16.140625" bestFit="1" customWidth="1" collapsed="1"/>
    <col min="48" max="48" width="16.5703125" bestFit="1" customWidth="1" collapsed="1"/>
    <col min="49" max="49" width="18.5703125" bestFit="1" customWidth="1" collapsed="1"/>
    <col min="50" max="50" width="18.140625" bestFit="1" customWidth="1" collapsed="1"/>
    <col min="51" max="51" width="21" bestFit="1" customWidth="1" collapsed="1"/>
    <col min="52" max="53" width="18.85546875" bestFit="1" customWidth="1" collapsed="1"/>
    <col min="54" max="54" width="31.28515625" bestFit="1" customWidth="1" collapsed="1"/>
    <col min="55" max="55" width="28" bestFit="1" customWidth="1" collapsed="1"/>
    <col min="56" max="56" width="30.5703125" bestFit="1" customWidth="1" collapsed="1"/>
    <col min="57" max="57" width="27.28515625" bestFit="1" customWidth="1" collapsed="1"/>
    <col min="58" max="58" width="33.28515625" bestFit="1" customWidth="1" collapsed="1"/>
    <col min="59" max="59" width="25.7109375" customWidth="1" collapsed="1"/>
    <col min="60" max="60" width="24.28515625" bestFit="1" customWidth="1" collapsed="1"/>
    <col min="61" max="61" width="19.28515625" bestFit="1" customWidth="1" collapsed="1"/>
    <col min="62" max="62" width="21.140625" bestFit="1" customWidth="1" collapsed="1"/>
    <col min="63" max="63" width="17" bestFit="1" customWidth="1" collapsed="1"/>
    <col min="64" max="64" width="16.140625" bestFit="1" customWidth="1" collapsed="1"/>
    <col min="65" max="65" width="16.5703125" bestFit="1" customWidth="1" collapsed="1"/>
    <col min="66" max="66" width="18.5703125" bestFit="1" customWidth="1" collapsed="1"/>
    <col min="67" max="67" width="18.140625" bestFit="1" customWidth="1" collapsed="1"/>
    <col min="68" max="68" width="21" bestFit="1" customWidth="1" collapsed="1"/>
    <col min="69" max="70" width="18.85546875" bestFit="1" customWidth="1" collapsed="1"/>
    <col min="71" max="71" width="31.28515625" bestFit="1" customWidth="1" collapsed="1"/>
    <col min="72" max="72" width="28" bestFit="1" customWidth="1" collapsed="1"/>
    <col min="73" max="73" width="30.5703125" bestFit="1" customWidth="1" collapsed="1"/>
    <col min="74" max="74" width="27.28515625" bestFit="1" customWidth="1" collapsed="1"/>
    <col min="75" max="75" width="18.42578125" bestFit="1" customWidth="1" collapsed="1"/>
    <col min="76" max="76" width="27.28515625" customWidth="1" collapsed="1"/>
    <col min="77" max="78" width="24.28515625" bestFit="1" customWidth="1" collapsed="1"/>
    <col min="79" max="79" width="27.140625" bestFit="1" customWidth="1" collapsed="1"/>
    <col min="80" max="80" width="23" bestFit="1" customWidth="1" collapsed="1"/>
    <col min="81" max="81" width="22.140625" bestFit="1" customWidth="1" collapsed="1"/>
    <col min="82" max="82" width="22.5703125" bestFit="1" customWidth="1" collapsed="1"/>
    <col min="83" max="83" width="24.42578125" bestFit="1" customWidth="1" collapsed="1"/>
    <col min="84" max="84" width="24" bestFit="1" customWidth="1" collapsed="1"/>
    <col min="85" max="85" width="27" bestFit="1" customWidth="1" collapsed="1"/>
    <col min="86" max="86" width="33" bestFit="1" customWidth="1" collapsed="1"/>
    <col min="87" max="87" width="22" bestFit="1" customWidth="1" collapsed="1"/>
    <col min="88" max="88" width="37.140625" bestFit="1" customWidth="1" collapsed="1"/>
    <col min="89" max="89" width="33.85546875" bestFit="1" customWidth="1" collapsed="1"/>
    <col min="90" max="90" width="36.42578125" bestFit="1" customWidth="1" collapsed="1"/>
    <col min="91" max="91" width="33.140625" bestFit="1" customWidth="1" collapsed="1"/>
    <col min="92" max="92" width="22.140625" bestFit="1" customWidth="1" collapsed="1"/>
    <col min="93" max="93" width="24.85546875" bestFit="1" customWidth="1" collapsed="1"/>
    <col min="94" max="94" width="24.5703125" bestFit="1" customWidth="1" collapsed="1"/>
    <col min="95" max="95" width="25.28515625" bestFit="1" customWidth="1" collapsed="1"/>
    <col min="96" max="96" width="28.140625" bestFit="1" customWidth="1" collapsed="1"/>
    <col min="97" max="97" width="24" bestFit="1" customWidth="1" collapsed="1"/>
    <col min="98" max="98" width="23.140625" bestFit="1" customWidth="1" collapsed="1"/>
    <col min="99" max="99" width="23.5703125" bestFit="1" customWidth="1" collapsed="1"/>
    <col min="100" max="100" width="25.42578125" bestFit="1" customWidth="1" collapsed="1"/>
    <col min="101" max="101" width="25" bestFit="1" customWidth="1" collapsed="1"/>
    <col min="102" max="102" width="28" bestFit="1" customWidth="1" collapsed="1"/>
    <col min="103" max="103" width="34" bestFit="1" customWidth="1" collapsed="1"/>
    <col min="104" max="104" width="23" bestFit="1" customWidth="1" collapsed="1"/>
    <col min="105" max="105" width="38.140625" bestFit="1" customWidth="1" collapsed="1"/>
    <col min="106" max="106" width="35" bestFit="1" customWidth="1" collapsed="1"/>
    <col min="107" max="107" width="37.42578125" bestFit="1" customWidth="1" collapsed="1"/>
    <col min="108" max="108" width="34.28515625" bestFit="1" customWidth="1" collapsed="1"/>
    <col min="109" max="109" width="23.140625" bestFit="1" customWidth="1" collapsed="1"/>
    <col min="110" max="110" width="21.140625" bestFit="1" customWidth="1" collapsed="1"/>
    <col min="111" max="111" width="16.42578125" bestFit="1" customWidth="1" collapsed="1"/>
    <col min="112" max="112" width="22" bestFit="1" customWidth="1" collapsed="1"/>
    <col min="113" max="113" width="18" bestFit="1" customWidth="1" collapsed="1"/>
    <col min="114" max="114" width="21.85546875" bestFit="1" customWidth="1" collapsed="1"/>
    <col min="115" max="115" width="23.5703125" bestFit="1" customWidth="1" collapsed="1"/>
    <col min="116" max="116" width="21" bestFit="1" customWidth="1" collapsed="1"/>
    <col min="117" max="117" width="20.85546875" bestFit="1" customWidth="1" collapsed="1"/>
    <col min="118" max="118" width="23.85546875" bestFit="1" customWidth="1" collapsed="1"/>
    <col min="119" max="119" width="22.28515625" bestFit="1" customWidth="1" collapsed="1"/>
    <col min="120" max="120" width="17.42578125" bestFit="1" customWidth="1" collapsed="1"/>
    <col min="121" max="121" width="23" bestFit="1" customWidth="1" collapsed="1"/>
    <col min="122" max="122" width="19" bestFit="1" customWidth="1" collapsed="1"/>
    <col min="123" max="123" width="22.85546875" bestFit="1" customWidth="1" collapsed="1"/>
    <col min="124" max="124" width="24.5703125" bestFit="1" customWidth="1" collapsed="1"/>
    <col min="125" max="125" width="21" bestFit="1" customWidth="1" collapsed="1"/>
    <col min="126" max="126" width="22" bestFit="1" customWidth="1" collapsed="1"/>
    <col min="127" max="127" width="24.85546875" bestFit="1" customWidth="1" collapsed="1"/>
    <col min="128" max="128" width="22.28515625" bestFit="1" customWidth="1" collapsed="1"/>
    <col min="129" max="129" width="17.42578125" bestFit="1" customWidth="1" collapsed="1"/>
    <col min="130" max="130" width="23" bestFit="1" customWidth="1" collapsed="1"/>
    <col min="131" max="131" width="19" bestFit="1" customWidth="1" collapsed="1"/>
    <col min="132" max="132" width="22.85546875" bestFit="1" customWidth="1" collapsed="1"/>
    <col min="133" max="133" width="24.5703125" bestFit="1" customWidth="1" collapsed="1"/>
    <col min="134" max="134" width="21" bestFit="1" customWidth="1" collapsed="1"/>
    <col min="135" max="135" width="22" bestFit="1" customWidth="1" collapsed="1"/>
    <col min="136" max="136" width="24.85546875" bestFit="1" customWidth="1" collapsed="1"/>
    <col min="137" max="137" width="22.28515625" bestFit="1" customWidth="1" collapsed="1"/>
    <col min="138" max="138" width="17.42578125" bestFit="1" customWidth="1" collapsed="1"/>
    <col min="139" max="139" width="23" bestFit="1" customWidth="1" collapsed="1"/>
    <col min="140" max="140" width="19" bestFit="1" customWidth="1" collapsed="1"/>
    <col min="141" max="141" width="22.85546875" bestFit="1" customWidth="1" collapsed="1"/>
    <col min="142" max="142" width="24.5703125" bestFit="1" customWidth="1" collapsed="1"/>
    <col min="143" max="143" width="20.7109375" bestFit="1" customWidth="1" collapsed="1"/>
    <col min="144" max="144" width="22" bestFit="1" customWidth="1" collapsed="1"/>
    <col min="145" max="145" width="24.85546875" bestFit="1" customWidth="1" collapsed="1"/>
    <col min="146" max="146" width="22.28515625" bestFit="1" customWidth="1" collapsed="1"/>
    <col min="147" max="147" width="17.42578125" bestFit="1" customWidth="1" collapsed="1"/>
    <col min="148" max="148" width="23" bestFit="1" customWidth="1" collapsed="1"/>
    <col min="149" max="149" width="19" bestFit="1" customWidth="1" collapsed="1"/>
    <col min="150" max="150" width="22.85546875" bestFit="1" customWidth="1" collapsed="1"/>
    <col min="151" max="151" width="24.5703125" bestFit="1" customWidth="1" collapsed="1"/>
    <col min="152" max="152" width="20.7109375" bestFit="1" customWidth="1" collapsed="1"/>
    <col min="153" max="153" width="22" bestFit="1" customWidth="1" collapsed="1"/>
    <col min="154" max="154" width="24.85546875" bestFit="1" customWidth="1" collapsed="1"/>
    <col min="155" max="156" width="17.28515625" bestFit="1" customWidth="1" collapsed="1"/>
    <col min="157" max="157" width="17.7109375" bestFit="1" customWidth="1" collapsed="1"/>
    <col min="158" max="158" width="19.5703125" bestFit="1" customWidth="1" collapsed="1"/>
    <col min="159" max="159" width="28" bestFit="1" customWidth="1" collapsed="1"/>
    <col min="160" max="160" width="17.7109375" bestFit="1" customWidth="1" collapsed="1"/>
    <col min="161" max="161" width="71.42578125" bestFit="1" customWidth="1" collapsed="1"/>
    <col min="162" max="162" width="56.140625" bestFit="1" customWidth="1" collapsed="1"/>
  </cols>
  <sheetData>
    <row r="1" spans="1:162" x14ac:dyDescent="0.25">
      <c r="A1" s="1" t="s">
        <v>2</v>
      </c>
      <c r="B1" s="1" t="s">
        <v>537</v>
      </c>
      <c r="C1" s="1" t="s">
        <v>692</v>
      </c>
      <c r="D1" s="1" t="s">
        <v>130</v>
      </c>
      <c r="E1" s="1" t="s">
        <v>538</v>
      </c>
      <c r="F1" s="1" t="s">
        <v>140</v>
      </c>
      <c r="G1" s="1" t="s">
        <v>693</v>
      </c>
      <c r="H1" s="1" t="s">
        <v>141</v>
      </c>
      <c r="I1" s="1" t="s">
        <v>142</v>
      </c>
      <c r="J1" s="1" t="s">
        <v>143</v>
      </c>
      <c r="K1" s="1" t="s">
        <v>145</v>
      </c>
      <c r="L1" s="1" t="s">
        <v>146</v>
      </c>
      <c r="M1" s="1" t="s">
        <v>147</v>
      </c>
      <c r="N1" s="1" t="s">
        <v>155</v>
      </c>
      <c r="O1" s="1" t="s">
        <v>156</v>
      </c>
      <c r="P1" s="1" t="s">
        <v>148</v>
      </c>
      <c r="Q1" s="1" t="s">
        <v>150</v>
      </c>
      <c r="R1" s="27" t="s">
        <v>694</v>
      </c>
      <c r="S1" s="27" t="s">
        <v>695</v>
      </c>
      <c r="T1" s="1" t="s">
        <v>696</v>
      </c>
      <c r="U1" s="1" t="s">
        <v>697</v>
      </c>
      <c r="V1" s="1" t="s">
        <v>698</v>
      </c>
      <c r="W1" s="27" t="s">
        <v>699</v>
      </c>
      <c r="X1" s="1" t="s">
        <v>154</v>
      </c>
      <c r="Y1" s="1" t="s">
        <v>700</v>
      </c>
      <c r="Z1" s="1" t="s">
        <v>701</v>
      </c>
      <c r="AA1" s="1" t="s">
        <v>702</v>
      </c>
      <c r="AB1" s="1" t="s">
        <v>703</v>
      </c>
      <c r="AC1" s="1" t="s">
        <v>704</v>
      </c>
      <c r="AD1" s="1" t="s">
        <v>705</v>
      </c>
      <c r="AE1" s="1" t="s">
        <v>706</v>
      </c>
      <c r="AF1" s="1" t="s">
        <v>707</v>
      </c>
      <c r="AG1" s="1" t="s">
        <v>708</v>
      </c>
      <c r="AH1" s="1" t="s">
        <v>709</v>
      </c>
      <c r="AI1" s="27" t="s">
        <v>710</v>
      </c>
      <c r="AJ1" s="27" t="s">
        <v>711</v>
      </c>
      <c r="AK1" s="1" t="s">
        <v>712</v>
      </c>
      <c r="AL1" s="1" t="s">
        <v>713</v>
      </c>
      <c r="AM1" s="1" t="s">
        <v>714</v>
      </c>
      <c r="AN1" s="1" t="s">
        <v>715</v>
      </c>
      <c r="AO1" s="1" t="s">
        <v>716</v>
      </c>
      <c r="AP1" s="1" t="s">
        <v>717</v>
      </c>
      <c r="AQ1" s="1" t="s">
        <v>718</v>
      </c>
      <c r="AR1" s="1" t="s">
        <v>719</v>
      </c>
      <c r="AS1" s="1" t="s">
        <v>720</v>
      </c>
      <c r="AT1" s="1" t="s">
        <v>721</v>
      </c>
      <c r="AU1" s="1" t="s">
        <v>722</v>
      </c>
      <c r="AV1" s="1" t="s">
        <v>723</v>
      </c>
      <c r="AW1" s="1" t="s">
        <v>724</v>
      </c>
      <c r="AX1" s="1" t="s">
        <v>725</v>
      </c>
      <c r="AY1" s="1" t="s">
        <v>726</v>
      </c>
      <c r="AZ1" s="1" t="s">
        <v>727</v>
      </c>
      <c r="BA1" s="1" t="s">
        <v>728</v>
      </c>
      <c r="BB1" s="1" t="s">
        <v>729</v>
      </c>
      <c r="BC1" s="1" t="s">
        <v>730</v>
      </c>
      <c r="BD1" s="1" t="s">
        <v>731</v>
      </c>
      <c r="BE1" s="1" t="s">
        <v>732</v>
      </c>
      <c r="BF1" s="1" t="s">
        <v>733</v>
      </c>
      <c r="BG1" s="1" t="s">
        <v>734</v>
      </c>
      <c r="BH1" s="1" t="s">
        <v>735</v>
      </c>
      <c r="BI1" s="1" t="s">
        <v>736</v>
      </c>
      <c r="BJ1" s="1" t="s">
        <v>737</v>
      </c>
      <c r="BK1" s="1" t="s">
        <v>738</v>
      </c>
      <c r="BL1" s="1" t="s">
        <v>739</v>
      </c>
      <c r="BM1" s="1" t="s">
        <v>740</v>
      </c>
      <c r="BN1" s="1" t="s">
        <v>741</v>
      </c>
      <c r="BO1" s="1" t="s">
        <v>742</v>
      </c>
      <c r="BP1" s="1" t="s">
        <v>743</v>
      </c>
      <c r="BQ1" s="1" t="s">
        <v>744</v>
      </c>
      <c r="BR1" s="1" t="s">
        <v>745</v>
      </c>
      <c r="BS1" s="1" t="s">
        <v>746</v>
      </c>
      <c r="BT1" s="1" t="s">
        <v>747</v>
      </c>
      <c r="BU1" s="1" t="s">
        <v>748</v>
      </c>
      <c r="BV1" s="1" t="s">
        <v>749</v>
      </c>
      <c r="BW1" s="1" t="s">
        <v>750</v>
      </c>
      <c r="BX1" s="1" t="s">
        <v>751</v>
      </c>
      <c r="BY1" s="1" t="s">
        <v>752</v>
      </c>
      <c r="BZ1" s="1" t="s">
        <v>753</v>
      </c>
      <c r="CA1" s="1" t="s">
        <v>754</v>
      </c>
      <c r="CB1" s="1" t="s">
        <v>755</v>
      </c>
      <c r="CC1" s="1" t="s">
        <v>756</v>
      </c>
      <c r="CD1" s="1" t="s">
        <v>757</v>
      </c>
      <c r="CE1" s="1" t="s">
        <v>758</v>
      </c>
      <c r="CF1" s="1" t="s">
        <v>759</v>
      </c>
      <c r="CG1" s="1" t="s">
        <v>760</v>
      </c>
      <c r="CH1" s="1" t="s">
        <v>761</v>
      </c>
      <c r="CI1" s="1" t="s">
        <v>762</v>
      </c>
      <c r="CJ1" s="1" t="s">
        <v>763</v>
      </c>
      <c r="CK1" s="1" t="s">
        <v>764</v>
      </c>
      <c r="CL1" s="1" t="s">
        <v>765</v>
      </c>
      <c r="CM1" s="1" t="s">
        <v>766</v>
      </c>
      <c r="CN1" s="1" t="s">
        <v>767</v>
      </c>
      <c r="CO1" s="1" t="s">
        <v>768</v>
      </c>
      <c r="CP1" s="1" t="s">
        <v>769</v>
      </c>
      <c r="CQ1" s="1" t="s">
        <v>770</v>
      </c>
      <c r="CR1" s="1" t="s">
        <v>771</v>
      </c>
      <c r="CS1" s="1" t="s">
        <v>772</v>
      </c>
      <c r="CT1" s="1" t="s">
        <v>773</v>
      </c>
      <c r="CU1" s="1" t="s">
        <v>774</v>
      </c>
      <c r="CV1" s="1" t="s">
        <v>775</v>
      </c>
      <c r="CW1" s="1" t="s">
        <v>776</v>
      </c>
      <c r="CX1" s="1" t="s">
        <v>777</v>
      </c>
      <c r="CY1" s="1" t="s">
        <v>778</v>
      </c>
      <c r="CZ1" s="1" t="s">
        <v>779</v>
      </c>
      <c r="DA1" s="1" t="s">
        <v>780</v>
      </c>
      <c r="DB1" s="1" t="s">
        <v>781</v>
      </c>
      <c r="DC1" s="1" t="s">
        <v>782</v>
      </c>
      <c r="DD1" s="1" t="s">
        <v>783</v>
      </c>
      <c r="DE1" s="1" t="s">
        <v>784</v>
      </c>
      <c r="DF1" s="1" t="s">
        <v>785</v>
      </c>
      <c r="DG1" s="1" t="s">
        <v>786</v>
      </c>
      <c r="DH1" s="1" t="s">
        <v>946</v>
      </c>
      <c r="DI1" s="1" t="s">
        <v>232</v>
      </c>
      <c r="DJ1" s="1" t="s">
        <v>787</v>
      </c>
      <c r="DK1" s="1" t="s">
        <v>788</v>
      </c>
      <c r="DL1" s="1" t="s">
        <v>789</v>
      </c>
      <c r="DM1" s="1" t="s">
        <v>790</v>
      </c>
      <c r="DN1" s="1" t="s">
        <v>791</v>
      </c>
      <c r="DO1" s="27" t="s">
        <v>792</v>
      </c>
      <c r="DP1" s="1" t="s">
        <v>793</v>
      </c>
      <c r="DQ1" s="1" t="s">
        <v>947</v>
      </c>
      <c r="DR1" s="1" t="s">
        <v>794</v>
      </c>
      <c r="DS1" s="1" t="s">
        <v>795</v>
      </c>
      <c r="DT1" s="1" t="s">
        <v>796</v>
      </c>
      <c r="DU1" s="1" t="s">
        <v>797</v>
      </c>
      <c r="DV1" s="1" t="s">
        <v>798</v>
      </c>
      <c r="DW1" s="1" t="s">
        <v>799</v>
      </c>
      <c r="DX1" s="27" t="s">
        <v>800</v>
      </c>
      <c r="DY1" s="1" t="s">
        <v>801</v>
      </c>
      <c r="DZ1" s="1" t="s">
        <v>948</v>
      </c>
      <c r="EA1" s="1" t="s">
        <v>802</v>
      </c>
      <c r="EB1" s="1" t="s">
        <v>803</v>
      </c>
      <c r="EC1" s="1" t="s">
        <v>804</v>
      </c>
      <c r="ED1" s="1" t="s">
        <v>805</v>
      </c>
      <c r="EE1" s="1" t="s">
        <v>806</v>
      </c>
      <c r="EF1" s="1" t="s">
        <v>807</v>
      </c>
      <c r="EG1" s="1" t="s">
        <v>808</v>
      </c>
      <c r="EH1" s="1" t="s">
        <v>809</v>
      </c>
      <c r="EI1" s="1" t="s">
        <v>949</v>
      </c>
      <c r="EJ1" s="1" t="s">
        <v>810</v>
      </c>
      <c r="EK1" s="1" t="s">
        <v>811</v>
      </c>
      <c r="EL1" s="1" t="s">
        <v>812</v>
      </c>
      <c r="EM1" s="1" t="s">
        <v>813</v>
      </c>
      <c r="EN1" s="1" t="s">
        <v>814</v>
      </c>
      <c r="EO1" s="1" t="s">
        <v>815</v>
      </c>
      <c r="EP1" s="1" t="s">
        <v>816</v>
      </c>
      <c r="EQ1" s="1" t="s">
        <v>817</v>
      </c>
      <c r="ER1" s="1" t="s">
        <v>950</v>
      </c>
      <c r="ES1" s="1" t="s">
        <v>818</v>
      </c>
      <c r="ET1" s="1" t="s">
        <v>819</v>
      </c>
      <c r="EU1" s="1" t="s">
        <v>820</v>
      </c>
      <c r="EV1" s="1" t="s">
        <v>821</v>
      </c>
      <c r="EW1" s="1" t="s">
        <v>822</v>
      </c>
      <c r="EX1" s="1" t="s">
        <v>823</v>
      </c>
      <c r="EY1" s="1" t="s">
        <v>951</v>
      </c>
      <c r="EZ1" s="1" t="s">
        <v>539</v>
      </c>
      <c r="FA1" s="1" t="s">
        <v>540</v>
      </c>
      <c r="FB1" s="1" t="s">
        <v>541</v>
      </c>
      <c r="FC1" s="1" t="s">
        <v>542</v>
      </c>
      <c r="FD1" s="1" t="s">
        <v>543</v>
      </c>
      <c r="FE1" s="1" t="s">
        <v>544</v>
      </c>
      <c r="FF1" s="1" t="s">
        <v>545</v>
      </c>
    </row>
    <row r="2" spans="1:162" s="12" customFormat="1" x14ac:dyDescent="0.25">
      <c r="A2" s="21">
        <v>1</v>
      </c>
      <c r="B2" s="21">
        <v>1</v>
      </c>
      <c r="C2" s="22">
        <f t="shared" ref="C2:C12" ca="1" si="0">F2-60</f>
        <v>43835.984404976851</v>
      </c>
      <c r="D2" s="21" t="s">
        <v>168</v>
      </c>
      <c r="E2" s="21">
        <v>1</v>
      </c>
      <c r="F2" s="23">
        <f ca="1">NOW()</f>
        <v>43895.984404976851</v>
      </c>
      <c r="G2" s="22"/>
      <c r="H2" s="21" t="s">
        <v>1070</v>
      </c>
      <c r="I2" s="21" t="s">
        <v>849</v>
      </c>
      <c r="J2" s="21" t="s">
        <v>178</v>
      </c>
      <c r="K2" s="21" t="s">
        <v>824</v>
      </c>
      <c r="L2" s="21" t="s">
        <v>834</v>
      </c>
      <c r="M2" s="21" t="s">
        <v>824</v>
      </c>
      <c r="N2" s="21" t="s">
        <v>837</v>
      </c>
      <c r="O2" s="21" t="s">
        <v>834</v>
      </c>
      <c r="P2" s="21" t="s">
        <v>834</v>
      </c>
      <c r="Q2" s="24" t="s">
        <v>844</v>
      </c>
      <c r="R2" s="22">
        <f ca="1">C2+10</f>
        <v>43845.984404976851</v>
      </c>
      <c r="S2" s="22">
        <f ca="1">R2+20</f>
        <v>43865.984404976851</v>
      </c>
      <c r="T2" s="21" t="s">
        <v>826</v>
      </c>
      <c r="U2" s="22">
        <f ca="1">R2+3</f>
        <v>43848.984404976851</v>
      </c>
      <c r="V2" s="21" t="s">
        <v>827</v>
      </c>
      <c r="W2" s="22">
        <f ca="1">U2+3</f>
        <v>43851.984404976851</v>
      </c>
      <c r="X2" s="24" t="s">
        <v>841</v>
      </c>
      <c r="Y2" s="21" t="s">
        <v>1071</v>
      </c>
      <c r="Z2" s="21" t="s">
        <v>849</v>
      </c>
      <c r="AA2" s="21" t="s">
        <v>829</v>
      </c>
      <c r="AB2" s="21" t="s">
        <v>837</v>
      </c>
      <c r="AC2" s="21" t="s">
        <v>186</v>
      </c>
      <c r="AD2" s="21" t="s">
        <v>837</v>
      </c>
      <c r="AE2" s="21" t="s">
        <v>824</v>
      </c>
      <c r="AF2" s="21" t="s">
        <v>830</v>
      </c>
      <c r="AG2" s="21" t="s">
        <v>186</v>
      </c>
      <c r="AH2" s="24" t="s">
        <v>843</v>
      </c>
      <c r="AI2" s="22">
        <f ca="1">S2+1</f>
        <v>43866.984404976851</v>
      </c>
      <c r="AJ2" s="22">
        <f ca="1">AI2+10+TIME(3,2,1)</f>
        <v>43877.110805439814</v>
      </c>
      <c r="AK2" s="21" t="s">
        <v>1063</v>
      </c>
      <c r="AL2" s="21"/>
      <c r="AM2" s="21"/>
      <c r="AN2" s="21"/>
      <c r="AO2" s="21"/>
      <c r="AP2" s="21" t="s">
        <v>1072</v>
      </c>
      <c r="AQ2" s="21" t="s">
        <v>194</v>
      </c>
      <c r="AR2" s="21" t="s">
        <v>833</v>
      </c>
      <c r="AS2" s="21" t="s">
        <v>824</v>
      </c>
      <c r="AT2" s="21" t="s">
        <v>180</v>
      </c>
      <c r="AU2" s="21" t="s">
        <v>824</v>
      </c>
      <c r="AV2" s="21" t="s">
        <v>837</v>
      </c>
      <c r="AW2" s="21" t="s">
        <v>186</v>
      </c>
      <c r="AX2" s="21" t="s">
        <v>952</v>
      </c>
      <c r="AY2" s="21" t="s">
        <v>1064</v>
      </c>
      <c r="AZ2" s="22">
        <f ca="1">AI2+2</f>
        <v>43868.984404976851</v>
      </c>
      <c r="BA2" s="22">
        <f ca="1">AZ2+3</f>
        <v>43871.984404976851</v>
      </c>
      <c r="BB2" s="21"/>
      <c r="BC2" s="21"/>
      <c r="BD2" s="21"/>
      <c r="BE2" s="21"/>
      <c r="BF2" s="21"/>
      <c r="BG2" s="21"/>
      <c r="BH2" s="21"/>
      <c r="BI2" s="21"/>
      <c r="BJ2" s="21"/>
      <c r="BK2" s="21"/>
      <c r="BL2" s="21"/>
      <c r="BM2" s="21"/>
      <c r="BN2" s="21"/>
      <c r="BO2" s="21"/>
      <c r="BP2" s="21"/>
      <c r="BQ2" s="21"/>
      <c r="BR2" s="21"/>
      <c r="BS2" s="21"/>
      <c r="BT2" s="21"/>
      <c r="BU2" s="21"/>
      <c r="BV2" s="21"/>
      <c r="BW2" s="21"/>
      <c r="BX2" s="21" t="s">
        <v>1072</v>
      </c>
      <c r="BY2" s="21" t="s">
        <v>194</v>
      </c>
      <c r="BZ2" s="21" t="s">
        <v>833</v>
      </c>
      <c r="CA2" s="21" t="s">
        <v>824</v>
      </c>
      <c r="CB2" s="21" t="s">
        <v>180</v>
      </c>
      <c r="CC2" s="21" t="s">
        <v>824</v>
      </c>
      <c r="CD2" s="21" t="s">
        <v>837</v>
      </c>
      <c r="CE2" s="21" t="s">
        <v>186</v>
      </c>
      <c r="CF2" s="21" t="s">
        <v>952</v>
      </c>
      <c r="CG2" s="21" t="s">
        <v>1064</v>
      </c>
      <c r="CH2" s="22">
        <f ca="1">AZ2</f>
        <v>43868.984404976851</v>
      </c>
      <c r="CI2" s="22">
        <f ca="1">CH2+3</f>
        <v>43871.984404976851</v>
      </c>
      <c r="CJ2" s="21"/>
      <c r="CK2" s="21"/>
      <c r="CL2" s="21"/>
      <c r="CM2" s="21"/>
      <c r="CN2" s="21"/>
      <c r="CO2" s="21"/>
      <c r="CP2" s="21"/>
      <c r="CQ2" s="21"/>
      <c r="CR2" s="21"/>
      <c r="CS2" s="21"/>
      <c r="CT2" s="21"/>
      <c r="CU2" s="21"/>
      <c r="CV2" s="21"/>
      <c r="CW2" s="21"/>
      <c r="CX2" s="21"/>
      <c r="CY2" s="21"/>
      <c r="CZ2" s="21"/>
      <c r="DA2" s="21"/>
      <c r="DB2" s="21"/>
      <c r="DC2" s="21"/>
      <c r="DD2" s="21"/>
      <c r="DE2" s="21"/>
      <c r="DF2" s="22"/>
      <c r="DG2" s="21"/>
      <c r="DH2" s="22"/>
      <c r="DI2" s="21"/>
      <c r="DJ2" s="21"/>
      <c r="DK2" s="21"/>
      <c r="DL2" s="21"/>
      <c r="DM2" s="21"/>
      <c r="DN2" s="22"/>
      <c r="DO2" s="22"/>
      <c r="DP2" s="21"/>
      <c r="DQ2" s="22"/>
      <c r="DR2" s="21"/>
      <c r="DS2" s="21"/>
      <c r="DT2" s="21"/>
      <c r="DU2" s="21"/>
      <c r="DV2" s="21"/>
      <c r="DW2" s="22"/>
      <c r="DX2" s="22"/>
      <c r="DY2" s="21"/>
      <c r="DZ2" s="21"/>
      <c r="EA2" s="21"/>
      <c r="EB2" s="21"/>
      <c r="EC2" s="21"/>
      <c r="ED2" s="21"/>
      <c r="EE2" s="21"/>
      <c r="EF2" s="22"/>
      <c r="EG2" s="21"/>
      <c r="EH2" s="21"/>
      <c r="EI2" s="21"/>
      <c r="EJ2" s="21"/>
      <c r="EK2" s="21"/>
      <c r="EL2" s="21"/>
      <c r="EM2" s="21"/>
      <c r="EN2" s="21"/>
      <c r="EO2" s="21"/>
      <c r="EP2" s="21"/>
      <c r="EQ2" s="21"/>
      <c r="ER2" s="21"/>
      <c r="ES2" s="21"/>
      <c r="ET2" s="21"/>
      <c r="EU2" s="21"/>
      <c r="EV2" s="21"/>
      <c r="EW2" s="21"/>
      <c r="EX2" s="21"/>
      <c r="EY2" s="21">
        <v>1</v>
      </c>
      <c r="EZ2" s="21">
        <v>1003000421</v>
      </c>
      <c r="FA2" s="21">
        <v>163627541</v>
      </c>
      <c r="FB2" s="25">
        <v>123</v>
      </c>
      <c r="FC2" s="21" t="s">
        <v>548</v>
      </c>
      <c r="FD2" s="21" t="s">
        <v>549</v>
      </c>
      <c r="FE2" s="21" t="s">
        <v>550</v>
      </c>
      <c r="FF2" s="21" t="s">
        <v>551</v>
      </c>
    </row>
    <row r="3" spans="1:162" s="12" customFormat="1" x14ac:dyDescent="0.25">
      <c r="A3" s="21">
        <v>1</v>
      </c>
      <c r="B3" s="21">
        <v>2</v>
      </c>
      <c r="C3" s="22">
        <f t="shared" ca="1" si="0"/>
        <v>43835.984404976851</v>
      </c>
      <c r="D3" s="21" t="s">
        <v>168</v>
      </c>
      <c r="E3" s="21">
        <v>2</v>
      </c>
      <c r="F3" s="23">
        <f t="shared" ref="F3:F12" ca="1" si="1">NOW()</f>
        <v>43895.984404976851</v>
      </c>
      <c r="G3" s="22"/>
      <c r="H3" s="21" t="s">
        <v>1070</v>
      </c>
      <c r="I3" s="21" t="s">
        <v>849</v>
      </c>
      <c r="J3" s="21" t="s">
        <v>178</v>
      </c>
      <c r="K3" s="21" t="s">
        <v>824</v>
      </c>
      <c r="L3" s="21" t="s">
        <v>834</v>
      </c>
      <c r="M3" s="21" t="s">
        <v>824</v>
      </c>
      <c r="N3" s="21" t="s">
        <v>825</v>
      </c>
      <c r="O3" s="21" t="s">
        <v>834</v>
      </c>
      <c r="P3" s="21" t="s">
        <v>834</v>
      </c>
      <c r="Q3" s="21" t="s">
        <v>844</v>
      </c>
      <c r="R3" s="22">
        <f ca="1">C3+2</f>
        <v>43837.984404976851</v>
      </c>
      <c r="S3" s="22">
        <f ca="1">R3+20-TIME(2,2,0)</f>
        <v>43857.899682754629</v>
      </c>
      <c r="T3" s="21"/>
      <c r="U3" s="22"/>
      <c r="V3" s="21"/>
      <c r="W3" s="22"/>
      <c r="X3" s="21" t="s">
        <v>828</v>
      </c>
      <c r="Y3" s="21" t="s">
        <v>1071</v>
      </c>
      <c r="Z3" s="21" t="s">
        <v>849</v>
      </c>
      <c r="AA3" s="21" t="s">
        <v>829</v>
      </c>
      <c r="AB3" s="21" t="s">
        <v>825</v>
      </c>
      <c r="AC3" s="21" t="s">
        <v>186</v>
      </c>
      <c r="AD3" s="21" t="s">
        <v>825</v>
      </c>
      <c r="AE3" s="21" t="s">
        <v>824</v>
      </c>
      <c r="AF3" s="21" t="s">
        <v>830</v>
      </c>
      <c r="AG3" s="21" t="s">
        <v>186</v>
      </c>
      <c r="AH3" s="21" t="s">
        <v>843</v>
      </c>
      <c r="AI3" s="22">
        <f ca="1">C3+TIME(2,2,3)</f>
        <v>43836.069161921296</v>
      </c>
      <c r="AJ3" s="22">
        <f ca="1">AI3+30+TIME(1,1,2)</f>
        <v>43866.111546180553</v>
      </c>
      <c r="AK3" s="21" t="s">
        <v>1065</v>
      </c>
      <c r="AL3" s="21"/>
      <c r="AM3" s="21"/>
      <c r="AN3" s="21"/>
      <c r="AO3" s="21"/>
      <c r="AP3" s="21" t="s">
        <v>1072</v>
      </c>
      <c r="AQ3" s="21" t="s">
        <v>206</v>
      </c>
      <c r="AR3" s="21" t="s">
        <v>833</v>
      </c>
      <c r="AS3" s="21" t="s">
        <v>824</v>
      </c>
      <c r="AT3" s="21" t="s">
        <v>180</v>
      </c>
      <c r="AU3" s="21" t="s">
        <v>824</v>
      </c>
      <c r="AV3" s="21" t="s">
        <v>825</v>
      </c>
      <c r="AW3" s="21" t="s">
        <v>186</v>
      </c>
      <c r="AX3" s="21" t="s">
        <v>952</v>
      </c>
      <c r="AY3" s="21" t="s">
        <v>1064</v>
      </c>
      <c r="AZ3" s="22">
        <f ca="1">AJ3+10</f>
        <v>43876.111546180553</v>
      </c>
      <c r="BA3" s="22">
        <f ca="1">AZ3+2</f>
        <v>43878.111546180553</v>
      </c>
      <c r="BB3" s="21"/>
      <c r="BC3" s="21"/>
      <c r="BD3" s="21"/>
      <c r="BE3" s="21"/>
      <c r="BF3" s="21"/>
      <c r="BG3" s="21" t="s">
        <v>1073</v>
      </c>
      <c r="BH3" s="21" t="s">
        <v>194</v>
      </c>
      <c r="BI3" s="21" t="s">
        <v>833</v>
      </c>
      <c r="BJ3" s="21" t="s">
        <v>837</v>
      </c>
      <c r="BK3" s="21" t="s">
        <v>834</v>
      </c>
      <c r="BL3" s="21" t="s">
        <v>837</v>
      </c>
      <c r="BM3" s="21" t="s">
        <v>824</v>
      </c>
      <c r="BN3" s="21" t="s">
        <v>834</v>
      </c>
      <c r="BO3" s="21" t="s">
        <v>834</v>
      </c>
      <c r="BP3" s="21" t="s">
        <v>846</v>
      </c>
      <c r="BQ3" s="22">
        <f ca="1">BA3+2</f>
        <v>43880.111546180553</v>
      </c>
      <c r="BR3" s="22">
        <f ca="1">BQ3+2</f>
        <v>43882.111546180553</v>
      </c>
      <c r="BS3" s="21"/>
      <c r="BT3" s="21"/>
      <c r="BU3" s="21"/>
      <c r="BV3" s="21"/>
      <c r="BW3" s="21"/>
      <c r="BX3" s="21" t="s">
        <v>1072</v>
      </c>
      <c r="BY3" s="21" t="s">
        <v>206</v>
      </c>
      <c r="BZ3" s="21" t="s">
        <v>833</v>
      </c>
      <c r="CA3" s="21" t="s">
        <v>824</v>
      </c>
      <c r="CB3" s="21" t="s">
        <v>180</v>
      </c>
      <c r="CC3" s="21" t="s">
        <v>824</v>
      </c>
      <c r="CD3" s="21" t="s">
        <v>825</v>
      </c>
      <c r="CE3" s="21" t="s">
        <v>186</v>
      </c>
      <c r="CF3" s="21" t="s">
        <v>952</v>
      </c>
      <c r="CG3" s="21" t="s">
        <v>1064</v>
      </c>
      <c r="CH3" s="22">
        <f ca="1">BR3+10</f>
        <v>43892.111546180553</v>
      </c>
      <c r="CI3" s="22">
        <f ca="1">CH3+2</f>
        <v>43894.111546180553</v>
      </c>
      <c r="CJ3" s="21"/>
      <c r="CK3" s="21"/>
      <c r="CL3" s="21"/>
      <c r="CM3" s="21"/>
      <c r="CN3" s="21"/>
      <c r="CO3" s="21" t="s">
        <v>1073</v>
      </c>
      <c r="CP3" s="21" t="s">
        <v>194</v>
      </c>
      <c r="CQ3" s="21" t="s">
        <v>833</v>
      </c>
      <c r="CR3" s="21" t="s">
        <v>837</v>
      </c>
      <c r="CS3" s="21" t="s">
        <v>834</v>
      </c>
      <c r="CT3" s="21" t="s">
        <v>837</v>
      </c>
      <c r="CU3" s="21" t="s">
        <v>824</v>
      </c>
      <c r="CV3" s="21" t="s">
        <v>834</v>
      </c>
      <c r="CW3" s="21" t="s">
        <v>834</v>
      </c>
      <c r="CX3" s="21" t="s">
        <v>846</v>
      </c>
      <c r="CY3" s="22">
        <f ca="1">CI3+2</f>
        <v>43896.111546180553</v>
      </c>
      <c r="CZ3" s="22">
        <f ca="1">CY3+2</f>
        <v>43898.111546180553</v>
      </c>
      <c r="DA3" s="21"/>
      <c r="DB3" s="21"/>
      <c r="DC3" s="21"/>
      <c r="DD3" s="21"/>
      <c r="DE3" s="21"/>
      <c r="DF3" s="22"/>
      <c r="DG3" s="21"/>
      <c r="DH3" s="22"/>
      <c r="DI3" s="21"/>
      <c r="DJ3" s="21"/>
      <c r="DK3" s="21"/>
      <c r="DL3" s="21"/>
      <c r="DM3" s="21"/>
      <c r="DN3" s="22"/>
      <c r="DO3" s="22"/>
      <c r="DP3" s="21"/>
      <c r="DQ3" s="22"/>
      <c r="DR3" s="21"/>
      <c r="DS3" s="21"/>
      <c r="DT3" s="21"/>
      <c r="DU3" s="21"/>
      <c r="DV3" s="21"/>
      <c r="DW3" s="22"/>
      <c r="DX3" s="22"/>
      <c r="DY3" s="21"/>
      <c r="DZ3" s="21"/>
      <c r="EA3" s="21"/>
      <c r="EB3" s="21"/>
      <c r="EC3" s="21"/>
      <c r="ED3" s="21"/>
      <c r="EE3" s="21"/>
      <c r="EF3" s="22"/>
      <c r="EG3" s="21"/>
      <c r="EH3" s="21"/>
      <c r="EI3" s="21"/>
      <c r="EJ3" s="21"/>
      <c r="EK3" s="21"/>
      <c r="EL3" s="21"/>
      <c r="EM3" s="21"/>
      <c r="EN3" s="21"/>
      <c r="EO3" s="21"/>
      <c r="EP3" s="21"/>
      <c r="EQ3" s="21"/>
      <c r="ER3" s="21"/>
      <c r="ES3" s="21"/>
      <c r="ET3" s="21"/>
      <c r="EU3" s="21"/>
      <c r="EV3" s="21"/>
      <c r="EW3" s="21"/>
      <c r="EX3" s="21"/>
      <c r="EY3" s="21">
        <v>2</v>
      </c>
      <c r="EZ3" s="21">
        <v>1003000422</v>
      </c>
      <c r="FA3" s="21">
        <v>163627542</v>
      </c>
      <c r="FB3" s="25">
        <v>12</v>
      </c>
      <c r="FC3" s="21" t="s">
        <v>554</v>
      </c>
      <c r="FD3" s="21" t="s">
        <v>555</v>
      </c>
      <c r="FE3" s="21" t="s">
        <v>556</v>
      </c>
      <c r="FF3" s="21" t="s">
        <v>557</v>
      </c>
    </row>
    <row r="4" spans="1:162" s="12" customFormat="1" x14ac:dyDescent="0.25">
      <c r="A4" s="21">
        <v>1</v>
      </c>
      <c r="B4" s="21">
        <v>3</v>
      </c>
      <c r="C4" s="22">
        <f t="shared" ca="1" si="0"/>
        <v>43835.984404976851</v>
      </c>
      <c r="D4" s="21" t="s">
        <v>168</v>
      </c>
      <c r="E4" s="21">
        <v>3</v>
      </c>
      <c r="F4" s="23">
        <f t="shared" ca="1" si="1"/>
        <v>43895.984404976851</v>
      </c>
      <c r="G4" s="22"/>
      <c r="H4" s="21" t="s">
        <v>1070</v>
      </c>
      <c r="I4" s="21" t="s">
        <v>849</v>
      </c>
      <c r="J4" s="21" t="s">
        <v>178</v>
      </c>
      <c r="K4" s="21" t="s">
        <v>824</v>
      </c>
      <c r="L4" s="21" t="s">
        <v>834</v>
      </c>
      <c r="M4" s="21" t="s">
        <v>824</v>
      </c>
      <c r="N4" s="21" t="s">
        <v>835</v>
      </c>
      <c r="O4" s="21" t="s">
        <v>834</v>
      </c>
      <c r="P4" s="21" t="s">
        <v>834</v>
      </c>
      <c r="Q4" s="21" t="s">
        <v>844</v>
      </c>
      <c r="R4" s="22">
        <f ca="1">C4+1</f>
        <v>43836.984404976851</v>
      </c>
      <c r="S4" s="22">
        <f ca="1">R4+10+TIME(2,2,0)</f>
        <v>43847.069127199073</v>
      </c>
      <c r="T4" s="21"/>
      <c r="U4" s="22"/>
      <c r="V4" s="21"/>
      <c r="W4" s="22"/>
      <c r="X4" s="21" t="s">
        <v>845</v>
      </c>
      <c r="Y4" s="21" t="s">
        <v>1071</v>
      </c>
      <c r="Z4" s="21" t="s">
        <v>849</v>
      </c>
      <c r="AA4" s="21" t="s">
        <v>829</v>
      </c>
      <c r="AB4" s="21" t="s">
        <v>835</v>
      </c>
      <c r="AC4" s="21" t="s">
        <v>186</v>
      </c>
      <c r="AD4" s="21" t="s">
        <v>835</v>
      </c>
      <c r="AE4" s="21" t="s">
        <v>824</v>
      </c>
      <c r="AF4" s="21" t="s">
        <v>830</v>
      </c>
      <c r="AG4" s="21" t="s">
        <v>186</v>
      </c>
      <c r="AH4" s="21" t="s">
        <v>843</v>
      </c>
      <c r="AI4" s="22">
        <f ca="1">S4+TIME(2,3,9)</f>
        <v>43847.154648032403</v>
      </c>
      <c r="AJ4" s="22">
        <f ca="1">AI4+20+TIME(4,2,5)</f>
        <v>43867.32276145833</v>
      </c>
      <c r="AK4" s="21" t="s">
        <v>1063</v>
      </c>
      <c r="AL4" s="21"/>
      <c r="AM4" s="21"/>
      <c r="AN4" s="21"/>
      <c r="AO4" s="21"/>
      <c r="AP4" s="21" t="s">
        <v>1072</v>
      </c>
      <c r="AQ4" s="21" t="s">
        <v>849</v>
      </c>
      <c r="AR4" s="21" t="s">
        <v>833</v>
      </c>
      <c r="AS4" s="21" t="s">
        <v>824</v>
      </c>
      <c r="AT4" s="21" t="s">
        <v>180</v>
      </c>
      <c r="AU4" s="21" t="s">
        <v>824</v>
      </c>
      <c r="AV4" s="21" t="s">
        <v>835</v>
      </c>
      <c r="AW4" s="21" t="s">
        <v>186</v>
      </c>
      <c r="AX4" s="21" t="s">
        <v>952</v>
      </c>
      <c r="AY4" s="21" t="s">
        <v>1064</v>
      </c>
      <c r="AZ4" s="22">
        <f ca="1">AJ4+2</f>
        <v>43869.32276145833</v>
      </c>
      <c r="BA4" s="22">
        <f ca="1">AZ4+15</f>
        <v>43884.32276145833</v>
      </c>
      <c r="BB4" s="21"/>
      <c r="BC4" s="21"/>
      <c r="BD4" s="21"/>
      <c r="BE4" s="21"/>
      <c r="BF4" s="21"/>
      <c r="BG4" s="21" t="s">
        <v>1073</v>
      </c>
      <c r="BH4" s="21" t="s">
        <v>209</v>
      </c>
      <c r="BI4" s="21" t="s">
        <v>833</v>
      </c>
      <c r="BJ4" s="21" t="s">
        <v>825</v>
      </c>
      <c r="BK4" s="21" t="s">
        <v>834</v>
      </c>
      <c r="BL4" s="21" t="s">
        <v>825</v>
      </c>
      <c r="BM4" s="21" t="s">
        <v>824</v>
      </c>
      <c r="BN4" s="21" t="s">
        <v>834</v>
      </c>
      <c r="BO4" s="21" t="s">
        <v>834</v>
      </c>
      <c r="BP4" s="21" t="s">
        <v>846</v>
      </c>
      <c r="BQ4" s="22">
        <f ca="1">BA4+3</f>
        <v>43887.32276145833</v>
      </c>
      <c r="BR4" s="22">
        <f ca="1">BQ4+TIME(1,1,2)</f>
        <v>43887.365145717587</v>
      </c>
      <c r="BS4" s="21"/>
      <c r="BT4" s="21"/>
      <c r="BU4" s="21"/>
      <c r="BV4" s="21"/>
      <c r="BW4" s="21"/>
      <c r="BX4" s="21" t="s">
        <v>1073</v>
      </c>
      <c r="BY4" s="21" t="s">
        <v>209</v>
      </c>
      <c r="BZ4" s="21" t="s">
        <v>833</v>
      </c>
      <c r="CA4" s="21" t="s">
        <v>825</v>
      </c>
      <c r="CB4" s="21" t="s">
        <v>834</v>
      </c>
      <c r="CC4" s="21" t="s">
        <v>825</v>
      </c>
      <c r="CD4" s="21" t="s">
        <v>824</v>
      </c>
      <c r="CE4" s="21" t="s">
        <v>834</v>
      </c>
      <c r="CF4" s="21" t="s">
        <v>834</v>
      </c>
      <c r="CG4" s="21" t="s">
        <v>846</v>
      </c>
      <c r="CH4" s="22">
        <f ca="1">BR4+3</f>
        <v>43890.365145717587</v>
      </c>
      <c r="CI4" s="22">
        <f ca="1">CH4+TIME(1,1,2)</f>
        <v>43890.407529976845</v>
      </c>
      <c r="CJ4" s="21"/>
      <c r="CK4" s="21"/>
      <c r="CL4" s="21"/>
      <c r="CM4" s="21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21"/>
      <c r="CY4" s="21"/>
      <c r="CZ4" s="21"/>
      <c r="DA4" s="21"/>
      <c r="DB4" s="21"/>
      <c r="DC4" s="21"/>
      <c r="DD4" s="21"/>
      <c r="DE4" s="21"/>
      <c r="DF4" s="22"/>
      <c r="DG4" s="21"/>
      <c r="DH4" s="22"/>
      <c r="DI4" s="21"/>
      <c r="DJ4" s="21"/>
      <c r="DK4" s="21"/>
      <c r="DL4" s="21"/>
      <c r="DM4" s="21"/>
      <c r="DN4" s="22"/>
      <c r="DO4" s="22"/>
      <c r="DP4" s="21"/>
      <c r="DQ4" s="22"/>
      <c r="DR4" s="21"/>
      <c r="DS4" s="21"/>
      <c r="DT4" s="21"/>
      <c r="DU4" s="21"/>
      <c r="DV4" s="21"/>
      <c r="DW4" s="22"/>
      <c r="DX4" s="22"/>
      <c r="DY4" s="21"/>
      <c r="DZ4" s="21"/>
      <c r="EA4" s="21"/>
      <c r="EB4" s="21"/>
      <c r="EC4" s="21"/>
      <c r="ED4" s="21"/>
      <c r="EE4" s="21"/>
      <c r="EF4" s="22"/>
      <c r="EG4" s="21"/>
      <c r="EH4" s="21"/>
      <c r="EI4" s="21"/>
      <c r="EJ4" s="21"/>
      <c r="EK4" s="21"/>
      <c r="EL4" s="21"/>
      <c r="EM4" s="21"/>
      <c r="EN4" s="21"/>
      <c r="EO4" s="21"/>
      <c r="EP4" s="21"/>
      <c r="EQ4" s="21"/>
      <c r="ER4" s="21"/>
      <c r="ES4" s="21"/>
      <c r="ET4" s="21"/>
      <c r="EU4" s="21"/>
      <c r="EV4" s="21"/>
      <c r="EW4" s="21"/>
      <c r="EX4" s="21"/>
      <c r="EY4" s="21">
        <v>3</v>
      </c>
      <c r="EZ4" s="21">
        <v>1003000431</v>
      </c>
      <c r="FA4" s="21">
        <v>200580092</v>
      </c>
      <c r="FB4" s="25">
        <v>1</v>
      </c>
      <c r="FC4" s="21" t="s">
        <v>560</v>
      </c>
      <c r="FD4" s="21" t="s">
        <v>561</v>
      </c>
      <c r="FE4" s="21" t="s">
        <v>562</v>
      </c>
      <c r="FF4" s="21" t="s">
        <v>563</v>
      </c>
    </row>
    <row r="5" spans="1:162" s="12" customFormat="1" x14ac:dyDescent="0.25">
      <c r="A5" s="21">
        <v>1</v>
      </c>
      <c r="B5" s="21">
        <v>4</v>
      </c>
      <c r="C5" s="22">
        <f t="shared" ca="1" si="0"/>
        <v>43835.984404976851</v>
      </c>
      <c r="D5" s="21" t="s">
        <v>168</v>
      </c>
      <c r="E5" s="21">
        <v>4</v>
      </c>
      <c r="F5" s="23">
        <f t="shared" ca="1" si="1"/>
        <v>43895.984404976851</v>
      </c>
      <c r="G5" s="22"/>
      <c r="H5" s="21" t="s">
        <v>1070</v>
      </c>
      <c r="I5" s="21" t="s">
        <v>849</v>
      </c>
      <c r="J5" s="21" t="s">
        <v>178</v>
      </c>
      <c r="K5" s="21" t="s">
        <v>831</v>
      </c>
      <c r="L5" s="21" t="s">
        <v>834</v>
      </c>
      <c r="M5" s="21" t="s">
        <v>831</v>
      </c>
      <c r="N5" s="21" t="s">
        <v>824</v>
      </c>
      <c r="O5" s="21" t="s">
        <v>834</v>
      </c>
      <c r="P5" s="21" t="s">
        <v>834</v>
      </c>
      <c r="Q5" s="21" t="s">
        <v>844</v>
      </c>
      <c r="R5" s="22">
        <f ca="1">C5+2+TIME(2,2,0)</f>
        <v>43838.069127199073</v>
      </c>
      <c r="S5" s="22">
        <f ca="1">R5+10</f>
        <v>43848.069127199073</v>
      </c>
      <c r="T5" s="21"/>
      <c r="U5" s="22"/>
      <c r="V5" s="21"/>
      <c r="W5" s="22"/>
      <c r="X5" s="21" t="s">
        <v>832</v>
      </c>
      <c r="Y5" s="21" t="s">
        <v>1071</v>
      </c>
      <c r="Z5" s="21" t="s">
        <v>194</v>
      </c>
      <c r="AA5" s="21" t="s">
        <v>829</v>
      </c>
      <c r="AB5" s="21" t="s">
        <v>824</v>
      </c>
      <c r="AC5" s="21" t="s">
        <v>186</v>
      </c>
      <c r="AD5" s="21" t="s">
        <v>824</v>
      </c>
      <c r="AE5" s="21" t="s">
        <v>831</v>
      </c>
      <c r="AF5" s="21" t="s">
        <v>830</v>
      </c>
      <c r="AG5" s="21" t="s">
        <v>186</v>
      </c>
      <c r="AH5" s="21" t="s">
        <v>843</v>
      </c>
      <c r="AI5" s="22">
        <f ca="1">R5+39+TIME(2,3,2)</f>
        <v>43877.154567013888</v>
      </c>
      <c r="AJ5" s="22">
        <f ca="1">AI5+TIME(2,3,4)</f>
        <v>43877.240029976849</v>
      </c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21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21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21"/>
      <c r="BR5" s="21"/>
      <c r="BS5" s="21"/>
      <c r="BT5" s="21"/>
      <c r="BU5" s="21"/>
      <c r="BV5" s="21"/>
      <c r="BW5" s="21"/>
      <c r="BX5" s="21" t="s">
        <v>1071</v>
      </c>
      <c r="BY5" s="21" t="s">
        <v>194</v>
      </c>
      <c r="BZ5" s="21" t="s">
        <v>829</v>
      </c>
      <c r="CA5" s="21" t="s">
        <v>824</v>
      </c>
      <c r="CB5" s="21" t="s">
        <v>186</v>
      </c>
      <c r="CC5" s="21" t="s">
        <v>824</v>
      </c>
      <c r="CD5" s="21" t="s">
        <v>831</v>
      </c>
      <c r="CE5" s="21" t="s">
        <v>830</v>
      </c>
      <c r="CF5" s="21" t="s">
        <v>186</v>
      </c>
      <c r="CG5" s="21" t="s">
        <v>843</v>
      </c>
      <c r="CH5" s="22">
        <f ca="1">AI5</f>
        <v>43877.154567013888</v>
      </c>
      <c r="CI5" s="22">
        <f ca="1">CH5+TIME(2,3,4)</f>
        <v>43877.240029976849</v>
      </c>
      <c r="CJ5" s="21"/>
      <c r="CK5" s="21"/>
      <c r="CL5" s="21"/>
      <c r="CM5" s="21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21"/>
      <c r="CY5" s="21"/>
      <c r="CZ5" s="21"/>
      <c r="DA5" s="21"/>
      <c r="DB5" s="21"/>
      <c r="DC5" s="21"/>
      <c r="DD5" s="21"/>
      <c r="DE5" s="21"/>
      <c r="DF5" s="22"/>
      <c r="DG5" s="21"/>
      <c r="DH5" s="22"/>
      <c r="DI5" s="21"/>
      <c r="DJ5" s="21"/>
      <c r="DK5" s="21"/>
      <c r="DL5" s="21"/>
      <c r="DM5" s="21"/>
      <c r="DN5" s="22"/>
      <c r="DO5" s="22"/>
      <c r="DP5" s="21"/>
      <c r="DQ5" s="22"/>
      <c r="DR5" s="21"/>
      <c r="DS5" s="21"/>
      <c r="DT5" s="21"/>
      <c r="DU5" s="21"/>
      <c r="DV5" s="21"/>
      <c r="DW5" s="22"/>
      <c r="DX5" s="22"/>
      <c r="DY5" s="21"/>
      <c r="DZ5" s="21"/>
      <c r="EA5" s="21"/>
      <c r="EB5" s="21"/>
      <c r="EC5" s="21"/>
      <c r="ED5" s="21"/>
      <c r="EE5" s="21"/>
      <c r="EF5" s="22"/>
      <c r="EG5" s="21"/>
      <c r="EH5" s="21"/>
      <c r="EI5" s="21"/>
      <c r="EJ5" s="21"/>
      <c r="EK5" s="21"/>
      <c r="EL5" s="21"/>
      <c r="EM5" s="21"/>
      <c r="EN5" s="21"/>
      <c r="EO5" s="21"/>
      <c r="EP5" s="21"/>
      <c r="EQ5" s="21"/>
      <c r="ER5" s="21"/>
      <c r="ES5" s="21"/>
      <c r="ET5" s="21"/>
      <c r="EU5" s="21"/>
      <c r="EV5" s="21"/>
      <c r="EW5" s="21"/>
      <c r="EX5" s="21"/>
      <c r="EY5" s="21">
        <v>4</v>
      </c>
      <c r="EZ5" s="21">
        <v>1003000449</v>
      </c>
      <c r="FA5" s="21">
        <v>160623623</v>
      </c>
      <c r="FB5" s="25">
        <v>121</v>
      </c>
      <c r="FC5" s="21" t="s">
        <v>566</v>
      </c>
      <c r="FD5" s="21" t="s">
        <v>567</v>
      </c>
      <c r="FE5" s="21" t="s">
        <v>568</v>
      </c>
      <c r="FF5" s="21" t="s">
        <v>569</v>
      </c>
    </row>
    <row r="6" spans="1:162" s="12" customFormat="1" x14ac:dyDescent="0.25">
      <c r="A6" s="21">
        <v>1</v>
      </c>
      <c r="B6" s="21">
        <v>5</v>
      </c>
      <c r="C6" s="22">
        <f t="shared" ca="1" si="0"/>
        <v>43835.984404976851</v>
      </c>
      <c r="D6" s="21" t="s">
        <v>168</v>
      </c>
      <c r="E6" s="21">
        <v>5</v>
      </c>
      <c r="F6" s="23">
        <f t="shared" ca="1" si="1"/>
        <v>43895.984404976851</v>
      </c>
      <c r="G6" s="22"/>
      <c r="H6" s="21" t="s">
        <v>1070</v>
      </c>
      <c r="I6" s="21" t="s">
        <v>849</v>
      </c>
      <c r="J6" s="21" t="s">
        <v>178</v>
      </c>
      <c r="K6" s="21" t="s">
        <v>837</v>
      </c>
      <c r="L6" s="21" t="s">
        <v>834</v>
      </c>
      <c r="M6" s="21" t="s">
        <v>837</v>
      </c>
      <c r="N6" s="21" t="s">
        <v>831</v>
      </c>
      <c r="O6" s="21" t="s">
        <v>834</v>
      </c>
      <c r="P6" s="21" t="s">
        <v>834</v>
      </c>
      <c r="Q6" s="21" t="s">
        <v>844</v>
      </c>
      <c r="R6" s="22">
        <f ca="1">C6+9+TIME(3,3,2)</f>
        <v>43845.11151145833</v>
      </c>
      <c r="S6" s="22">
        <f ca="1">R6+9+TIME(3,3,2)</f>
        <v>43854.238617939809</v>
      </c>
      <c r="T6" s="21"/>
      <c r="U6" s="22"/>
      <c r="V6" s="21"/>
      <c r="W6" s="22"/>
      <c r="X6" s="21" t="s">
        <v>847</v>
      </c>
      <c r="Y6" s="21" t="s">
        <v>1071</v>
      </c>
      <c r="Z6" s="21" t="s">
        <v>849</v>
      </c>
      <c r="AA6" s="21" t="s">
        <v>829</v>
      </c>
      <c r="AB6" s="21" t="s">
        <v>831</v>
      </c>
      <c r="AC6" s="21" t="s">
        <v>186</v>
      </c>
      <c r="AD6" s="21" t="s">
        <v>831</v>
      </c>
      <c r="AE6" s="21" t="s">
        <v>835</v>
      </c>
      <c r="AF6" s="21" t="s">
        <v>830</v>
      </c>
      <c r="AG6" s="21" t="s">
        <v>186</v>
      </c>
      <c r="AH6" s="21" t="s">
        <v>843</v>
      </c>
      <c r="AI6" s="22">
        <f ca="1">S6+10+TIME(2,3,8)</f>
        <v>43864.32412719907</v>
      </c>
      <c r="AJ6" s="22">
        <f ca="1">AI6+20</f>
        <v>43884.32412719907</v>
      </c>
      <c r="AK6" s="21" t="s">
        <v>1063</v>
      </c>
      <c r="AL6" s="21"/>
      <c r="AM6" s="21"/>
      <c r="AN6" s="21"/>
      <c r="AO6" s="21"/>
      <c r="AP6" s="21" t="s">
        <v>1072</v>
      </c>
      <c r="AQ6" s="21" t="s">
        <v>206</v>
      </c>
      <c r="AR6" s="21" t="s">
        <v>833</v>
      </c>
      <c r="AS6" s="21" t="s">
        <v>831</v>
      </c>
      <c r="AT6" s="21" t="s">
        <v>180</v>
      </c>
      <c r="AU6" s="21" t="s">
        <v>831</v>
      </c>
      <c r="AV6" s="21" t="s">
        <v>824</v>
      </c>
      <c r="AW6" s="21" t="s">
        <v>186</v>
      </c>
      <c r="AX6" s="21" t="s">
        <v>952</v>
      </c>
      <c r="AY6" s="21" t="s">
        <v>1064</v>
      </c>
      <c r="AZ6" s="22">
        <f ca="1">AJ6+2</f>
        <v>43886.32412719907</v>
      </c>
      <c r="BA6" s="22">
        <f ca="1">AZ6+TIME(1,1,2)</f>
        <v>43886.366511458327</v>
      </c>
      <c r="BB6" s="21"/>
      <c r="BC6" s="21"/>
      <c r="BD6" s="21"/>
      <c r="BE6" s="21"/>
      <c r="BF6" s="21"/>
      <c r="BG6" s="21" t="s">
        <v>1073</v>
      </c>
      <c r="BH6" s="21" t="s">
        <v>206</v>
      </c>
      <c r="BI6" s="21" t="s">
        <v>833</v>
      </c>
      <c r="BJ6" s="21" t="s">
        <v>835</v>
      </c>
      <c r="BK6" s="21" t="s">
        <v>834</v>
      </c>
      <c r="BL6" s="21" t="s">
        <v>835</v>
      </c>
      <c r="BM6" s="21" t="s">
        <v>824</v>
      </c>
      <c r="BN6" s="21" t="s">
        <v>834</v>
      </c>
      <c r="BO6" s="21" t="s">
        <v>834</v>
      </c>
      <c r="BP6" s="21" t="s">
        <v>846</v>
      </c>
      <c r="BQ6" s="22">
        <f ca="1">AJ6</f>
        <v>43884.32412719907</v>
      </c>
      <c r="BR6" s="22">
        <f ca="1">BQ6+TIME(3,3,1)</f>
        <v>43884.45122210648</v>
      </c>
      <c r="BS6" s="21"/>
      <c r="BT6" s="21"/>
      <c r="BU6" s="21"/>
      <c r="BV6" s="21"/>
      <c r="BW6" s="21"/>
      <c r="BX6" s="21" t="s">
        <v>1072</v>
      </c>
      <c r="BY6" s="21" t="s">
        <v>206</v>
      </c>
      <c r="BZ6" s="21" t="s">
        <v>833</v>
      </c>
      <c r="CA6" s="21" t="s">
        <v>831</v>
      </c>
      <c r="CB6" s="21" t="s">
        <v>180</v>
      </c>
      <c r="CC6" s="21" t="s">
        <v>831</v>
      </c>
      <c r="CD6" s="21" t="s">
        <v>824</v>
      </c>
      <c r="CE6" s="21" t="s">
        <v>186</v>
      </c>
      <c r="CF6" s="21" t="s">
        <v>952</v>
      </c>
      <c r="CG6" s="21" t="s">
        <v>1064</v>
      </c>
      <c r="CH6" s="22">
        <f ca="1">BR6+2</f>
        <v>43886.45122210648</v>
      </c>
      <c r="CI6" s="22">
        <f ca="1">CH6+TIME(1,1,2)</f>
        <v>43886.493606365737</v>
      </c>
      <c r="CJ6" s="21"/>
      <c r="CK6" s="21"/>
      <c r="CL6" s="21"/>
      <c r="CM6" s="21"/>
      <c r="CN6" s="21"/>
      <c r="CO6" s="21" t="s">
        <v>1073</v>
      </c>
      <c r="CP6" s="21" t="s">
        <v>206</v>
      </c>
      <c r="CQ6" s="21" t="s">
        <v>833</v>
      </c>
      <c r="CR6" s="21" t="s">
        <v>835</v>
      </c>
      <c r="CS6" s="21" t="s">
        <v>834</v>
      </c>
      <c r="CT6" s="21" t="s">
        <v>835</v>
      </c>
      <c r="CU6" s="21" t="s">
        <v>824</v>
      </c>
      <c r="CV6" s="21" t="s">
        <v>834</v>
      </c>
      <c r="CW6" s="21" t="s">
        <v>834</v>
      </c>
      <c r="CX6" s="21" t="s">
        <v>846</v>
      </c>
      <c r="CY6" s="22">
        <f ca="1">BR6</f>
        <v>43884.45122210648</v>
      </c>
      <c r="CZ6" s="22">
        <f ca="1">CY6+TIME(3,3,1)</f>
        <v>43884.578317013889</v>
      </c>
      <c r="DA6" s="21"/>
      <c r="DB6" s="21"/>
      <c r="DC6" s="21"/>
      <c r="DD6" s="21"/>
      <c r="DE6" s="21"/>
      <c r="DF6" s="22"/>
      <c r="DG6" s="21"/>
      <c r="DH6" s="22"/>
      <c r="DI6" s="21"/>
      <c r="DJ6" s="21"/>
      <c r="DK6" s="21"/>
      <c r="DL6" s="21"/>
      <c r="DM6" s="21"/>
      <c r="DN6" s="22"/>
      <c r="DO6" s="22"/>
      <c r="DP6" s="21"/>
      <c r="DQ6" s="22"/>
      <c r="DR6" s="21"/>
      <c r="DS6" s="21"/>
      <c r="DT6" s="21"/>
      <c r="DU6" s="21"/>
      <c r="DV6" s="21"/>
      <c r="DW6" s="22"/>
      <c r="DX6" s="22"/>
      <c r="DY6" s="21"/>
      <c r="DZ6" s="21"/>
      <c r="EA6" s="21"/>
      <c r="EB6" s="21"/>
      <c r="EC6" s="21"/>
      <c r="ED6" s="21"/>
      <c r="EE6" s="21"/>
      <c r="EF6" s="22"/>
      <c r="EG6" s="21"/>
      <c r="EH6" s="21"/>
      <c r="EI6" s="21"/>
      <c r="EJ6" s="21"/>
      <c r="EK6" s="21"/>
      <c r="EL6" s="21"/>
      <c r="EM6" s="21"/>
      <c r="EN6" s="21"/>
      <c r="EO6" s="21"/>
      <c r="EP6" s="21"/>
      <c r="EQ6" s="21"/>
      <c r="ER6" s="21"/>
      <c r="ES6" s="21"/>
      <c r="ET6" s="21"/>
      <c r="EU6" s="21"/>
      <c r="EV6" s="21"/>
      <c r="EW6" s="21"/>
      <c r="EX6" s="21"/>
      <c r="EY6" s="21">
        <v>5</v>
      </c>
      <c r="EZ6" s="21">
        <v>1003000480</v>
      </c>
      <c r="FA6" s="21">
        <v>297565836</v>
      </c>
      <c r="FB6" s="25">
        <v>15</v>
      </c>
      <c r="FC6" s="21" t="s">
        <v>572</v>
      </c>
      <c r="FD6" s="21" t="s">
        <v>573</v>
      </c>
      <c r="FE6" s="21" t="s">
        <v>574</v>
      </c>
      <c r="FF6" s="21" t="s">
        <v>575</v>
      </c>
    </row>
    <row r="7" spans="1:162" s="12" customFormat="1" x14ac:dyDescent="0.25">
      <c r="A7" s="21">
        <v>1</v>
      </c>
      <c r="B7" s="21">
        <v>6</v>
      </c>
      <c r="C7" s="22">
        <f t="shared" ca="1" si="0"/>
        <v>43835.984404976851</v>
      </c>
      <c r="D7" s="21" t="s">
        <v>197</v>
      </c>
      <c r="E7" s="21">
        <v>6</v>
      </c>
      <c r="F7" s="23">
        <f t="shared" ca="1" si="1"/>
        <v>43895.984404976851</v>
      </c>
      <c r="G7" s="22">
        <f ca="1">NOW()</f>
        <v>43895.984404976851</v>
      </c>
      <c r="H7" s="21" t="s">
        <v>1070</v>
      </c>
      <c r="I7" s="21" t="s">
        <v>849</v>
      </c>
      <c r="J7" s="21" t="s">
        <v>178</v>
      </c>
      <c r="K7" s="21" t="s">
        <v>824</v>
      </c>
      <c r="L7" s="21" t="s">
        <v>186</v>
      </c>
      <c r="M7" s="21" t="s">
        <v>824</v>
      </c>
      <c r="N7" s="21" t="s">
        <v>837</v>
      </c>
      <c r="O7" s="21" t="s">
        <v>830</v>
      </c>
      <c r="P7" s="21" t="s">
        <v>953</v>
      </c>
      <c r="Q7" s="21" t="s">
        <v>844</v>
      </c>
      <c r="R7" s="22">
        <f ca="1">C7+3</f>
        <v>43838.984404976851</v>
      </c>
      <c r="S7" s="22">
        <f ca="1">R7+38</f>
        <v>43876.984404976851</v>
      </c>
      <c r="T7" s="21"/>
      <c r="U7" s="22"/>
      <c r="V7" s="21"/>
      <c r="W7" s="22"/>
      <c r="X7" s="21" t="s">
        <v>1066</v>
      </c>
      <c r="Y7" s="21" t="s">
        <v>1071</v>
      </c>
      <c r="Z7" s="21" t="s">
        <v>849</v>
      </c>
      <c r="AA7" s="21" t="s">
        <v>829</v>
      </c>
      <c r="AB7" s="21" t="s">
        <v>837</v>
      </c>
      <c r="AC7" s="21" t="s">
        <v>186</v>
      </c>
      <c r="AD7" s="21" t="s">
        <v>837</v>
      </c>
      <c r="AE7" s="21" t="s">
        <v>824</v>
      </c>
      <c r="AF7" s="21" t="s">
        <v>830</v>
      </c>
      <c r="AG7" s="21" t="s">
        <v>186</v>
      </c>
      <c r="AH7" s="21" t="s">
        <v>843</v>
      </c>
      <c r="AI7" s="22">
        <f ca="1">S7+5+TIME(3,3,4)</f>
        <v>43882.111534606483</v>
      </c>
      <c r="AJ7" s="22">
        <f ca="1">NOW()</f>
        <v>43895.984404976851</v>
      </c>
      <c r="AK7" s="21" t="s">
        <v>1065</v>
      </c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  <c r="BE7" s="21"/>
      <c r="BF7" s="21"/>
      <c r="BG7" s="21"/>
      <c r="BH7" s="21"/>
      <c r="BI7" s="21"/>
      <c r="BJ7" s="21"/>
      <c r="BK7" s="21"/>
      <c r="BL7" s="21"/>
      <c r="BM7" s="21"/>
      <c r="BN7" s="21"/>
      <c r="BO7" s="21"/>
      <c r="BP7" s="21"/>
      <c r="BQ7" s="21"/>
      <c r="BR7" s="21"/>
      <c r="BS7" s="21"/>
      <c r="BT7" s="21"/>
      <c r="BU7" s="21"/>
      <c r="BV7" s="21"/>
      <c r="BW7" s="21"/>
      <c r="BX7" s="21"/>
      <c r="BY7" s="21"/>
      <c r="BZ7" s="21"/>
      <c r="CA7" s="21"/>
      <c r="CB7" s="21"/>
      <c r="CC7" s="21"/>
      <c r="CD7" s="21"/>
      <c r="CE7" s="21"/>
      <c r="CF7" s="21"/>
      <c r="CG7" s="21"/>
      <c r="CH7" s="21"/>
      <c r="CI7" s="21"/>
      <c r="CJ7" s="21"/>
      <c r="CK7" s="21"/>
      <c r="CL7" s="21"/>
      <c r="CM7" s="21"/>
      <c r="CN7" s="21"/>
      <c r="CO7" s="21"/>
      <c r="CP7" s="21"/>
      <c r="CQ7" s="21"/>
      <c r="CR7" s="21"/>
      <c r="CS7" s="21"/>
      <c r="CT7" s="21"/>
      <c r="CU7" s="21"/>
      <c r="CV7" s="21"/>
      <c r="CW7" s="21"/>
      <c r="CX7" s="21"/>
      <c r="CY7" s="21"/>
      <c r="CZ7" s="21"/>
      <c r="DA7" s="21"/>
      <c r="DB7" s="21"/>
      <c r="DC7" s="21"/>
      <c r="DD7" s="21"/>
      <c r="DE7" s="21"/>
      <c r="DF7" s="22"/>
      <c r="DG7" s="21"/>
      <c r="DH7" s="22"/>
      <c r="DI7" s="21"/>
      <c r="DJ7" s="21"/>
      <c r="DK7" s="21"/>
      <c r="DL7" s="21"/>
      <c r="DM7" s="21"/>
      <c r="DN7" s="22"/>
      <c r="DO7" s="22"/>
      <c r="DP7" s="21"/>
      <c r="DQ7" s="22"/>
      <c r="DR7" s="21"/>
      <c r="DS7" s="21"/>
      <c r="DT7" s="21"/>
      <c r="DU7" s="21"/>
      <c r="DV7" s="21"/>
      <c r="DW7" s="22"/>
      <c r="DX7" s="22"/>
      <c r="DY7" s="21"/>
      <c r="DZ7" s="21"/>
      <c r="EA7" s="21"/>
      <c r="EB7" s="21"/>
      <c r="EC7" s="21"/>
      <c r="ED7" s="21"/>
      <c r="EE7" s="21"/>
      <c r="EF7" s="22"/>
      <c r="EG7" s="21"/>
      <c r="EH7" s="21"/>
      <c r="EI7" s="21"/>
      <c r="EJ7" s="21"/>
      <c r="EK7" s="21"/>
      <c r="EL7" s="21"/>
      <c r="EM7" s="21"/>
      <c r="EN7" s="21"/>
      <c r="EO7" s="21"/>
      <c r="EP7" s="21"/>
      <c r="EQ7" s="21"/>
      <c r="ER7" s="21"/>
      <c r="ES7" s="21"/>
      <c r="ET7" s="21"/>
      <c r="EU7" s="21"/>
      <c r="EV7" s="21"/>
      <c r="EW7" s="21"/>
      <c r="EX7" s="21"/>
      <c r="EY7" s="21">
        <v>6</v>
      </c>
      <c r="EZ7" s="21">
        <v>1003000522</v>
      </c>
      <c r="FA7" s="21">
        <v>297348871</v>
      </c>
      <c r="FB7" s="25">
        <v>126</v>
      </c>
      <c r="FC7" s="21" t="s">
        <v>578</v>
      </c>
      <c r="FD7" s="21" t="s">
        <v>579</v>
      </c>
      <c r="FE7" s="21" t="s">
        <v>580</v>
      </c>
      <c r="FF7" s="21" t="s">
        <v>581</v>
      </c>
    </row>
    <row r="8" spans="1:162" s="12" customFormat="1" x14ac:dyDescent="0.25">
      <c r="A8" s="21">
        <v>1</v>
      </c>
      <c r="B8" s="21">
        <v>7</v>
      </c>
      <c r="C8" s="22">
        <f t="shared" ca="1" si="0"/>
        <v>43835.984404976851</v>
      </c>
      <c r="D8" s="21" t="s">
        <v>197</v>
      </c>
      <c r="E8" s="21">
        <v>7</v>
      </c>
      <c r="F8" s="23">
        <f t="shared" ca="1" si="1"/>
        <v>43895.984404976851</v>
      </c>
      <c r="G8" s="22">
        <f ca="1">NOW()-TIME(2,2,0)</f>
        <v>43895.899682754629</v>
      </c>
      <c r="H8" s="21" t="s">
        <v>1070</v>
      </c>
      <c r="I8" s="21" t="s">
        <v>849</v>
      </c>
      <c r="J8" s="21" t="s">
        <v>178</v>
      </c>
      <c r="K8" s="21" t="s">
        <v>824</v>
      </c>
      <c r="L8" s="21" t="s">
        <v>186</v>
      </c>
      <c r="M8" s="21" t="s">
        <v>824</v>
      </c>
      <c r="N8" s="21" t="s">
        <v>825</v>
      </c>
      <c r="O8" s="21" t="s">
        <v>830</v>
      </c>
      <c r="P8" s="21" t="s">
        <v>953</v>
      </c>
      <c r="Q8" s="21" t="s">
        <v>844</v>
      </c>
      <c r="R8" s="22">
        <f ca="1">C8+2+TIME(2,2,2)</f>
        <v>43838.069150347219</v>
      </c>
      <c r="S8" s="22">
        <f ca="1">R8+30</f>
        <v>43868.069150347219</v>
      </c>
      <c r="T8" s="21"/>
      <c r="U8" s="22"/>
      <c r="V8" s="21"/>
      <c r="W8" s="22"/>
      <c r="X8" s="21" t="s">
        <v>1067</v>
      </c>
      <c r="Y8" s="21" t="s">
        <v>1071</v>
      </c>
      <c r="Z8" s="21" t="s">
        <v>849</v>
      </c>
      <c r="AA8" s="21" t="s">
        <v>829</v>
      </c>
      <c r="AB8" s="21" t="s">
        <v>825</v>
      </c>
      <c r="AC8" s="21" t="s">
        <v>186</v>
      </c>
      <c r="AD8" s="21" t="s">
        <v>825</v>
      </c>
      <c r="AE8" s="21" t="s">
        <v>824</v>
      </c>
      <c r="AF8" s="21" t="s">
        <v>830</v>
      </c>
      <c r="AG8" s="21" t="s">
        <v>186</v>
      </c>
      <c r="AH8" s="21" t="s">
        <v>843</v>
      </c>
      <c r="AI8" s="22">
        <f ca="1">S8+3</f>
        <v>43871.069150347219</v>
      </c>
      <c r="AJ8" s="22">
        <f ca="1">NOW()+TIME(3,2,1)</f>
        <v>43896.110805439814</v>
      </c>
      <c r="AK8" s="21" t="s">
        <v>1065</v>
      </c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2"/>
      <c r="DG8" s="21"/>
      <c r="DH8" s="22"/>
      <c r="DI8" s="21"/>
      <c r="DJ8" s="21"/>
      <c r="DK8" s="21"/>
      <c r="DL8" s="21"/>
      <c r="DM8" s="21"/>
      <c r="DN8" s="22"/>
      <c r="DO8" s="22"/>
      <c r="DP8" s="21"/>
      <c r="DQ8" s="22"/>
      <c r="DR8" s="21"/>
      <c r="DS8" s="21"/>
      <c r="DT8" s="21"/>
      <c r="DU8" s="21"/>
      <c r="DV8" s="21"/>
      <c r="DW8" s="22"/>
      <c r="DX8" s="22"/>
      <c r="DY8" s="21"/>
      <c r="DZ8" s="21"/>
      <c r="EA8" s="21"/>
      <c r="EB8" s="21"/>
      <c r="EC8" s="21"/>
      <c r="ED8" s="21"/>
      <c r="EE8" s="21"/>
      <c r="EF8" s="22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>
        <v>7</v>
      </c>
      <c r="EZ8" s="21">
        <v>1003000530</v>
      </c>
      <c r="FA8" s="21" t="s">
        <v>584</v>
      </c>
      <c r="FB8" s="25">
        <v>100</v>
      </c>
      <c r="FC8" s="21" t="s">
        <v>585</v>
      </c>
      <c r="FD8" s="21" t="s">
        <v>586</v>
      </c>
      <c r="FE8" s="21" t="s">
        <v>587</v>
      </c>
      <c r="FF8" s="21" t="s">
        <v>588</v>
      </c>
    </row>
    <row r="9" spans="1:162" s="12" customFormat="1" x14ac:dyDescent="0.25">
      <c r="A9" s="21">
        <v>1</v>
      </c>
      <c r="B9" s="21">
        <v>8</v>
      </c>
      <c r="C9" s="22">
        <f t="shared" ca="1" si="0"/>
        <v>43835.984404976851</v>
      </c>
      <c r="D9" s="21" t="s">
        <v>842</v>
      </c>
      <c r="E9" s="21">
        <v>8</v>
      </c>
      <c r="F9" s="23">
        <f t="shared" ca="1" si="1"/>
        <v>43895.984404976851</v>
      </c>
      <c r="G9" s="22"/>
      <c r="H9" s="21" t="s">
        <v>1070</v>
      </c>
      <c r="I9" s="21" t="s">
        <v>849</v>
      </c>
      <c r="J9" s="21" t="s">
        <v>178</v>
      </c>
      <c r="K9" s="21" t="s">
        <v>824</v>
      </c>
      <c r="L9" s="21" t="s">
        <v>186</v>
      </c>
      <c r="M9" s="21" t="s">
        <v>824</v>
      </c>
      <c r="N9" s="21" t="s">
        <v>835</v>
      </c>
      <c r="O9" s="21" t="s">
        <v>830</v>
      </c>
      <c r="P9" s="21" t="s">
        <v>953</v>
      </c>
      <c r="Q9" s="21" t="s">
        <v>844</v>
      </c>
      <c r="R9" s="22">
        <f ca="1">C9+2</f>
        <v>43837.984404976851</v>
      </c>
      <c r="S9" s="22">
        <f ca="1">R9+30</f>
        <v>43867.984404976851</v>
      </c>
      <c r="T9" s="21"/>
      <c r="U9" s="22"/>
      <c r="V9" s="21"/>
      <c r="W9" s="22"/>
      <c r="X9" s="21" t="s">
        <v>836</v>
      </c>
      <c r="Y9" s="21" t="s">
        <v>1071</v>
      </c>
      <c r="Z9" s="21" t="s">
        <v>954</v>
      </c>
      <c r="AA9" s="21" t="s">
        <v>829</v>
      </c>
      <c r="AB9" s="21" t="s">
        <v>824</v>
      </c>
      <c r="AC9" s="21" t="s">
        <v>186</v>
      </c>
      <c r="AD9" s="21" t="s">
        <v>824</v>
      </c>
      <c r="AE9" s="21" t="s">
        <v>831</v>
      </c>
      <c r="AF9" s="21" t="s">
        <v>830</v>
      </c>
      <c r="AG9" s="21" t="s">
        <v>186</v>
      </c>
      <c r="AH9" s="21" t="s">
        <v>843</v>
      </c>
      <c r="AI9" s="22">
        <f ca="1">S9+2</f>
        <v>43869.984404976851</v>
      </c>
      <c r="AJ9" s="22">
        <f ca="1">AI9+6+TIME(3,4,3)</f>
        <v>43876.112217476853</v>
      </c>
      <c r="AK9" s="21"/>
      <c r="AL9" s="22" t="s">
        <v>826</v>
      </c>
      <c r="AM9" s="22">
        <f ca="1">AI9+3</f>
        <v>43872.984404976851</v>
      </c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 t="s">
        <v>1071</v>
      </c>
      <c r="BY9" s="21" t="s">
        <v>954</v>
      </c>
      <c r="BZ9" s="21" t="s">
        <v>829</v>
      </c>
      <c r="CA9" s="21" t="s">
        <v>824</v>
      </c>
      <c r="CB9" s="21" t="s">
        <v>186</v>
      </c>
      <c r="CC9" s="21" t="s">
        <v>824</v>
      </c>
      <c r="CD9" s="21" t="s">
        <v>831</v>
      </c>
      <c r="CE9" s="21" t="s">
        <v>830</v>
      </c>
      <c r="CF9" s="21" t="s">
        <v>186</v>
      </c>
      <c r="CG9" s="21" t="s">
        <v>843</v>
      </c>
      <c r="CH9" s="22">
        <f ca="1">AI9</f>
        <v>43869.984404976851</v>
      </c>
      <c r="CI9" s="22">
        <f ca="1">CH9+6+TIME(3,4,3)</f>
        <v>43876.112217476853</v>
      </c>
      <c r="CJ9" s="22" t="s">
        <v>826</v>
      </c>
      <c r="CK9" s="22">
        <f ca="1">CH9+3</f>
        <v>43872.984404976851</v>
      </c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2"/>
      <c r="DG9" s="21"/>
      <c r="DH9" s="22"/>
      <c r="DI9" s="21"/>
      <c r="DJ9" s="21"/>
      <c r="DK9" s="21"/>
      <c r="DL9" s="21"/>
      <c r="DM9" s="21"/>
      <c r="DN9" s="22"/>
      <c r="DO9" s="22"/>
      <c r="DP9" s="21"/>
      <c r="DQ9" s="22"/>
      <c r="DR9" s="21"/>
      <c r="DS9" s="21"/>
      <c r="DT9" s="21"/>
      <c r="DU9" s="21"/>
      <c r="DV9" s="21"/>
      <c r="DW9" s="22"/>
      <c r="DX9" s="22"/>
      <c r="DY9" s="21"/>
      <c r="DZ9" s="21"/>
      <c r="EA9" s="21"/>
      <c r="EB9" s="21"/>
      <c r="EC9" s="21"/>
      <c r="ED9" s="21"/>
      <c r="EE9" s="21"/>
      <c r="EF9" s="22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>
        <v>8</v>
      </c>
      <c r="EZ9" s="21">
        <v>1003000597</v>
      </c>
      <c r="FA9" s="21">
        <v>554358234</v>
      </c>
      <c r="FB9" s="25">
        <v>99</v>
      </c>
      <c r="FC9" s="21" t="s">
        <v>548</v>
      </c>
      <c r="FD9" s="21" t="s">
        <v>591</v>
      </c>
      <c r="FE9" s="21" t="s">
        <v>592</v>
      </c>
      <c r="FF9" s="21" t="s">
        <v>593</v>
      </c>
    </row>
    <row r="10" spans="1:162" s="12" customFormat="1" x14ac:dyDescent="0.25">
      <c r="A10" s="21">
        <v>1</v>
      </c>
      <c r="B10" s="21">
        <v>9</v>
      </c>
      <c r="C10" s="22">
        <f t="shared" ca="1" si="0"/>
        <v>43835.984404976851</v>
      </c>
      <c r="D10" s="21" t="s">
        <v>842</v>
      </c>
      <c r="E10" s="21">
        <v>9</v>
      </c>
      <c r="F10" s="23">
        <f t="shared" ca="1" si="1"/>
        <v>43895.984404976851</v>
      </c>
      <c r="G10" s="22"/>
      <c r="H10" s="21" t="s">
        <v>1070</v>
      </c>
      <c r="I10" s="21" t="s">
        <v>954</v>
      </c>
      <c r="J10" s="21" t="s">
        <v>178</v>
      </c>
      <c r="K10" s="21" t="s">
        <v>831</v>
      </c>
      <c r="L10" s="21" t="s">
        <v>186</v>
      </c>
      <c r="M10" s="21" t="s">
        <v>831</v>
      </c>
      <c r="N10" s="21" t="s">
        <v>824</v>
      </c>
      <c r="O10" s="21" t="s">
        <v>830</v>
      </c>
      <c r="P10" s="21" t="s">
        <v>953</v>
      </c>
      <c r="Q10" s="21" t="s">
        <v>844</v>
      </c>
      <c r="R10" s="22">
        <f ca="1">C10+2</f>
        <v>43837.984404976851</v>
      </c>
      <c r="S10" s="22">
        <f ca="1">C10+9</f>
        <v>43844.984404976851</v>
      </c>
      <c r="T10" s="21" t="s">
        <v>826</v>
      </c>
      <c r="U10" s="22">
        <f ca="1">R10+4</f>
        <v>43841.984404976851</v>
      </c>
      <c r="V10" s="21"/>
      <c r="W10" s="22"/>
      <c r="X10" s="21"/>
      <c r="Y10" s="21"/>
      <c r="Z10" s="21"/>
      <c r="AA10" s="21"/>
      <c r="AB10" s="21"/>
      <c r="AC10" s="21"/>
      <c r="AD10" s="21"/>
      <c r="AE10" s="21"/>
      <c r="AF10" s="21"/>
      <c r="AG10" s="21"/>
      <c r="AH10" s="21"/>
      <c r="AI10" s="22"/>
      <c r="AJ10" s="22"/>
      <c r="AK10" s="21"/>
      <c r="AL10" s="21"/>
      <c r="AM10" s="21"/>
      <c r="AN10" s="21"/>
      <c r="AO10" s="21"/>
      <c r="AP10" s="21"/>
      <c r="AQ10" s="21"/>
      <c r="AR10" s="21"/>
      <c r="AS10" s="21"/>
      <c r="AT10" s="21"/>
      <c r="AU10" s="21"/>
      <c r="AV10" s="21"/>
      <c r="AW10" s="21"/>
      <c r="AX10" s="21"/>
      <c r="AY10" s="21"/>
      <c r="AZ10" s="21"/>
      <c r="BA10" s="21"/>
      <c r="BB10" s="21"/>
      <c r="BC10" s="21"/>
      <c r="BD10" s="21"/>
      <c r="BE10" s="21"/>
      <c r="BF10" s="21"/>
      <c r="BG10" s="21"/>
      <c r="BH10" s="21"/>
      <c r="BI10" s="21"/>
      <c r="BJ10" s="21"/>
      <c r="BK10" s="21"/>
      <c r="BL10" s="21"/>
      <c r="BM10" s="21"/>
      <c r="BN10" s="21"/>
      <c r="BO10" s="21"/>
      <c r="BP10" s="21"/>
      <c r="BQ10" s="21"/>
      <c r="BR10" s="21"/>
      <c r="BS10" s="21"/>
      <c r="BT10" s="21"/>
      <c r="BU10" s="21"/>
      <c r="BV10" s="21"/>
      <c r="BW10" s="21"/>
      <c r="BX10" s="21" t="s">
        <v>1070</v>
      </c>
      <c r="BY10" s="21" t="s">
        <v>954</v>
      </c>
      <c r="BZ10" s="21" t="s">
        <v>178</v>
      </c>
      <c r="CA10" s="21" t="s">
        <v>831</v>
      </c>
      <c r="CB10" s="21" t="s">
        <v>186</v>
      </c>
      <c r="CC10" s="21" t="s">
        <v>831</v>
      </c>
      <c r="CD10" s="21" t="s">
        <v>824</v>
      </c>
      <c r="CE10" s="21" t="s">
        <v>830</v>
      </c>
      <c r="CF10" s="21" t="s">
        <v>953</v>
      </c>
      <c r="CG10" s="21" t="s">
        <v>844</v>
      </c>
      <c r="CH10" s="22">
        <f ca="1">R10</f>
        <v>43837.984404976851</v>
      </c>
      <c r="CI10" s="22">
        <f ca="1">S10</f>
        <v>43844.984404976851</v>
      </c>
      <c r="CJ10" s="21" t="s">
        <v>826</v>
      </c>
      <c r="CK10" s="22">
        <f ca="1">CH10+4</f>
        <v>43841.984404976851</v>
      </c>
      <c r="CL10" s="21"/>
      <c r="CM10" s="21"/>
      <c r="CN10" s="21"/>
      <c r="CO10" s="21"/>
      <c r="CP10" s="21"/>
      <c r="CQ10" s="21"/>
      <c r="CR10" s="21"/>
      <c r="CS10" s="21"/>
      <c r="CT10" s="21"/>
      <c r="CU10" s="21"/>
      <c r="CV10" s="21"/>
      <c r="CW10" s="21"/>
      <c r="CX10" s="21"/>
      <c r="CY10" s="21"/>
      <c r="CZ10" s="21"/>
      <c r="DA10" s="21"/>
      <c r="DB10" s="21"/>
      <c r="DC10" s="21"/>
      <c r="DD10" s="21"/>
      <c r="DE10" s="21"/>
      <c r="DF10" s="22"/>
      <c r="DG10" s="21"/>
      <c r="DH10" s="22"/>
      <c r="DI10" s="21"/>
      <c r="DJ10" s="21"/>
      <c r="DK10" s="21"/>
      <c r="DL10" s="21"/>
      <c r="DM10" s="21"/>
      <c r="DN10" s="22"/>
      <c r="DO10" s="22"/>
      <c r="DP10" s="21"/>
      <c r="DQ10" s="22"/>
      <c r="DR10" s="21"/>
      <c r="DS10" s="21"/>
      <c r="DT10" s="21"/>
      <c r="DU10" s="21"/>
      <c r="DV10" s="21"/>
      <c r="DW10" s="22"/>
      <c r="DX10" s="22"/>
      <c r="DY10" s="21"/>
      <c r="DZ10" s="21"/>
      <c r="EA10" s="21"/>
      <c r="EB10" s="21"/>
      <c r="EC10" s="21"/>
      <c r="ED10" s="21"/>
      <c r="EE10" s="21"/>
      <c r="EF10" s="22"/>
      <c r="EG10" s="21"/>
      <c r="EH10" s="21"/>
      <c r="EI10" s="21"/>
      <c r="EJ10" s="21"/>
      <c r="EK10" s="21"/>
      <c r="EL10" s="21"/>
      <c r="EM10" s="21"/>
      <c r="EN10" s="21"/>
      <c r="EO10" s="21"/>
      <c r="EP10" s="21"/>
      <c r="EQ10" s="21"/>
      <c r="ER10" s="21"/>
      <c r="ES10" s="21"/>
      <c r="ET10" s="21"/>
      <c r="EU10" s="21"/>
      <c r="EV10" s="21"/>
      <c r="EW10" s="21"/>
      <c r="EX10" s="21"/>
      <c r="EY10" s="21">
        <v>9</v>
      </c>
      <c r="EZ10" s="21">
        <v>1003000605</v>
      </c>
      <c r="FA10" s="21">
        <v>374847465</v>
      </c>
      <c r="FB10" s="25">
        <v>85</v>
      </c>
      <c r="FC10" s="21" t="s">
        <v>585</v>
      </c>
      <c r="FD10" s="21" t="s">
        <v>596</v>
      </c>
      <c r="FE10" s="21" t="s">
        <v>597</v>
      </c>
      <c r="FF10" s="21" t="s">
        <v>598</v>
      </c>
    </row>
    <row r="11" spans="1:162" s="12" customFormat="1" x14ac:dyDescent="0.25">
      <c r="A11" s="21">
        <v>1</v>
      </c>
      <c r="B11" s="21">
        <v>10</v>
      </c>
      <c r="C11" s="22">
        <f t="shared" ca="1" si="0"/>
        <v>43835.984404976851</v>
      </c>
      <c r="D11" s="21" t="s">
        <v>187</v>
      </c>
      <c r="E11" s="21">
        <v>10</v>
      </c>
      <c r="F11" s="23">
        <f t="shared" ca="1" si="1"/>
        <v>43895.984404976851</v>
      </c>
      <c r="G11" s="22">
        <f ca="1">NOW()-TIME(3,2,1)</f>
        <v>43895.858004513888</v>
      </c>
      <c r="H11" s="21" t="s">
        <v>1070</v>
      </c>
      <c r="I11" s="21" t="s">
        <v>955</v>
      </c>
      <c r="J11" s="21" t="s">
        <v>178</v>
      </c>
      <c r="K11" s="21" t="s">
        <v>837</v>
      </c>
      <c r="L11" s="21" t="s">
        <v>186</v>
      </c>
      <c r="M11" s="21" t="s">
        <v>837</v>
      </c>
      <c r="N11" s="21" t="s">
        <v>831</v>
      </c>
      <c r="O11" s="21" t="s">
        <v>830</v>
      </c>
      <c r="P11" s="21" t="s">
        <v>953</v>
      </c>
      <c r="Q11" s="21" t="s">
        <v>844</v>
      </c>
      <c r="R11" s="22">
        <f ca="1">C11+2</f>
        <v>43837.984404976851</v>
      </c>
      <c r="S11" s="22">
        <f ca="1">R11+40</f>
        <v>43877.984404976851</v>
      </c>
      <c r="T11" s="21"/>
      <c r="U11" s="22"/>
      <c r="V11" s="21"/>
      <c r="W11" s="22"/>
      <c r="X11" s="21" t="s">
        <v>1068</v>
      </c>
      <c r="Y11" s="21"/>
      <c r="Z11" s="21"/>
      <c r="AA11" s="21"/>
      <c r="AB11" s="21"/>
      <c r="AC11" s="21"/>
      <c r="AD11" s="21"/>
      <c r="AE11" s="21"/>
      <c r="AF11" s="21"/>
      <c r="AG11" s="21"/>
      <c r="AH11" s="21"/>
      <c r="AI11" s="22"/>
      <c r="AJ11" s="22"/>
      <c r="AK11" s="21"/>
      <c r="AL11" s="21"/>
      <c r="AM11" s="21"/>
      <c r="AN11" s="21"/>
      <c r="AO11" s="21"/>
      <c r="AP11" s="21"/>
      <c r="AQ11" s="21"/>
      <c r="AR11" s="21"/>
      <c r="AS11" s="21"/>
      <c r="AT11" s="21"/>
      <c r="AU11" s="21"/>
      <c r="AV11" s="21"/>
      <c r="AW11" s="21"/>
      <c r="AX11" s="21"/>
      <c r="AY11" s="21"/>
      <c r="AZ11" s="21"/>
      <c r="BA11" s="21"/>
      <c r="BB11" s="21"/>
      <c r="BC11" s="21"/>
      <c r="BD11" s="21"/>
      <c r="BE11" s="21"/>
      <c r="BF11" s="21"/>
      <c r="BG11" s="21"/>
      <c r="BH11" s="21"/>
      <c r="BI11" s="21"/>
      <c r="BJ11" s="21"/>
      <c r="BK11" s="21"/>
      <c r="BL11" s="21"/>
      <c r="BM11" s="21"/>
      <c r="BN11" s="21"/>
      <c r="BO11" s="21"/>
      <c r="BP11" s="21"/>
      <c r="BQ11" s="21"/>
      <c r="BR11" s="21"/>
      <c r="BS11" s="21"/>
      <c r="BT11" s="21"/>
      <c r="BU11" s="21"/>
      <c r="BV11" s="21"/>
      <c r="BW11" s="21"/>
      <c r="BX11" s="21" t="s">
        <v>1070</v>
      </c>
      <c r="BY11" s="21" t="s">
        <v>955</v>
      </c>
      <c r="BZ11" s="21" t="s">
        <v>178</v>
      </c>
      <c r="CA11" s="21" t="s">
        <v>837</v>
      </c>
      <c r="CB11" s="21" t="s">
        <v>186</v>
      </c>
      <c r="CC11" s="21" t="s">
        <v>837</v>
      </c>
      <c r="CD11" s="21" t="s">
        <v>831</v>
      </c>
      <c r="CE11" s="21" t="s">
        <v>830</v>
      </c>
      <c r="CF11" s="21" t="s">
        <v>953</v>
      </c>
      <c r="CG11" s="21" t="s">
        <v>844</v>
      </c>
      <c r="CH11" s="22">
        <f ca="1">R11</f>
        <v>43837.984404976851</v>
      </c>
      <c r="CI11" s="22">
        <f ca="1">CH11+40</f>
        <v>43877.984404976851</v>
      </c>
      <c r="CJ11" s="21"/>
      <c r="CK11" s="21"/>
      <c r="CL11" s="21"/>
      <c r="CM11" s="21"/>
      <c r="CN11" s="21" t="s">
        <v>1068</v>
      </c>
      <c r="CO11" s="21"/>
      <c r="CP11" s="21"/>
      <c r="CQ11" s="21"/>
      <c r="CR11" s="21"/>
      <c r="CS11" s="21"/>
      <c r="CT11" s="21"/>
      <c r="CU11" s="21"/>
      <c r="CV11" s="21"/>
      <c r="CW11" s="21"/>
      <c r="CX11" s="21"/>
      <c r="CY11" s="21"/>
      <c r="CZ11" s="21"/>
      <c r="DA11" s="21"/>
      <c r="DB11" s="21"/>
      <c r="DC11" s="21"/>
      <c r="DD11" s="21"/>
      <c r="DE11" s="21"/>
      <c r="DF11" s="22"/>
      <c r="DG11" s="21"/>
      <c r="DH11" s="22"/>
      <c r="DI11" s="21"/>
      <c r="DJ11" s="21"/>
      <c r="DK11" s="21"/>
      <c r="DL11" s="21"/>
      <c r="DM11" s="21"/>
      <c r="DN11" s="22"/>
      <c r="DO11" s="22"/>
      <c r="DP11" s="21"/>
      <c r="DQ11" s="22"/>
      <c r="DR11" s="21"/>
      <c r="DS11" s="21"/>
      <c r="DT11" s="21"/>
      <c r="DU11" s="21"/>
      <c r="DV11" s="21"/>
      <c r="DW11" s="22"/>
      <c r="DX11" s="22"/>
      <c r="DY11" s="21"/>
      <c r="DZ11" s="21"/>
      <c r="EA11" s="21"/>
      <c r="EB11" s="21"/>
      <c r="EC11" s="21"/>
      <c r="ED11" s="21"/>
      <c r="EE11" s="21"/>
      <c r="EF11" s="22"/>
      <c r="EG11" s="21"/>
      <c r="EH11" s="21"/>
      <c r="EI11" s="21"/>
      <c r="EJ11" s="21"/>
      <c r="EK11" s="21"/>
      <c r="EL11" s="21"/>
      <c r="EM11" s="21"/>
      <c r="EN11" s="21"/>
      <c r="EO11" s="21"/>
      <c r="EP11" s="21"/>
      <c r="EQ11" s="21"/>
      <c r="ER11" s="21"/>
      <c r="ES11" s="21"/>
      <c r="ET11" s="21"/>
      <c r="EU11" s="21"/>
      <c r="EV11" s="21"/>
      <c r="EW11" s="21"/>
      <c r="EX11" s="21"/>
      <c r="EY11" s="21">
        <v>10</v>
      </c>
      <c r="EZ11" s="21">
        <v>1003000621</v>
      </c>
      <c r="FA11" s="21" t="s">
        <v>601</v>
      </c>
      <c r="FB11" s="25">
        <v>5</v>
      </c>
      <c r="FC11" s="21" t="s">
        <v>566</v>
      </c>
      <c r="FD11" s="21" t="s">
        <v>602</v>
      </c>
      <c r="FE11" s="21" t="s">
        <v>603</v>
      </c>
      <c r="FF11" s="21" t="s">
        <v>604</v>
      </c>
    </row>
    <row r="12" spans="1:162" s="12" customFormat="1" x14ac:dyDescent="0.25">
      <c r="A12" s="21">
        <v>1</v>
      </c>
      <c r="B12" s="21">
        <v>11</v>
      </c>
      <c r="C12" s="22">
        <f t="shared" ca="1" si="0"/>
        <v>43835.984404976851</v>
      </c>
      <c r="D12" s="21" t="s">
        <v>187</v>
      </c>
      <c r="E12" s="21">
        <v>11</v>
      </c>
      <c r="F12" s="23">
        <f t="shared" ca="1" si="1"/>
        <v>43895.984404976851</v>
      </c>
      <c r="G12" s="22">
        <f ca="1">NOW()-TIME(8,6,3)</f>
        <v>43895.646870254626</v>
      </c>
      <c r="H12" s="21" t="s">
        <v>1070</v>
      </c>
      <c r="I12" s="21" t="s">
        <v>955</v>
      </c>
      <c r="J12" s="21" t="s">
        <v>178</v>
      </c>
      <c r="K12" s="21" t="s">
        <v>824</v>
      </c>
      <c r="L12" s="21" t="s">
        <v>186</v>
      </c>
      <c r="M12" s="21" t="s">
        <v>824</v>
      </c>
      <c r="N12" s="21" t="s">
        <v>837</v>
      </c>
      <c r="O12" s="21" t="s">
        <v>830</v>
      </c>
      <c r="P12" s="21" t="s">
        <v>953</v>
      </c>
      <c r="Q12" s="21" t="s">
        <v>844</v>
      </c>
      <c r="R12" s="22">
        <f ca="1">C12+1</f>
        <v>43836.984404976851</v>
      </c>
      <c r="S12" s="22">
        <f ca="1">R12+30</f>
        <v>43866.984404976851</v>
      </c>
      <c r="T12" s="21"/>
      <c r="U12" s="22"/>
      <c r="V12" s="21"/>
      <c r="W12" s="22"/>
      <c r="X12" s="21" t="s">
        <v>1068</v>
      </c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2"/>
      <c r="AJ12" s="22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 t="s">
        <v>1070</v>
      </c>
      <c r="BY12" s="21" t="s">
        <v>955</v>
      </c>
      <c r="BZ12" s="21" t="s">
        <v>178</v>
      </c>
      <c r="CA12" s="21" t="s">
        <v>824</v>
      </c>
      <c r="CB12" s="21" t="s">
        <v>186</v>
      </c>
      <c r="CC12" s="21" t="s">
        <v>824</v>
      </c>
      <c r="CD12" s="21" t="s">
        <v>837</v>
      </c>
      <c r="CE12" s="21" t="s">
        <v>830</v>
      </c>
      <c r="CF12" s="21" t="s">
        <v>953</v>
      </c>
      <c r="CG12" s="21" t="s">
        <v>844</v>
      </c>
      <c r="CH12" s="22">
        <f ca="1">R12</f>
        <v>43836.984404976851</v>
      </c>
      <c r="CI12" s="22">
        <f ca="1">CH12+30</f>
        <v>43866.984404976851</v>
      </c>
      <c r="CJ12" s="21"/>
      <c r="CK12" s="21"/>
      <c r="CL12" s="21"/>
      <c r="CM12" s="21"/>
      <c r="CN12" s="21" t="s">
        <v>1068</v>
      </c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2"/>
      <c r="DG12" s="21"/>
      <c r="DH12" s="22"/>
      <c r="DI12" s="21"/>
      <c r="DJ12" s="21"/>
      <c r="DK12" s="21"/>
      <c r="DL12" s="21"/>
      <c r="DM12" s="21"/>
      <c r="DN12" s="22"/>
      <c r="DO12" s="22"/>
      <c r="DP12" s="21"/>
      <c r="DQ12" s="22"/>
      <c r="DR12" s="21"/>
      <c r="DS12" s="21"/>
      <c r="DT12" s="21"/>
      <c r="DU12" s="21"/>
      <c r="DV12" s="21"/>
      <c r="DW12" s="22"/>
      <c r="DX12" s="22"/>
      <c r="DY12" s="21"/>
      <c r="DZ12" s="21"/>
      <c r="EA12" s="21"/>
      <c r="EB12" s="21"/>
      <c r="EC12" s="21"/>
      <c r="ED12" s="21"/>
      <c r="EE12" s="21"/>
      <c r="EF12" s="22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>
        <v>11</v>
      </c>
      <c r="EZ12" s="21">
        <v>1003000639</v>
      </c>
      <c r="FA12" s="21">
        <v>622400275</v>
      </c>
      <c r="FB12" s="25">
        <v>23</v>
      </c>
      <c r="FC12" s="21" t="s">
        <v>578</v>
      </c>
      <c r="FD12" s="21" t="s">
        <v>607</v>
      </c>
      <c r="FE12" s="21" t="s">
        <v>608</v>
      </c>
      <c r="FF12" s="21" t="s">
        <v>609</v>
      </c>
    </row>
    <row r="13" spans="1:162" s="12" customFormat="1" x14ac:dyDescent="0.25">
      <c r="A13" s="21">
        <v>1</v>
      </c>
      <c r="B13" s="21">
        <v>12</v>
      </c>
      <c r="C13" s="22">
        <f ca="1">F13-60</f>
        <v>43836.984404976851</v>
      </c>
      <c r="D13" s="21" t="s">
        <v>168</v>
      </c>
      <c r="E13" s="21">
        <v>12</v>
      </c>
      <c r="F13" s="23">
        <f ca="1">NOW()+1</f>
        <v>43896.984404976851</v>
      </c>
      <c r="G13" s="22"/>
      <c r="H13" s="21" t="s">
        <v>1070</v>
      </c>
      <c r="I13" s="21" t="s">
        <v>197</v>
      </c>
      <c r="J13" s="21" t="s">
        <v>956</v>
      </c>
      <c r="K13" s="21" t="s">
        <v>824</v>
      </c>
      <c r="L13" s="21" t="s">
        <v>186</v>
      </c>
      <c r="M13" s="21" t="s">
        <v>824</v>
      </c>
      <c r="N13" s="21" t="s">
        <v>831</v>
      </c>
      <c r="O13" s="21" t="s">
        <v>830</v>
      </c>
      <c r="P13" s="21" t="s">
        <v>186</v>
      </c>
      <c r="Q13" s="21" t="s">
        <v>844</v>
      </c>
      <c r="R13" s="22">
        <f ca="1">C13+2</f>
        <v>43838.984404976851</v>
      </c>
      <c r="S13" s="22">
        <f ca="1">R13+25</f>
        <v>43863.984404976851</v>
      </c>
      <c r="T13" s="21"/>
      <c r="U13" s="22"/>
      <c r="V13" s="21"/>
      <c r="W13" s="22"/>
      <c r="X13" s="21" t="s">
        <v>836</v>
      </c>
      <c r="Y13" s="21" t="s">
        <v>1071</v>
      </c>
      <c r="Z13" s="21" t="s">
        <v>197</v>
      </c>
      <c r="AA13" s="21" t="s">
        <v>957</v>
      </c>
      <c r="AB13" s="21" t="s">
        <v>824</v>
      </c>
      <c r="AC13" s="21" t="s">
        <v>186</v>
      </c>
      <c r="AD13" s="21" t="s">
        <v>824</v>
      </c>
      <c r="AE13" s="21" t="s">
        <v>825</v>
      </c>
      <c r="AF13" s="21" t="s">
        <v>830</v>
      </c>
      <c r="AG13" s="21" t="s">
        <v>186</v>
      </c>
      <c r="AH13" s="21" t="s">
        <v>843</v>
      </c>
      <c r="AI13" s="22">
        <f ca="1">R13+2</f>
        <v>43840.984404976851</v>
      </c>
      <c r="AJ13" s="22">
        <f ca="1">AI13+20</f>
        <v>43860.984404976851</v>
      </c>
      <c r="AK13" s="21" t="s">
        <v>1063</v>
      </c>
      <c r="AL13" s="21"/>
      <c r="AM13" s="21"/>
      <c r="AN13" s="21"/>
      <c r="AO13" s="21"/>
      <c r="AP13" s="21" t="s">
        <v>1072</v>
      </c>
      <c r="AQ13" s="21" t="s">
        <v>194</v>
      </c>
      <c r="AR13" s="21" t="s">
        <v>833</v>
      </c>
      <c r="AS13" s="21" t="s">
        <v>825</v>
      </c>
      <c r="AT13" s="21" t="s">
        <v>180</v>
      </c>
      <c r="AU13" s="21" t="s">
        <v>825</v>
      </c>
      <c r="AV13" s="21" t="s">
        <v>824</v>
      </c>
      <c r="AW13" s="21" t="s">
        <v>186</v>
      </c>
      <c r="AX13" s="21" t="s">
        <v>180</v>
      </c>
      <c r="AY13" s="21" t="s">
        <v>1064</v>
      </c>
      <c r="AZ13" s="22">
        <f ca="1">AJ13+4</f>
        <v>43864.984404976851</v>
      </c>
      <c r="BA13" s="22">
        <f ca="1">AZ13+20</f>
        <v>43884.984404976851</v>
      </c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 t="s">
        <v>1072</v>
      </c>
      <c r="BY13" s="21" t="s">
        <v>194</v>
      </c>
      <c r="BZ13" s="21" t="s">
        <v>833</v>
      </c>
      <c r="CA13" s="21" t="s">
        <v>825</v>
      </c>
      <c r="CB13" s="21" t="s">
        <v>180</v>
      </c>
      <c r="CC13" s="21" t="s">
        <v>825</v>
      </c>
      <c r="CD13" s="21" t="s">
        <v>824</v>
      </c>
      <c r="CE13" s="21" t="s">
        <v>186</v>
      </c>
      <c r="CF13" s="21" t="s">
        <v>180</v>
      </c>
      <c r="CG13" s="21" t="s">
        <v>1064</v>
      </c>
      <c r="CH13" s="22">
        <f ca="1">AZ13</f>
        <v>43864.984404976851</v>
      </c>
      <c r="CI13" s="22">
        <f ca="1">CH13+20</f>
        <v>43884.984404976851</v>
      </c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2"/>
      <c r="DG13" s="21"/>
      <c r="DH13" s="22"/>
      <c r="DI13" s="21"/>
      <c r="DJ13" s="21"/>
      <c r="DK13" s="21"/>
      <c r="DL13" s="21"/>
      <c r="DM13" s="21"/>
      <c r="DN13" s="22"/>
      <c r="DO13" s="22"/>
      <c r="DP13" s="21"/>
      <c r="DQ13" s="22"/>
      <c r="DR13" s="21"/>
      <c r="DS13" s="21"/>
      <c r="DT13" s="21"/>
      <c r="DU13" s="21"/>
      <c r="DV13" s="21"/>
      <c r="DW13" s="22"/>
      <c r="DX13" s="22"/>
      <c r="DY13" s="21"/>
      <c r="DZ13" s="21"/>
      <c r="EA13" s="21"/>
      <c r="EB13" s="21"/>
      <c r="EC13" s="21"/>
      <c r="ED13" s="21"/>
      <c r="EE13" s="21"/>
      <c r="EF13" s="22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>
        <v>12</v>
      </c>
      <c r="EZ13" s="21">
        <v>1003000704</v>
      </c>
      <c r="FA13" s="21">
        <v>268822744</v>
      </c>
      <c r="FB13" s="25">
        <v>15</v>
      </c>
      <c r="FC13" s="21" t="s">
        <v>560</v>
      </c>
      <c r="FD13" s="21" t="s">
        <v>617</v>
      </c>
      <c r="FE13" s="21" t="s">
        <v>618</v>
      </c>
      <c r="FF13" s="21" t="s">
        <v>619</v>
      </c>
    </row>
    <row r="14" spans="1:162" s="12" customFormat="1" x14ac:dyDescent="0.25">
      <c r="A14" s="21">
        <v>1</v>
      </c>
      <c r="B14" s="21">
        <v>13</v>
      </c>
      <c r="C14" s="22">
        <f ca="1">F14-60</f>
        <v>43836.984404976851</v>
      </c>
      <c r="D14" s="21" t="s">
        <v>168</v>
      </c>
      <c r="E14" s="21">
        <v>13</v>
      </c>
      <c r="F14" s="23">
        <f t="shared" ref="F14:F23" ca="1" si="2">NOW()+1</f>
        <v>43896.984404976851</v>
      </c>
      <c r="G14" s="22"/>
      <c r="H14" s="21" t="s">
        <v>1070</v>
      </c>
      <c r="I14" s="21" t="s">
        <v>197</v>
      </c>
      <c r="J14" s="21" t="s">
        <v>956</v>
      </c>
      <c r="K14" s="21" t="s">
        <v>831</v>
      </c>
      <c r="L14" s="21" t="s">
        <v>186</v>
      </c>
      <c r="M14" s="21" t="s">
        <v>831</v>
      </c>
      <c r="N14" s="21" t="s">
        <v>824</v>
      </c>
      <c r="O14" s="21" t="s">
        <v>830</v>
      </c>
      <c r="P14" s="21" t="s">
        <v>186</v>
      </c>
      <c r="Q14" s="21" t="s">
        <v>844</v>
      </c>
      <c r="R14" s="22">
        <f ca="1">C14+2</f>
        <v>43838.984404976851</v>
      </c>
      <c r="S14" s="22">
        <f ca="1">R14+30</f>
        <v>43868.984404976851</v>
      </c>
      <c r="T14" s="21"/>
      <c r="U14" s="22"/>
      <c r="V14" s="21"/>
      <c r="W14" s="22"/>
      <c r="X14" s="21" t="s">
        <v>841</v>
      </c>
      <c r="Y14" s="21" t="s">
        <v>1071</v>
      </c>
      <c r="Z14" s="21" t="s">
        <v>194</v>
      </c>
      <c r="AA14" s="21" t="s">
        <v>957</v>
      </c>
      <c r="AB14" s="21" t="s">
        <v>824</v>
      </c>
      <c r="AC14" s="21" t="s">
        <v>186</v>
      </c>
      <c r="AD14" s="21" t="s">
        <v>824</v>
      </c>
      <c r="AE14" s="21" t="s">
        <v>831</v>
      </c>
      <c r="AF14" s="21" t="s">
        <v>830</v>
      </c>
      <c r="AG14" s="21" t="s">
        <v>186</v>
      </c>
      <c r="AH14" s="21" t="s">
        <v>843</v>
      </c>
      <c r="AI14" s="22">
        <f ca="1">S14+3</f>
        <v>43871.984404976851</v>
      </c>
      <c r="AJ14" s="22">
        <f ca="1">AI14+20</f>
        <v>43891.984404976851</v>
      </c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 t="s">
        <v>1071</v>
      </c>
      <c r="BY14" s="21" t="s">
        <v>194</v>
      </c>
      <c r="BZ14" s="21" t="s">
        <v>957</v>
      </c>
      <c r="CA14" s="21" t="s">
        <v>824</v>
      </c>
      <c r="CB14" s="21" t="s">
        <v>186</v>
      </c>
      <c r="CC14" s="21" t="s">
        <v>824</v>
      </c>
      <c r="CD14" s="21" t="s">
        <v>831</v>
      </c>
      <c r="CE14" s="21" t="s">
        <v>830</v>
      </c>
      <c r="CF14" s="21" t="s">
        <v>186</v>
      </c>
      <c r="CG14" s="21" t="s">
        <v>843</v>
      </c>
      <c r="CH14" s="22">
        <f ca="1">AI14</f>
        <v>43871.984404976851</v>
      </c>
      <c r="CI14" s="22">
        <f ca="1">CH14+20</f>
        <v>43891.984404976851</v>
      </c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2"/>
      <c r="DG14" s="21"/>
      <c r="DH14" s="22"/>
      <c r="DI14" s="21"/>
      <c r="DJ14" s="21"/>
      <c r="DK14" s="21"/>
      <c r="DL14" s="21"/>
      <c r="DM14" s="21"/>
      <c r="DN14" s="22"/>
      <c r="DO14" s="22"/>
      <c r="DP14" s="21"/>
      <c r="DQ14" s="22"/>
      <c r="DR14" s="21"/>
      <c r="DS14" s="21"/>
      <c r="DT14" s="21"/>
      <c r="DU14" s="21"/>
      <c r="DV14" s="21"/>
      <c r="DW14" s="22"/>
      <c r="DX14" s="22"/>
      <c r="DY14" s="21"/>
      <c r="DZ14" s="21"/>
      <c r="EA14" s="21"/>
      <c r="EB14" s="21"/>
      <c r="EC14" s="21"/>
      <c r="ED14" s="21"/>
      <c r="EE14" s="21"/>
      <c r="EF14" s="22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>
        <v>13</v>
      </c>
      <c r="EZ14" s="21">
        <v>1003000712</v>
      </c>
      <c r="FA14" s="21">
        <v>554676254</v>
      </c>
      <c r="FB14" s="25">
        <v>153</v>
      </c>
      <c r="FC14" s="21" t="s">
        <v>554</v>
      </c>
      <c r="FD14" s="21" t="s">
        <v>555</v>
      </c>
      <c r="FE14" s="21" t="s">
        <v>622</v>
      </c>
      <c r="FF14" s="21" t="s">
        <v>623</v>
      </c>
    </row>
    <row r="15" spans="1:162" s="12" customFormat="1" x14ac:dyDescent="0.25">
      <c r="A15" s="21">
        <v>1</v>
      </c>
      <c r="B15" s="21">
        <v>14</v>
      </c>
      <c r="C15" s="22">
        <f ca="1">F15-60</f>
        <v>43836.984404976851</v>
      </c>
      <c r="D15" s="21" t="s">
        <v>168</v>
      </c>
      <c r="E15" s="21">
        <v>14</v>
      </c>
      <c r="F15" s="23">
        <f t="shared" ca="1" si="2"/>
        <v>43896.984404976851</v>
      </c>
      <c r="G15" s="22"/>
      <c r="H15" s="21" t="s">
        <v>1070</v>
      </c>
      <c r="I15" s="21" t="s">
        <v>197</v>
      </c>
      <c r="J15" s="21" t="s">
        <v>956</v>
      </c>
      <c r="K15" s="21" t="s">
        <v>825</v>
      </c>
      <c r="L15" s="21" t="s">
        <v>186</v>
      </c>
      <c r="M15" s="21" t="s">
        <v>825</v>
      </c>
      <c r="N15" s="21" t="s">
        <v>825</v>
      </c>
      <c r="O15" s="21" t="s">
        <v>830</v>
      </c>
      <c r="P15" s="21" t="s">
        <v>186</v>
      </c>
      <c r="Q15" s="21" t="s">
        <v>844</v>
      </c>
      <c r="R15" s="22">
        <f ca="1">C15+2</f>
        <v>43838.984404976851</v>
      </c>
      <c r="S15" s="22">
        <f ca="1">R15+10</f>
        <v>43848.984404976851</v>
      </c>
      <c r="T15" s="21"/>
      <c r="U15" s="22"/>
      <c r="V15" s="21"/>
      <c r="W15" s="22"/>
      <c r="X15" s="21" t="s">
        <v>828</v>
      </c>
      <c r="Y15" s="21" t="s">
        <v>1071</v>
      </c>
      <c r="Z15" s="21" t="s">
        <v>197</v>
      </c>
      <c r="AA15" s="21" t="s">
        <v>957</v>
      </c>
      <c r="AB15" s="21" t="s">
        <v>825</v>
      </c>
      <c r="AC15" s="21" t="s">
        <v>186</v>
      </c>
      <c r="AD15" s="21" t="s">
        <v>825</v>
      </c>
      <c r="AE15" s="21" t="s">
        <v>837</v>
      </c>
      <c r="AF15" s="21" t="s">
        <v>830</v>
      </c>
      <c r="AG15" s="21" t="s">
        <v>186</v>
      </c>
      <c r="AH15" s="21" t="s">
        <v>843</v>
      </c>
      <c r="AI15" s="22">
        <f ca="1">S15+2</f>
        <v>43850.984404976851</v>
      </c>
      <c r="AJ15" s="22">
        <f ca="1">AI15+12</f>
        <v>43862.984404976851</v>
      </c>
      <c r="AK15" s="21" t="s">
        <v>1065</v>
      </c>
      <c r="AL15" s="21"/>
      <c r="AM15" s="21"/>
      <c r="AN15" s="21"/>
      <c r="AO15" s="21"/>
      <c r="AP15" s="21" t="s">
        <v>1072</v>
      </c>
      <c r="AQ15" s="21" t="s">
        <v>197</v>
      </c>
      <c r="AR15" s="21" t="s">
        <v>848</v>
      </c>
      <c r="AS15" s="21" t="s">
        <v>835</v>
      </c>
      <c r="AT15" s="21" t="s">
        <v>180</v>
      </c>
      <c r="AU15" s="21" t="s">
        <v>835</v>
      </c>
      <c r="AV15" s="21" t="s">
        <v>837</v>
      </c>
      <c r="AW15" s="21" t="s">
        <v>186</v>
      </c>
      <c r="AX15" s="21" t="s">
        <v>180</v>
      </c>
      <c r="AY15" s="21" t="s">
        <v>1064</v>
      </c>
      <c r="AZ15" s="22">
        <f ca="1">AJ15+2</f>
        <v>43864.984404976851</v>
      </c>
      <c r="BA15" s="22">
        <f ca="1">AZ15+15</f>
        <v>43879.984404976851</v>
      </c>
      <c r="BB15" s="21"/>
      <c r="BC15" s="21"/>
      <c r="BD15" s="21"/>
      <c r="BE15" s="21"/>
      <c r="BF15" s="21" t="s">
        <v>841</v>
      </c>
      <c r="BG15" s="21" t="s">
        <v>1073</v>
      </c>
      <c r="BH15" s="21" t="s">
        <v>206</v>
      </c>
      <c r="BI15" s="21" t="s">
        <v>848</v>
      </c>
      <c r="BJ15" s="21" t="s">
        <v>831</v>
      </c>
      <c r="BK15" s="21" t="s">
        <v>958</v>
      </c>
      <c r="BL15" s="21" t="s">
        <v>831</v>
      </c>
      <c r="BM15" s="21" t="s">
        <v>825</v>
      </c>
      <c r="BN15" s="21" t="s">
        <v>958</v>
      </c>
      <c r="BO15" s="21" t="s">
        <v>958</v>
      </c>
      <c r="BP15" s="21" t="s">
        <v>846</v>
      </c>
      <c r="BQ15" s="22">
        <f ca="1">BA15+3</f>
        <v>43882.984404976851</v>
      </c>
      <c r="BR15" s="22">
        <f ca="1">BQ15+8</f>
        <v>43890.984404976851</v>
      </c>
      <c r="BS15" s="21"/>
      <c r="BT15" s="21"/>
      <c r="BU15" s="21"/>
      <c r="BV15" s="21"/>
      <c r="BW15" s="21"/>
      <c r="BX15" s="21" t="s">
        <v>1073</v>
      </c>
      <c r="BY15" s="21" t="s">
        <v>206</v>
      </c>
      <c r="BZ15" s="21" t="s">
        <v>848</v>
      </c>
      <c r="CA15" s="21" t="s">
        <v>831</v>
      </c>
      <c r="CB15" s="21" t="s">
        <v>958</v>
      </c>
      <c r="CC15" s="21" t="s">
        <v>831</v>
      </c>
      <c r="CD15" s="21" t="s">
        <v>825</v>
      </c>
      <c r="CE15" s="21" t="s">
        <v>958</v>
      </c>
      <c r="CF15" s="21" t="s">
        <v>958</v>
      </c>
      <c r="CG15" s="21" t="s">
        <v>846</v>
      </c>
      <c r="CH15" s="22">
        <f ca="1">BQ15</f>
        <v>43882.984404976851</v>
      </c>
      <c r="CI15" s="22">
        <f ca="1">CH15+8</f>
        <v>43890.984404976851</v>
      </c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2"/>
      <c r="DG15" s="21"/>
      <c r="DH15" s="22"/>
      <c r="DI15" s="21"/>
      <c r="DJ15" s="21"/>
      <c r="DK15" s="21"/>
      <c r="DL15" s="21"/>
      <c r="DM15" s="21"/>
      <c r="DN15" s="22"/>
      <c r="DO15" s="22"/>
      <c r="DP15" s="21"/>
      <c r="DQ15" s="22"/>
      <c r="DR15" s="21"/>
      <c r="DS15" s="21"/>
      <c r="DT15" s="21"/>
      <c r="DU15" s="21"/>
      <c r="DV15" s="21"/>
      <c r="DW15" s="22"/>
      <c r="DX15" s="22"/>
      <c r="DY15" s="21"/>
      <c r="DZ15" s="21"/>
      <c r="EA15" s="21"/>
      <c r="EB15" s="21"/>
      <c r="EC15" s="21"/>
      <c r="ED15" s="21"/>
      <c r="EE15" s="21"/>
      <c r="EF15" s="22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>
        <v>14</v>
      </c>
      <c r="EZ15" s="21">
        <v>1003000720</v>
      </c>
      <c r="FA15" s="21">
        <v>826491601</v>
      </c>
      <c r="FB15" s="25">
        <v>163</v>
      </c>
      <c r="FC15" s="21" t="s">
        <v>548</v>
      </c>
      <c r="FD15" s="21" t="s">
        <v>561</v>
      </c>
      <c r="FE15" s="21" t="s">
        <v>626</v>
      </c>
      <c r="FF15" s="21" t="s">
        <v>627</v>
      </c>
    </row>
    <row r="16" spans="1:162" s="12" customFormat="1" x14ac:dyDescent="0.25">
      <c r="A16" s="21">
        <v>1</v>
      </c>
      <c r="B16" s="21">
        <v>15</v>
      </c>
      <c r="C16" s="22">
        <f t="shared" ref="C16:C19" ca="1" si="3">F16-60</f>
        <v>43836.984404976851</v>
      </c>
      <c r="D16" s="21" t="s">
        <v>168</v>
      </c>
      <c r="E16" s="21">
        <v>15</v>
      </c>
      <c r="F16" s="23">
        <f t="shared" ca="1" si="2"/>
        <v>43896.984404976851</v>
      </c>
      <c r="G16" s="22"/>
      <c r="H16" s="21" t="s">
        <v>1070</v>
      </c>
      <c r="I16" s="21" t="s">
        <v>197</v>
      </c>
      <c r="J16" s="21" t="s">
        <v>956</v>
      </c>
      <c r="K16" s="21" t="s">
        <v>837</v>
      </c>
      <c r="L16" s="21" t="s">
        <v>186</v>
      </c>
      <c r="M16" s="21" t="s">
        <v>837</v>
      </c>
      <c r="N16" s="21" t="s">
        <v>835</v>
      </c>
      <c r="O16" s="21" t="s">
        <v>830</v>
      </c>
      <c r="P16" s="21" t="s">
        <v>186</v>
      </c>
      <c r="Q16" s="21" t="s">
        <v>844</v>
      </c>
      <c r="R16" s="22">
        <f ca="1">C16+2</f>
        <v>43838.984404976851</v>
      </c>
      <c r="S16" s="22">
        <f ca="1">R16+25+TIME(2,2,1)</f>
        <v>43864.069138773149</v>
      </c>
      <c r="T16" s="21"/>
      <c r="U16" s="22"/>
      <c r="V16" s="21"/>
      <c r="W16" s="22"/>
      <c r="X16" s="21" t="s">
        <v>845</v>
      </c>
      <c r="Y16" s="21" t="s">
        <v>1071</v>
      </c>
      <c r="Z16" s="21" t="s">
        <v>209</v>
      </c>
      <c r="AA16" s="21" t="s">
        <v>957</v>
      </c>
      <c r="AB16" s="21" t="s">
        <v>837</v>
      </c>
      <c r="AC16" s="21" t="s">
        <v>186</v>
      </c>
      <c r="AD16" s="21" t="s">
        <v>837</v>
      </c>
      <c r="AE16" s="21" t="s">
        <v>824</v>
      </c>
      <c r="AF16" s="21" t="s">
        <v>830</v>
      </c>
      <c r="AG16" s="21" t="s">
        <v>186</v>
      </c>
      <c r="AH16" s="21" t="s">
        <v>843</v>
      </c>
      <c r="AI16" s="22">
        <f ca="1">S16+3</f>
        <v>43867.069138773149</v>
      </c>
      <c r="AJ16" s="22">
        <f ca="1">AI16+9+TIME(3,3,2)</f>
        <v>43876.196245254629</v>
      </c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 t="s">
        <v>1071</v>
      </c>
      <c r="BY16" s="21" t="s">
        <v>209</v>
      </c>
      <c r="BZ16" s="21" t="s">
        <v>957</v>
      </c>
      <c r="CA16" s="21" t="s">
        <v>837</v>
      </c>
      <c r="CB16" s="21" t="s">
        <v>186</v>
      </c>
      <c r="CC16" s="21" t="s">
        <v>837</v>
      </c>
      <c r="CD16" s="21" t="s">
        <v>824</v>
      </c>
      <c r="CE16" s="21" t="s">
        <v>830</v>
      </c>
      <c r="CF16" s="21" t="s">
        <v>186</v>
      </c>
      <c r="CG16" s="21" t="s">
        <v>843</v>
      </c>
      <c r="CH16" s="22">
        <f ca="1">AI16</f>
        <v>43867.069138773149</v>
      </c>
      <c r="CI16" s="22">
        <f ca="1">CH16+9+TIME(3,3,2)</f>
        <v>43876.196245254629</v>
      </c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2"/>
      <c r="DG16" s="21"/>
      <c r="DH16" s="22"/>
      <c r="DI16" s="21"/>
      <c r="DJ16" s="21"/>
      <c r="DK16" s="21"/>
      <c r="DL16" s="21"/>
      <c r="DM16" s="21"/>
      <c r="DN16" s="22"/>
      <c r="DO16" s="22"/>
      <c r="DP16" s="21"/>
      <c r="DQ16" s="22"/>
      <c r="DR16" s="21"/>
      <c r="DS16" s="21"/>
      <c r="DT16" s="21"/>
      <c r="DU16" s="21"/>
      <c r="DV16" s="21"/>
      <c r="DW16" s="22"/>
      <c r="DX16" s="22"/>
      <c r="DY16" s="21"/>
      <c r="DZ16" s="21"/>
      <c r="EA16" s="21"/>
      <c r="EB16" s="21"/>
      <c r="EC16" s="21"/>
      <c r="ED16" s="21"/>
      <c r="EE16" s="21"/>
      <c r="EF16" s="22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>
        <v>15</v>
      </c>
      <c r="EZ16" s="21">
        <v>1003000738</v>
      </c>
      <c r="FA16" s="21">
        <v>515824367</v>
      </c>
      <c r="FB16" s="25">
        <v>173</v>
      </c>
      <c r="FC16" s="21" t="s">
        <v>566</v>
      </c>
      <c r="FD16" s="21" t="s">
        <v>567</v>
      </c>
      <c r="FE16" s="21" t="s">
        <v>630</v>
      </c>
      <c r="FF16" s="21" t="s">
        <v>631</v>
      </c>
    </row>
    <row r="17" spans="1:162" s="12" customFormat="1" x14ac:dyDescent="0.25">
      <c r="A17" s="21">
        <v>1</v>
      </c>
      <c r="B17" s="21">
        <v>16</v>
      </c>
      <c r="C17" s="22">
        <f t="shared" ca="1" si="3"/>
        <v>43836.984404976851</v>
      </c>
      <c r="D17" s="21" t="s">
        <v>168</v>
      </c>
      <c r="E17" s="21">
        <v>16</v>
      </c>
      <c r="F17" s="23">
        <f t="shared" ca="1" si="2"/>
        <v>43896.984404976851</v>
      </c>
      <c r="G17" s="22"/>
      <c r="H17" s="21" t="s">
        <v>1070</v>
      </c>
      <c r="I17" s="21" t="s">
        <v>849</v>
      </c>
      <c r="J17" s="21" t="s">
        <v>178</v>
      </c>
      <c r="K17" s="21" t="s">
        <v>835</v>
      </c>
      <c r="L17" s="21" t="s">
        <v>186</v>
      </c>
      <c r="M17" s="21" t="s">
        <v>835</v>
      </c>
      <c r="N17" s="21" t="s">
        <v>837</v>
      </c>
      <c r="O17" s="21" t="s">
        <v>830</v>
      </c>
      <c r="P17" s="21" t="s">
        <v>953</v>
      </c>
      <c r="Q17" s="21" t="s">
        <v>844</v>
      </c>
      <c r="R17" s="22">
        <f ca="1">C17+3</f>
        <v>43839.984404976851</v>
      </c>
      <c r="S17" s="22">
        <f ca="1">R17+14</f>
        <v>43853.984404976851</v>
      </c>
      <c r="T17" s="21"/>
      <c r="U17" s="22"/>
      <c r="V17" s="21"/>
      <c r="W17" s="22"/>
      <c r="X17" s="21" t="s">
        <v>832</v>
      </c>
      <c r="Y17" s="21" t="s">
        <v>1071</v>
      </c>
      <c r="Z17" s="21" t="s">
        <v>206</v>
      </c>
      <c r="AA17" s="21" t="s">
        <v>957</v>
      </c>
      <c r="AB17" s="21" t="s">
        <v>835</v>
      </c>
      <c r="AC17" s="21" t="s">
        <v>186</v>
      </c>
      <c r="AD17" s="21" t="s">
        <v>835</v>
      </c>
      <c r="AE17" s="21" t="s">
        <v>831</v>
      </c>
      <c r="AF17" s="21" t="s">
        <v>830</v>
      </c>
      <c r="AG17" s="21" t="s">
        <v>186</v>
      </c>
      <c r="AH17" s="21" t="s">
        <v>843</v>
      </c>
      <c r="AI17" s="22">
        <f ca="1">S17+2</f>
        <v>43855.984404976851</v>
      </c>
      <c r="AJ17" s="22">
        <f ca="1">AI17+15+TIME(1,2,1)</f>
        <v>43871.027472106478</v>
      </c>
      <c r="AK17" s="21"/>
      <c r="AL17" s="21"/>
      <c r="AM17" s="21"/>
      <c r="AN17" s="21"/>
      <c r="AO17" s="21"/>
      <c r="AP17" s="21"/>
      <c r="AQ17" s="21"/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/>
      <c r="BT17" s="21"/>
      <c r="BU17" s="21"/>
      <c r="BV17" s="21"/>
      <c r="BW17" s="21"/>
      <c r="BX17" s="21" t="s">
        <v>1071</v>
      </c>
      <c r="BY17" s="21" t="s">
        <v>206</v>
      </c>
      <c r="BZ17" s="21" t="s">
        <v>957</v>
      </c>
      <c r="CA17" s="21" t="s">
        <v>835</v>
      </c>
      <c r="CB17" s="21" t="s">
        <v>186</v>
      </c>
      <c r="CC17" s="21" t="s">
        <v>835</v>
      </c>
      <c r="CD17" s="21" t="s">
        <v>831</v>
      </c>
      <c r="CE17" s="21" t="s">
        <v>830</v>
      </c>
      <c r="CF17" s="21" t="s">
        <v>186</v>
      </c>
      <c r="CG17" s="21" t="s">
        <v>843</v>
      </c>
      <c r="CH17" s="22">
        <f ca="1">AI17</f>
        <v>43855.984404976851</v>
      </c>
      <c r="CI17" s="22">
        <f ca="1">CH17+15+TIME(1,2,1)</f>
        <v>43871.027472106478</v>
      </c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2"/>
      <c r="DG17" s="21"/>
      <c r="DH17" s="22"/>
      <c r="DI17" s="21"/>
      <c r="DJ17" s="21"/>
      <c r="DK17" s="21"/>
      <c r="DL17" s="21"/>
      <c r="DM17" s="21"/>
      <c r="DN17" s="22"/>
      <c r="DO17" s="22"/>
      <c r="DP17" s="21"/>
      <c r="DQ17" s="22"/>
      <c r="DR17" s="21"/>
      <c r="DS17" s="21"/>
      <c r="DT17" s="21"/>
      <c r="DU17" s="21"/>
      <c r="DV17" s="21"/>
      <c r="DW17" s="22"/>
      <c r="DX17" s="22"/>
      <c r="DY17" s="21"/>
      <c r="DZ17" s="21"/>
      <c r="EA17" s="21"/>
      <c r="EB17" s="21"/>
      <c r="EC17" s="21"/>
      <c r="ED17" s="21"/>
      <c r="EE17" s="21"/>
      <c r="EF17" s="22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>
        <v>16</v>
      </c>
      <c r="EZ17" s="21">
        <v>1003000753</v>
      </c>
      <c r="FA17" s="21">
        <v>317545906</v>
      </c>
      <c r="FB17" s="25">
        <v>13</v>
      </c>
      <c r="FC17" s="21" t="s">
        <v>578</v>
      </c>
      <c r="FD17" s="21" t="s">
        <v>579</v>
      </c>
      <c r="FE17" s="21" t="s">
        <v>634</v>
      </c>
      <c r="FF17" s="21" t="s">
        <v>635</v>
      </c>
    </row>
    <row r="18" spans="1:162" s="12" customFormat="1" x14ac:dyDescent="0.25">
      <c r="A18" s="21">
        <v>1</v>
      </c>
      <c r="B18" s="21">
        <v>17</v>
      </c>
      <c r="C18" s="22">
        <f t="shared" ca="1" si="3"/>
        <v>43836.984404976851</v>
      </c>
      <c r="D18" s="21" t="s">
        <v>197</v>
      </c>
      <c r="E18" s="21">
        <v>17</v>
      </c>
      <c r="F18" s="23">
        <f t="shared" ca="1" si="2"/>
        <v>43896.984404976851</v>
      </c>
      <c r="G18" s="22">
        <f ca="1">NOW()-TIME(4,4,4)</f>
        <v>43895.814914236107</v>
      </c>
      <c r="H18" s="21" t="s">
        <v>1070</v>
      </c>
      <c r="I18" s="21" t="s">
        <v>849</v>
      </c>
      <c r="J18" s="21" t="s">
        <v>178</v>
      </c>
      <c r="K18" s="21" t="s">
        <v>824</v>
      </c>
      <c r="L18" s="21" t="s">
        <v>186</v>
      </c>
      <c r="M18" s="21" t="s">
        <v>824</v>
      </c>
      <c r="N18" s="21" t="s">
        <v>825</v>
      </c>
      <c r="O18" s="21" t="s">
        <v>830</v>
      </c>
      <c r="P18" s="21" t="s">
        <v>953</v>
      </c>
      <c r="Q18" s="21" t="s">
        <v>844</v>
      </c>
      <c r="R18" s="22">
        <f ca="1">C18+2</f>
        <v>43838.984404976851</v>
      </c>
      <c r="S18" s="22">
        <f ca="1">R18+20+TIME(22,2,1)</f>
        <v>43859.902472106478</v>
      </c>
      <c r="T18" s="21"/>
      <c r="U18" s="22"/>
      <c r="V18" s="21"/>
      <c r="W18" s="22"/>
      <c r="X18" s="21" t="s">
        <v>847</v>
      </c>
      <c r="Y18" s="21" t="s">
        <v>1071</v>
      </c>
      <c r="Z18" s="21" t="s">
        <v>197</v>
      </c>
      <c r="AA18" s="21" t="s">
        <v>957</v>
      </c>
      <c r="AB18" s="21" t="s">
        <v>831</v>
      </c>
      <c r="AC18" s="21" t="s">
        <v>186</v>
      </c>
      <c r="AD18" s="21" t="s">
        <v>825</v>
      </c>
      <c r="AE18" s="21" t="s">
        <v>824</v>
      </c>
      <c r="AF18" s="21" t="s">
        <v>830</v>
      </c>
      <c r="AG18" s="21" t="s">
        <v>186</v>
      </c>
      <c r="AH18" s="21" t="s">
        <v>843</v>
      </c>
      <c r="AI18" s="22">
        <f ca="1">S18+2</f>
        <v>43861.902472106478</v>
      </c>
      <c r="AJ18" s="22">
        <f ca="1">NOW()+TIME(1,2,2)</f>
        <v>43896.027483680555</v>
      </c>
      <c r="AK18" s="21" t="s">
        <v>1063</v>
      </c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21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21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21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21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21"/>
      <c r="CY18" s="21"/>
      <c r="CZ18" s="21"/>
      <c r="DA18" s="21"/>
      <c r="DB18" s="21"/>
      <c r="DC18" s="21"/>
      <c r="DD18" s="21"/>
      <c r="DE18" s="21"/>
      <c r="DF18" s="22"/>
      <c r="DG18" s="21"/>
      <c r="DH18" s="22"/>
      <c r="DI18" s="21"/>
      <c r="DJ18" s="21"/>
      <c r="DK18" s="21"/>
      <c r="DL18" s="21"/>
      <c r="DM18" s="21"/>
      <c r="DN18" s="22"/>
      <c r="DO18" s="22"/>
      <c r="DP18" s="21"/>
      <c r="DQ18" s="22"/>
      <c r="DR18" s="21"/>
      <c r="DS18" s="21"/>
      <c r="DT18" s="21"/>
      <c r="DU18" s="21"/>
      <c r="DV18" s="21"/>
      <c r="DW18" s="22"/>
      <c r="DX18" s="22"/>
      <c r="DY18" s="21"/>
      <c r="DZ18" s="21"/>
      <c r="EA18" s="21"/>
      <c r="EB18" s="21"/>
      <c r="EC18" s="21"/>
      <c r="ED18" s="21"/>
      <c r="EE18" s="21"/>
      <c r="EF18" s="22"/>
      <c r="EG18" s="21"/>
      <c r="EH18" s="21"/>
      <c r="EI18" s="21"/>
      <c r="EJ18" s="21"/>
      <c r="EK18" s="21"/>
      <c r="EL18" s="21"/>
      <c r="EM18" s="21"/>
      <c r="EN18" s="21"/>
      <c r="EO18" s="21"/>
      <c r="EP18" s="21"/>
      <c r="EQ18" s="21"/>
      <c r="ER18" s="21"/>
      <c r="ES18" s="21"/>
      <c r="ET18" s="21"/>
      <c r="EU18" s="21"/>
      <c r="EV18" s="21"/>
      <c r="EW18" s="21"/>
      <c r="EX18" s="21"/>
      <c r="EY18" s="21">
        <v>17</v>
      </c>
      <c r="EZ18" s="21">
        <v>1235191412</v>
      </c>
      <c r="FA18" s="21">
        <v>804817361</v>
      </c>
      <c r="FB18" s="25">
        <v>20</v>
      </c>
      <c r="FC18" s="21" t="s">
        <v>572</v>
      </c>
      <c r="FD18" s="21" t="s">
        <v>586</v>
      </c>
      <c r="FE18" s="21" t="s">
        <v>637</v>
      </c>
      <c r="FF18" s="21" t="s">
        <v>638</v>
      </c>
    </row>
    <row r="19" spans="1:162" x14ac:dyDescent="0.25">
      <c r="A19" s="21">
        <v>1</v>
      </c>
      <c r="B19" s="21">
        <v>18</v>
      </c>
      <c r="C19" s="22">
        <f t="shared" ca="1" si="3"/>
        <v>43836.984404976851</v>
      </c>
      <c r="D19" s="21" t="s">
        <v>197</v>
      </c>
      <c r="E19" s="21">
        <v>18</v>
      </c>
      <c r="F19" s="23">
        <f t="shared" ca="1" si="2"/>
        <v>43896.984404976851</v>
      </c>
      <c r="G19" s="22">
        <f ca="1">NOW()-TIME(8,8,8)</f>
        <v>43895.645423495371</v>
      </c>
      <c r="H19" s="21" t="s">
        <v>1070</v>
      </c>
      <c r="I19" s="21" t="s">
        <v>849</v>
      </c>
      <c r="J19" s="21" t="s">
        <v>178</v>
      </c>
      <c r="K19" s="21" t="s">
        <v>831</v>
      </c>
      <c r="L19" s="21" t="s">
        <v>186</v>
      </c>
      <c r="M19" s="21" t="s">
        <v>831</v>
      </c>
      <c r="N19" s="21" t="s">
        <v>824</v>
      </c>
      <c r="O19" s="21" t="s">
        <v>830</v>
      </c>
      <c r="P19" s="21" t="s">
        <v>953</v>
      </c>
      <c r="Q19" s="21" t="s">
        <v>844</v>
      </c>
      <c r="R19" s="22">
        <f ca="1">C19+4</f>
        <v>43840.984404976851</v>
      </c>
      <c r="S19" s="22">
        <f ca="1">R19+30</f>
        <v>43870.984404976851</v>
      </c>
      <c r="T19" s="26"/>
      <c r="U19" s="22"/>
      <c r="V19" s="26"/>
      <c r="W19" s="22"/>
      <c r="X19" s="21" t="s">
        <v>1066</v>
      </c>
      <c r="Y19" s="21" t="s">
        <v>1071</v>
      </c>
      <c r="Z19" s="21" t="s">
        <v>197</v>
      </c>
      <c r="AA19" s="21" t="s">
        <v>957</v>
      </c>
      <c r="AB19" s="21" t="s">
        <v>837</v>
      </c>
      <c r="AC19" s="21" t="s">
        <v>186</v>
      </c>
      <c r="AD19" s="21" t="s">
        <v>837</v>
      </c>
      <c r="AE19" s="21" t="s">
        <v>825</v>
      </c>
      <c r="AF19" s="21" t="s">
        <v>830</v>
      </c>
      <c r="AG19" s="21" t="s">
        <v>186</v>
      </c>
      <c r="AH19" s="21" t="s">
        <v>843</v>
      </c>
      <c r="AI19" s="22">
        <f ca="1">S19+2</f>
        <v>43872.984404976851</v>
      </c>
      <c r="AJ19" s="22">
        <f ca="1">NOW()-1+TIME(2,2,2)</f>
        <v>43895.069150347219</v>
      </c>
      <c r="AK19" s="21" t="s">
        <v>1065</v>
      </c>
      <c r="AL19" s="26"/>
      <c r="AM19" s="26"/>
      <c r="AN19" s="26"/>
      <c r="AO19" s="26"/>
      <c r="AP19" s="26"/>
      <c r="AQ19" s="26"/>
      <c r="AR19" s="26"/>
      <c r="AS19" s="26"/>
      <c r="AT19" s="26"/>
      <c r="AU19" s="26"/>
      <c r="AV19" s="26"/>
      <c r="AW19" s="26"/>
      <c r="AX19" s="26"/>
      <c r="AY19" s="26"/>
      <c r="AZ19" s="26"/>
      <c r="BA19" s="26"/>
      <c r="BB19" s="26"/>
      <c r="BC19" s="26"/>
      <c r="BD19" s="26"/>
      <c r="BE19" s="26"/>
      <c r="BF19" s="26"/>
      <c r="BG19" s="26"/>
      <c r="BH19" s="26"/>
      <c r="BI19" s="26"/>
      <c r="BJ19" s="26"/>
      <c r="BK19" s="26"/>
      <c r="BL19" s="26"/>
      <c r="BM19" s="26"/>
      <c r="BN19" s="26"/>
      <c r="BO19" s="26"/>
      <c r="BP19" s="26"/>
      <c r="BQ19" s="26"/>
      <c r="BR19" s="26"/>
      <c r="BS19" s="26"/>
      <c r="BT19" s="26"/>
      <c r="BU19" s="26"/>
      <c r="BV19" s="26"/>
      <c r="BW19" s="26"/>
      <c r="BX19" s="26"/>
      <c r="BY19" s="26"/>
      <c r="BZ19" s="26"/>
      <c r="CA19" s="26"/>
      <c r="CB19" s="26"/>
      <c r="CC19" s="26"/>
      <c r="CD19" s="26"/>
      <c r="CE19" s="26"/>
      <c r="CF19" s="26"/>
      <c r="CG19" s="26"/>
      <c r="CH19" s="26"/>
      <c r="CI19" s="26"/>
      <c r="CJ19" s="26"/>
      <c r="CK19" s="26"/>
      <c r="CL19" s="26"/>
      <c r="CM19" s="26"/>
      <c r="CN19" s="26"/>
      <c r="CO19" s="26"/>
      <c r="CP19" s="26"/>
      <c r="CQ19" s="26"/>
      <c r="CR19" s="26"/>
      <c r="CS19" s="26"/>
      <c r="CT19" s="26"/>
      <c r="CU19" s="26"/>
      <c r="CV19" s="26"/>
      <c r="CW19" s="26"/>
      <c r="CX19" s="26"/>
      <c r="CY19" s="26"/>
      <c r="CZ19" s="26"/>
      <c r="DA19" s="26"/>
      <c r="DB19" s="26"/>
      <c r="DC19" s="26"/>
      <c r="DD19" s="26"/>
      <c r="DE19" s="26"/>
      <c r="DF19" s="22"/>
      <c r="DG19" s="26"/>
      <c r="DH19" s="22"/>
      <c r="DI19" s="26"/>
      <c r="DJ19" s="26"/>
      <c r="DK19" s="26"/>
      <c r="DL19" s="26"/>
      <c r="DM19" s="26"/>
      <c r="DN19" s="22"/>
      <c r="DO19" s="22"/>
      <c r="DP19" s="26"/>
      <c r="DQ19" s="22"/>
      <c r="DR19" s="26"/>
      <c r="DS19" s="26"/>
      <c r="DT19" s="26"/>
      <c r="DU19" s="26"/>
      <c r="DV19" s="26"/>
      <c r="DW19" s="22"/>
      <c r="DX19" s="22"/>
      <c r="DY19" s="26"/>
      <c r="DZ19" s="26"/>
      <c r="EA19" s="26"/>
      <c r="EB19" s="26"/>
      <c r="EC19" s="26"/>
      <c r="ED19" s="26"/>
      <c r="EE19" s="26"/>
      <c r="EF19" s="22"/>
      <c r="EG19" s="26"/>
      <c r="EH19" s="26"/>
      <c r="EI19" s="26"/>
      <c r="EJ19" s="26"/>
      <c r="EK19" s="26"/>
      <c r="EL19" s="26"/>
      <c r="EM19" s="26"/>
      <c r="EN19" s="26"/>
      <c r="EO19" s="26"/>
      <c r="EP19" s="26"/>
      <c r="EQ19" s="26"/>
      <c r="ER19" s="26"/>
      <c r="ES19" s="26"/>
      <c r="ET19" s="26"/>
      <c r="EU19" s="26"/>
      <c r="EV19" s="26"/>
      <c r="EW19" s="26"/>
      <c r="EX19" s="26"/>
      <c r="EY19" s="21">
        <v>18</v>
      </c>
      <c r="EZ19" s="21">
        <v>1235192412</v>
      </c>
      <c r="FA19" s="21">
        <v>803827362</v>
      </c>
      <c r="FB19" s="25">
        <v>93</v>
      </c>
      <c r="FC19" s="21" t="s">
        <v>560</v>
      </c>
      <c r="FD19" s="21" t="s">
        <v>591</v>
      </c>
      <c r="FE19" s="21" t="s">
        <v>640</v>
      </c>
      <c r="FF19" s="21" t="s">
        <v>641</v>
      </c>
    </row>
    <row r="20" spans="1:162" s="12" customFormat="1" x14ac:dyDescent="0.25">
      <c r="A20" s="21">
        <v>1</v>
      </c>
      <c r="B20" s="21">
        <v>19</v>
      </c>
      <c r="C20" s="22">
        <f ca="1">F20-60</f>
        <v>43836.984404976851</v>
      </c>
      <c r="D20" s="21" t="s">
        <v>842</v>
      </c>
      <c r="E20" s="21">
        <v>19</v>
      </c>
      <c r="F20" s="23">
        <f t="shared" ca="1" si="2"/>
        <v>43896.984404976851</v>
      </c>
      <c r="G20" s="22"/>
      <c r="H20" s="21" t="s">
        <v>1070</v>
      </c>
      <c r="I20" s="21" t="s">
        <v>954</v>
      </c>
      <c r="J20" s="21" t="s">
        <v>178</v>
      </c>
      <c r="K20" s="21" t="s">
        <v>825</v>
      </c>
      <c r="L20" s="21" t="s">
        <v>186</v>
      </c>
      <c r="M20" s="21" t="s">
        <v>825</v>
      </c>
      <c r="N20" s="21" t="s">
        <v>837</v>
      </c>
      <c r="O20" s="21" t="s">
        <v>830</v>
      </c>
      <c r="P20" s="21" t="s">
        <v>953</v>
      </c>
      <c r="Q20" s="21" t="s">
        <v>844</v>
      </c>
      <c r="R20" s="22">
        <f ca="1">C20+2</f>
        <v>43838.984404976851</v>
      </c>
      <c r="S20" s="22">
        <f ca="1">R20+5</f>
        <v>43843.984404976851</v>
      </c>
      <c r="T20" s="21" t="s">
        <v>826</v>
      </c>
      <c r="U20" s="22">
        <f ca="1">R20+2+TIME(2,2,2)</f>
        <v>43841.069150347219</v>
      </c>
      <c r="V20" s="21"/>
      <c r="W20" s="22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2"/>
      <c r="AJ20" s="22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/>
      <c r="BW20" s="21"/>
      <c r="BX20" s="21" t="s">
        <v>1070</v>
      </c>
      <c r="BY20" s="21" t="s">
        <v>954</v>
      </c>
      <c r="BZ20" s="21" t="s">
        <v>178</v>
      </c>
      <c r="CA20" s="21" t="s">
        <v>825</v>
      </c>
      <c r="CB20" s="21" t="s">
        <v>186</v>
      </c>
      <c r="CC20" s="21" t="s">
        <v>825</v>
      </c>
      <c r="CD20" s="21" t="s">
        <v>837</v>
      </c>
      <c r="CE20" s="21" t="s">
        <v>830</v>
      </c>
      <c r="CF20" s="21" t="s">
        <v>953</v>
      </c>
      <c r="CG20" s="21" t="s">
        <v>844</v>
      </c>
      <c r="CH20" s="22">
        <f ca="1">R20</f>
        <v>43838.984404976851</v>
      </c>
      <c r="CI20" s="22">
        <f ca="1">CH20+5</f>
        <v>43843.984404976851</v>
      </c>
      <c r="CJ20" s="21" t="s">
        <v>826</v>
      </c>
      <c r="CK20" s="22">
        <f ca="1">U20</f>
        <v>43841.069150347219</v>
      </c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2"/>
      <c r="DG20" s="21"/>
      <c r="DH20" s="22"/>
      <c r="DI20" s="21"/>
      <c r="DJ20" s="21"/>
      <c r="DK20" s="21"/>
      <c r="DL20" s="21"/>
      <c r="DM20" s="21"/>
      <c r="DN20" s="22"/>
      <c r="DO20" s="22"/>
      <c r="DP20" s="21"/>
      <c r="DQ20" s="22"/>
      <c r="DR20" s="21"/>
      <c r="DS20" s="21"/>
      <c r="DT20" s="21"/>
      <c r="DU20" s="21"/>
      <c r="DV20" s="21"/>
      <c r="DW20" s="22"/>
      <c r="DX20" s="22"/>
      <c r="DY20" s="21"/>
      <c r="DZ20" s="21"/>
      <c r="EA20" s="21"/>
      <c r="EB20" s="21"/>
      <c r="EC20" s="21"/>
      <c r="ED20" s="21"/>
      <c r="EE20" s="21"/>
      <c r="EF20" s="22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>
        <v>19</v>
      </c>
      <c r="EZ20" s="21">
        <v>1233192412</v>
      </c>
      <c r="FA20" s="21">
        <v>204519363</v>
      </c>
      <c r="FB20" s="25">
        <v>493</v>
      </c>
      <c r="FC20" s="21" t="s">
        <v>554</v>
      </c>
      <c r="FD20" s="21" t="s">
        <v>596</v>
      </c>
      <c r="FE20" s="21" t="s">
        <v>643</v>
      </c>
      <c r="FF20" s="21" t="s">
        <v>644</v>
      </c>
    </row>
    <row r="21" spans="1:162" s="12" customFormat="1" x14ac:dyDescent="0.25">
      <c r="A21" s="21">
        <v>1</v>
      </c>
      <c r="B21" s="21">
        <v>20</v>
      </c>
      <c r="C21" s="22">
        <f ca="1">F21-60</f>
        <v>43836.984404976851</v>
      </c>
      <c r="D21" s="21" t="s">
        <v>842</v>
      </c>
      <c r="E21" s="21">
        <v>20</v>
      </c>
      <c r="F21" s="23">
        <f t="shared" ca="1" si="2"/>
        <v>43896.984404976851</v>
      </c>
      <c r="G21" s="22"/>
      <c r="H21" s="21" t="s">
        <v>1070</v>
      </c>
      <c r="I21" s="21" t="s">
        <v>954</v>
      </c>
      <c r="J21" s="21" t="s">
        <v>178</v>
      </c>
      <c r="K21" s="21" t="s">
        <v>835</v>
      </c>
      <c r="L21" s="21" t="s">
        <v>186</v>
      </c>
      <c r="M21" s="21" t="s">
        <v>835</v>
      </c>
      <c r="N21" s="21" t="s">
        <v>831</v>
      </c>
      <c r="O21" s="21" t="s">
        <v>830</v>
      </c>
      <c r="P21" s="21" t="s">
        <v>953</v>
      </c>
      <c r="Q21" s="21" t="s">
        <v>844</v>
      </c>
      <c r="R21" s="22">
        <f ca="1">C21+5</f>
        <v>43841.984404976851</v>
      </c>
      <c r="S21" s="22">
        <f ca="1">R21+9</f>
        <v>43850.984404976851</v>
      </c>
      <c r="T21" s="21" t="s">
        <v>826</v>
      </c>
      <c r="U21" s="22">
        <f ca="1">R21+9</f>
        <v>43850.984404976851</v>
      </c>
      <c r="V21" s="21"/>
      <c r="W21" s="22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2"/>
      <c r="AJ21" s="22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21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21"/>
      <c r="BR21" s="21"/>
      <c r="BS21" s="21"/>
      <c r="BT21" s="21"/>
      <c r="BU21" s="21"/>
      <c r="BV21" s="21"/>
      <c r="BW21" s="21"/>
      <c r="BX21" s="21" t="s">
        <v>1070</v>
      </c>
      <c r="BY21" s="21" t="s">
        <v>954</v>
      </c>
      <c r="BZ21" s="21" t="s">
        <v>178</v>
      </c>
      <c r="CA21" s="21" t="s">
        <v>835</v>
      </c>
      <c r="CB21" s="21" t="s">
        <v>186</v>
      </c>
      <c r="CC21" s="21" t="s">
        <v>835</v>
      </c>
      <c r="CD21" s="21" t="s">
        <v>831</v>
      </c>
      <c r="CE21" s="21" t="s">
        <v>830</v>
      </c>
      <c r="CF21" s="21" t="s">
        <v>953</v>
      </c>
      <c r="CG21" s="21" t="s">
        <v>844</v>
      </c>
      <c r="CH21" s="22">
        <f ca="1">R21</f>
        <v>43841.984404976851</v>
      </c>
      <c r="CI21" s="22">
        <f ca="1">CH21+9</f>
        <v>43850.984404976851</v>
      </c>
      <c r="CJ21" s="21" t="s">
        <v>826</v>
      </c>
      <c r="CK21" s="22">
        <f ca="1">U21</f>
        <v>43850.984404976851</v>
      </c>
      <c r="CL21" s="21"/>
      <c r="CM21" s="21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21"/>
      <c r="CY21" s="21"/>
      <c r="CZ21" s="21"/>
      <c r="DA21" s="21"/>
      <c r="DB21" s="21"/>
      <c r="DC21" s="21"/>
      <c r="DD21" s="21"/>
      <c r="DE21" s="21"/>
      <c r="DF21" s="22"/>
      <c r="DG21" s="21"/>
      <c r="DH21" s="22"/>
      <c r="DI21" s="21"/>
      <c r="DJ21" s="21"/>
      <c r="DK21" s="21"/>
      <c r="DL21" s="21"/>
      <c r="DM21" s="21"/>
      <c r="DN21" s="22"/>
      <c r="DO21" s="22"/>
      <c r="DP21" s="21"/>
      <c r="DQ21" s="22"/>
      <c r="DR21" s="21"/>
      <c r="DS21" s="21"/>
      <c r="DT21" s="21"/>
      <c r="DU21" s="21"/>
      <c r="DV21" s="21"/>
      <c r="DW21" s="22"/>
      <c r="DX21" s="22"/>
      <c r="DY21" s="21"/>
      <c r="DZ21" s="21"/>
      <c r="EA21" s="21"/>
      <c r="EB21" s="21"/>
      <c r="EC21" s="21"/>
      <c r="ED21" s="21"/>
      <c r="EE21" s="21"/>
      <c r="EF21" s="22"/>
      <c r="EG21" s="21"/>
      <c r="EH21" s="21"/>
      <c r="EI21" s="21"/>
      <c r="EJ21" s="21"/>
      <c r="EK21" s="21"/>
      <c r="EL21" s="21"/>
      <c r="EM21" s="21"/>
      <c r="EN21" s="21"/>
      <c r="EO21" s="21"/>
      <c r="EP21" s="21"/>
      <c r="EQ21" s="21"/>
      <c r="ER21" s="21"/>
      <c r="ES21" s="21"/>
      <c r="ET21" s="21"/>
      <c r="EU21" s="21"/>
      <c r="EV21" s="21"/>
      <c r="EW21" s="21"/>
      <c r="EX21" s="21"/>
      <c r="EY21" s="21">
        <v>20</v>
      </c>
      <c r="EZ21" s="21">
        <v>1234192412</v>
      </c>
      <c r="FA21" s="21">
        <v>814827364</v>
      </c>
      <c r="FB21" s="25">
        <v>98</v>
      </c>
      <c r="FC21" s="21" t="s">
        <v>548</v>
      </c>
      <c r="FD21" s="21" t="s">
        <v>602</v>
      </c>
      <c r="FE21" s="21" t="s">
        <v>646</v>
      </c>
      <c r="FF21" s="21" t="s">
        <v>647</v>
      </c>
    </row>
    <row r="22" spans="1:162" s="12" customFormat="1" x14ac:dyDescent="0.25">
      <c r="A22" s="21">
        <v>1</v>
      </c>
      <c r="B22" s="21">
        <v>21</v>
      </c>
      <c r="C22" s="22">
        <f ca="1">F22-60</f>
        <v>43836.984404976851</v>
      </c>
      <c r="D22" s="21" t="s">
        <v>187</v>
      </c>
      <c r="E22" s="21">
        <v>21</v>
      </c>
      <c r="F22" s="23">
        <f t="shared" ca="1" si="2"/>
        <v>43896.984404976851</v>
      </c>
      <c r="G22" s="22">
        <f ca="1">NOW()-1</f>
        <v>43894.984404976851</v>
      </c>
      <c r="H22" s="21" t="s">
        <v>1070</v>
      </c>
      <c r="I22" s="21" t="s">
        <v>955</v>
      </c>
      <c r="J22" s="21" t="s">
        <v>178</v>
      </c>
      <c r="K22" s="21" t="s">
        <v>831</v>
      </c>
      <c r="L22" s="21" t="s">
        <v>186</v>
      </c>
      <c r="M22" s="21" t="s">
        <v>831</v>
      </c>
      <c r="N22" s="21" t="s">
        <v>825</v>
      </c>
      <c r="O22" s="21" t="s">
        <v>830</v>
      </c>
      <c r="P22" s="21" t="s">
        <v>953</v>
      </c>
      <c r="Q22" s="21" t="s">
        <v>844</v>
      </c>
      <c r="R22" s="22">
        <f ca="1">C22+2</f>
        <v>43838.984404976851</v>
      </c>
      <c r="S22" s="22">
        <f ca="1">R22+30</f>
        <v>43868.984404976851</v>
      </c>
      <c r="T22" s="21"/>
      <c r="U22" s="22"/>
      <c r="V22" s="21"/>
      <c r="W22" s="22"/>
      <c r="X22" s="21" t="s">
        <v>1068</v>
      </c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2"/>
      <c r="AJ22" s="22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/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 t="s">
        <v>1070</v>
      </c>
      <c r="BY22" s="21" t="s">
        <v>955</v>
      </c>
      <c r="BZ22" s="21" t="s">
        <v>178</v>
      </c>
      <c r="CA22" s="21" t="s">
        <v>831</v>
      </c>
      <c r="CB22" s="21" t="s">
        <v>186</v>
      </c>
      <c r="CC22" s="21" t="s">
        <v>831</v>
      </c>
      <c r="CD22" s="21" t="s">
        <v>825</v>
      </c>
      <c r="CE22" s="21" t="s">
        <v>830</v>
      </c>
      <c r="CF22" s="21" t="s">
        <v>953</v>
      </c>
      <c r="CG22" s="21" t="s">
        <v>844</v>
      </c>
      <c r="CH22" s="22">
        <f ca="1">R22</f>
        <v>43838.984404976851</v>
      </c>
      <c r="CI22" s="22">
        <f ca="1">CH22+30</f>
        <v>43868.984404976851</v>
      </c>
      <c r="CJ22" s="21"/>
      <c r="CK22" s="21"/>
      <c r="CL22" s="21"/>
      <c r="CM22" s="21"/>
      <c r="CN22" s="21" t="s">
        <v>1068</v>
      </c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2"/>
      <c r="DG22" s="21"/>
      <c r="DH22" s="22"/>
      <c r="DI22" s="21"/>
      <c r="DJ22" s="21"/>
      <c r="DK22" s="21"/>
      <c r="DL22" s="21"/>
      <c r="DM22" s="21"/>
      <c r="DN22" s="22"/>
      <c r="DO22" s="22"/>
      <c r="DP22" s="21"/>
      <c r="DQ22" s="22"/>
      <c r="DR22" s="21"/>
      <c r="DS22" s="21"/>
      <c r="DT22" s="21"/>
      <c r="DU22" s="21"/>
      <c r="DV22" s="21"/>
      <c r="DW22" s="22"/>
      <c r="DX22" s="22"/>
      <c r="DY22" s="21"/>
      <c r="DZ22" s="21"/>
      <c r="EA22" s="21"/>
      <c r="EB22" s="21"/>
      <c r="EC22" s="21"/>
      <c r="ED22" s="21"/>
      <c r="EE22" s="21"/>
      <c r="EF22" s="22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>
        <v>21</v>
      </c>
      <c r="EZ22" s="21">
        <v>1134192412</v>
      </c>
      <c r="FA22" s="21">
        <v>811827365</v>
      </c>
      <c r="FB22" s="25">
        <v>99</v>
      </c>
      <c r="FC22" s="21" t="s">
        <v>585</v>
      </c>
      <c r="FD22" s="21" t="s">
        <v>607</v>
      </c>
      <c r="FE22" s="21" t="s">
        <v>649</v>
      </c>
      <c r="FF22" s="21" t="s">
        <v>650</v>
      </c>
    </row>
    <row r="23" spans="1:162" s="12" customFormat="1" x14ac:dyDescent="0.25">
      <c r="A23" s="21">
        <v>1</v>
      </c>
      <c r="B23" s="21">
        <v>22</v>
      </c>
      <c r="C23" s="22">
        <f t="shared" ref="C23:C52" ca="1" si="4">F23-60</f>
        <v>43836.984404976851</v>
      </c>
      <c r="D23" s="21" t="s">
        <v>187</v>
      </c>
      <c r="E23" s="21">
        <v>22</v>
      </c>
      <c r="F23" s="23">
        <f t="shared" ca="1" si="2"/>
        <v>43896.984404976851</v>
      </c>
      <c r="G23" s="22">
        <f ca="1">NOW()-1-TIME(9,9,2)</f>
        <v>43894.603131828706</v>
      </c>
      <c r="H23" s="21" t="s">
        <v>1070</v>
      </c>
      <c r="I23" s="21" t="s">
        <v>955</v>
      </c>
      <c r="J23" s="21" t="s">
        <v>178</v>
      </c>
      <c r="K23" s="21" t="s">
        <v>825</v>
      </c>
      <c r="L23" s="21" t="s">
        <v>186</v>
      </c>
      <c r="M23" s="21" t="s">
        <v>825</v>
      </c>
      <c r="N23" s="21" t="s">
        <v>825</v>
      </c>
      <c r="O23" s="21" t="s">
        <v>830</v>
      </c>
      <c r="P23" s="21" t="s">
        <v>953</v>
      </c>
      <c r="Q23" s="21" t="s">
        <v>844</v>
      </c>
      <c r="R23" s="22">
        <f ca="1">C23+4</f>
        <v>43840.984404976851</v>
      </c>
      <c r="S23" s="22">
        <f ca="1">R23+35</f>
        <v>43875.984404976851</v>
      </c>
      <c r="T23" s="21"/>
      <c r="U23" s="22"/>
      <c r="V23" s="21"/>
      <c r="W23" s="22"/>
      <c r="X23" s="21" t="s">
        <v>1068</v>
      </c>
      <c r="Y23" s="21"/>
      <c r="Z23" s="21"/>
      <c r="AA23" s="21"/>
      <c r="AB23" s="21"/>
      <c r="AC23" s="21"/>
      <c r="AD23" s="21"/>
      <c r="AE23" s="21"/>
      <c r="AF23" s="21"/>
      <c r="AG23" s="21"/>
      <c r="AH23" s="21"/>
      <c r="AI23" s="22"/>
      <c r="AJ23" s="22"/>
      <c r="AK23" s="21"/>
      <c r="AL23" s="21"/>
      <c r="AM23" s="21"/>
      <c r="AN23" s="21"/>
      <c r="AO23" s="21"/>
      <c r="AP23" s="21"/>
      <c r="AQ23" s="21"/>
      <c r="AR23" s="21"/>
      <c r="AS23" s="21"/>
      <c r="AT23" s="21"/>
      <c r="AU23" s="21"/>
      <c r="AV23" s="21"/>
      <c r="AW23" s="21"/>
      <c r="AX23" s="21"/>
      <c r="AY23" s="21"/>
      <c r="AZ23" s="21"/>
      <c r="BA23" s="21"/>
      <c r="BB23" s="21"/>
      <c r="BC23" s="21"/>
      <c r="BD23" s="21"/>
      <c r="BE23" s="21"/>
      <c r="BF23" s="21"/>
      <c r="BG23" s="21"/>
      <c r="BH23" s="21"/>
      <c r="BI23" s="21"/>
      <c r="BJ23" s="21"/>
      <c r="BK23" s="21"/>
      <c r="BL23" s="21"/>
      <c r="BM23" s="21"/>
      <c r="BN23" s="21"/>
      <c r="BO23" s="21"/>
      <c r="BP23" s="21"/>
      <c r="BQ23" s="21"/>
      <c r="BR23" s="21"/>
      <c r="BS23" s="21"/>
      <c r="BT23" s="21"/>
      <c r="BU23" s="21"/>
      <c r="BV23" s="21"/>
      <c r="BW23" s="21"/>
      <c r="BX23" s="21" t="s">
        <v>1070</v>
      </c>
      <c r="BY23" s="21" t="s">
        <v>955</v>
      </c>
      <c r="BZ23" s="21" t="s">
        <v>178</v>
      </c>
      <c r="CA23" s="21" t="s">
        <v>825</v>
      </c>
      <c r="CB23" s="21" t="s">
        <v>186</v>
      </c>
      <c r="CC23" s="21" t="s">
        <v>825</v>
      </c>
      <c r="CD23" s="21" t="s">
        <v>825</v>
      </c>
      <c r="CE23" s="21" t="s">
        <v>830</v>
      </c>
      <c r="CF23" s="21" t="s">
        <v>953</v>
      </c>
      <c r="CG23" s="21" t="s">
        <v>844</v>
      </c>
      <c r="CH23" s="22">
        <f ca="1">R23</f>
        <v>43840.984404976851</v>
      </c>
      <c r="CI23" s="22">
        <f ca="1">CH23+35</f>
        <v>43875.984404976851</v>
      </c>
      <c r="CJ23" s="21"/>
      <c r="CK23" s="21"/>
      <c r="CL23" s="21"/>
      <c r="CM23" s="21"/>
      <c r="CN23" s="21" t="s">
        <v>1068</v>
      </c>
      <c r="CO23" s="21"/>
      <c r="CP23" s="21"/>
      <c r="CQ23" s="21"/>
      <c r="CR23" s="21"/>
      <c r="CS23" s="21"/>
      <c r="CT23" s="21"/>
      <c r="CU23" s="21"/>
      <c r="CV23" s="21"/>
      <c r="CW23" s="21"/>
      <c r="CX23" s="21"/>
      <c r="CY23" s="21"/>
      <c r="CZ23" s="21"/>
      <c r="DA23" s="21"/>
      <c r="DB23" s="21"/>
      <c r="DC23" s="21"/>
      <c r="DD23" s="21"/>
      <c r="DE23" s="21"/>
      <c r="DF23" s="22"/>
      <c r="DG23" s="21"/>
      <c r="DH23" s="22"/>
      <c r="DI23" s="21"/>
      <c r="DJ23" s="21"/>
      <c r="DK23" s="21"/>
      <c r="DL23" s="21"/>
      <c r="DM23" s="21"/>
      <c r="DN23" s="22"/>
      <c r="DO23" s="22"/>
      <c r="DP23" s="21"/>
      <c r="DQ23" s="22"/>
      <c r="DR23" s="21"/>
      <c r="DS23" s="21"/>
      <c r="DT23" s="21"/>
      <c r="DU23" s="21"/>
      <c r="DV23" s="21"/>
      <c r="DW23" s="22"/>
      <c r="DX23" s="22"/>
      <c r="DY23" s="21"/>
      <c r="DZ23" s="21"/>
      <c r="EA23" s="21"/>
      <c r="EB23" s="21"/>
      <c r="EC23" s="21"/>
      <c r="ED23" s="21"/>
      <c r="EE23" s="21"/>
      <c r="EF23" s="22"/>
      <c r="EG23" s="21"/>
      <c r="EH23" s="21"/>
      <c r="EI23" s="21"/>
      <c r="EJ23" s="21"/>
      <c r="EK23" s="21"/>
      <c r="EL23" s="21"/>
      <c r="EM23" s="21"/>
      <c r="EN23" s="21"/>
      <c r="EO23" s="21"/>
      <c r="EP23" s="21"/>
      <c r="EQ23" s="21"/>
      <c r="ER23" s="21"/>
      <c r="ES23" s="21"/>
      <c r="ET23" s="21"/>
      <c r="EU23" s="21"/>
      <c r="EV23" s="21"/>
      <c r="EW23" s="21"/>
      <c r="EX23" s="21"/>
      <c r="EY23" s="21">
        <v>22</v>
      </c>
      <c r="EZ23" s="21">
        <v>1154192412</v>
      </c>
      <c r="FA23" s="21">
        <v>851827366</v>
      </c>
      <c r="FB23" s="25">
        <v>14</v>
      </c>
      <c r="FC23" s="21" t="s">
        <v>566</v>
      </c>
      <c r="FD23" s="21" t="s">
        <v>612</v>
      </c>
      <c r="FE23" s="21" t="s">
        <v>653</v>
      </c>
      <c r="FF23" s="21" t="s">
        <v>654</v>
      </c>
    </row>
    <row r="24" spans="1:162" s="12" customFormat="1" x14ac:dyDescent="0.25">
      <c r="A24" s="21">
        <v>1</v>
      </c>
      <c r="B24" s="21">
        <v>23</v>
      </c>
      <c r="C24" s="22">
        <f t="shared" ca="1" si="4"/>
        <v>43842.984404976851</v>
      </c>
      <c r="D24" s="21" t="s">
        <v>168</v>
      </c>
      <c r="E24" s="21">
        <v>23</v>
      </c>
      <c r="F24" s="23">
        <f ca="1">NOW()+7</f>
        <v>43902.984404976851</v>
      </c>
      <c r="G24" s="22"/>
      <c r="H24" s="21" t="s">
        <v>1070</v>
      </c>
      <c r="I24" s="21" t="s">
        <v>849</v>
      </c>
      <c r="J24" s="21" t="s">
        <v>956</v>
      </c>
      <c r="K24" s="21" t="s">
        <v>824</v>
      </c>
      <c r="L24" s="21" t="s">
        <v>186</v>
      </c>
      <c r="M24" s="21" t="s">
        <v>824</v>
      </c>
      <c r="N24" s="21" t="s">
        <v>835</v>
      </c>
      <c r="O24" s="21" t="s">
        <v>830</v>
      </c>
      <c r="P24" s="21" t="s">
        <v>186</v>
      </c>
      <c r="Q24" s="21" t="s">
        <v>844</v>
      </c>
      <c r="R24" s="22">
        <f ca="1">C24+2</f>
        <v>43844.984404976851</v>
      </c>
      <c r="S24" s="22">
        <f ca="1">R24+10</f>
        <v>43854.984404976851</v>
      </c>
      <c r="T24" s="21"/>
      <c r="U24" s="22"/>
      <c r="V24" s="21"/>
      <c r="W24" s="22"/>
      <c r="X24" s="21" t="s">
        <v>1067</v>
      </c>
      <c r="Y24" s="21" t="s">
        <v>1071</v>
      </c>
      <c r="Z24" s="21" t="s">
        <v>197</v>
      </c>
      <c r="AA24" s="21" t="s">
        <v>957</v>
      </c>
      <c r="AB24" s="21" t="s">
        <v>831</v>
      </c>
      <c r="AC24" s="21" t="s">
        <v>186</v>
      </c>
      <c r="AD24" s="21" t="s">
        <v>831</v>
      </c>
      <c r="AE24" s="21" t="s">
        <v>824</v>
      </c>
      <c r="AF24" s="21" t="s">
        <v>830</v>
      </c>
      <c r="AG24" s="21" t="s">
        <v>186</v>
      </c>
      <c r="AH24" s="21" t="s">
        <v>843</v>
      </c>
      <c r="AI24" s="22">
        <f ca="1">S24+1</f>
        <v>43855.984404976851</v>
      </c>
      <c r="AJ24" s="22">
        <f ca="1">AI24+10</f>
        <v>43865.984404976851</v>
      </c>
      <c r="AK24" s="21" t="s">
        <v>1063</v>
      </c>
      <c r="AL24" s="21"/>
      <c r="AM24" s="21"/>
      <c r="AN24" s="21"/>
      <c r="AO24" s="21"/>
      <c r="AP24" s="21" t="s">
        <v>1072</v>
      </c>
      <c r="AQ24" s="21" t="s">
        <v>197</v>
      </c>
      <c r="AR24" s="21" t="s">
        <v>848</v>
      </c>
      <c r="AS24" s="21" t="s">
        <v>824</v>
      </c>
      <c r="AT24" s="21" t="s">
        <v>180</v>
      </c>
      <c r="AU24" s="21" t="s">
        <v>831</v>
      </c>
      <c r="AV24" s="21" t="s">
        <v>824</v>
      </c>
      <c r="AW24" s="21" t="s">
        <v>186</v>
      </c>
      <c r="AX24" s="21" t="s">
        <v>180</v>
      </c>
      <c r="AY24" s="21" t="s">
        <v>1064</v>
      </c>
      <c r="AZ24" s="22">
        <f ca="1">AJ24+4</f>
        <v>43869.984404976851</v>
      </c>
      <c r="BA24" s="22">
        <f ca="1">AZ24+15</f>
        <v>43884.984404976851</v>
      </c>
      <c r="BB24" s="21"/>
      <c r="BC24" s="21"/>
      <c r="BD24" s="21"/>
      <c r="BE24" s="21"/>
      <c r="BF24" s="21" t="s">
        <v>828</v>
      </c>
      <c r="BG24" s="21" t="s">
        <v>1073</v>
      </c>
      <c r="BH24" s="21" t="s">
        <v>194</v>
      </c>
      <c r="BI24" s="21" t="s">
        <v>848</v>
      </c>
      <c r="BJ24" s="21" t="s">
        <v>824</v>
      </c>
      <c r="BK24" s="21" t="s">
        <v>958</v>
      </c>
      <c r="BL24" s="21" t="s">
        <v>824</v>
      </c>
      <c r="BM24" s="21" t="s">
        <v>835</v>
      </c>
      <c r="BN24" s="21" t="s">
        <v>958</v>
      </c>
      <c r="BO24" s="21" t="s">
        <v>958</v>
      </c>
      <c r="BP24" s="21" t="s">
        <v>846</v>
      </c>
      <c r="BQ24" s="22">
        <f ca="1">BA24+1</f>
        <v>43885.984404976851</v>
      </c>
      <c r="BR24" s="22">
        <f ca="1">BQ24+TIME(4,4,2)</f>
        <v>43886.153872569441</v>
      </c>
      <c r="BS24" s="21"/>
      <c r="BT24" s="21"/>
      <c r="BU24" s="21"/>
      <c r="BV24" s="21"/>
      <c r="BW24" s="21"/>
      <c r="BX24" s="21" t="s">
        <v>1073</v>
      </c>
      <c r="BY24" s="21" t="s">
        <v>194</v>
      </c>
      <c r="BZ24" s="21" t="s">
        <v>848</v>
      </c>
      <c r="CA24" s="21" t="s">
        <v>824</v>
      </c>
      <c r="CB24" s="21" t="s">
        <v>958</v>
      </c>
      <c r="CC24" s="21" t="s">
        <v>824</v>
      </c>
      <c r="CD24" s="21" t="s">
        <v>835</v>
      </c>
      <c r="CE24" s="21" t="s">
        <v>958</v>
      </c>
      <c r="CF24" s="21" t="s">
        <v>958</v>
      </c>
      <c r="CG24" s="21" t="s">
        <v>846</v>
      </c>
      <c r="CH24" s="22">
        <f ca="1">BQ24</f>
        <v>43885.984404976851</v>
      </c>
      <c r="CI24" s="22">
        <f ca="1">BR24</f>
        <v>43886.153872569441</v>
      </c>
      <c r="CJ24" s="21"/>
      <c r="CK24" s="21"/>
      <c r="CL24" s="21"/>
      <c r="CM24" s="21"/>
      <c r="CN24" s="21"/>
      <c r="CO24" s="21"/>
      <c r="CP24" s="21"/>
      <c r="CQ24" s="21"/>
      <c r="CR24" s="21"/>
      <c r="CS24" s="21"/>
      <c r="CT24" s="21"/>
      <c r="CU24" s="21"/>
      <c r="CV24" s="21"/>
      <c r="CW24" s="21"/>
      <c r="CX24" s="21"/>
      <c r="CY24" s="21"/>
      <c r="CZ24" s="21"/>
      <c r="DA24" s="21"/>
      <c r="DB24" s="21"/>
      <c r="DC24" s="21"/>
      <c r="DD24" s="21"/>
      <c r="DE24" s="21"/>
      <c r="DF24" s="22"/>
      <c r="DG24" s="21"/>
      <c r="DH24" s="22"/>
      <c r="DI24" s="21"/>
      <c r="DJ24" s="21"/>
      <c r="DK24" s="21"/>
      <c r="DL24" s="21"/>
      <c r="DM24" s="21"/>
      <c r="DN24" s="22"/>
      <c r="DO24" s="22"/>
      <c r="DP24" s="21"/>
      <c r="DQ24" s="22"/>
      <c r="DR24" s="21"/>
      <c r="DS24" s="21"/>
      <c r="DT24" s="21"/>
      <c r="DU24" s="21"/>
      <c r="DV24" s="21"/>
      <c r="DW24" s="22"/>
      <c r="DX24" s="22"/>
      <c r="DY24" s="21"/>
      <c r="DZ24" s="21"/>
      <c r="EA24" s="21"/>
      <c r="EB24" s="21"/>
      <c r="EC24" s="21"/>
      <c r="ED24" s="21"/>
      <c r="EE24" s="21"/>
      <c r="EF24" s="22"/>
      <c r="EG24" s="21"/>
      <c r="EH24" s="21"/>
      <c r="EI24" s="21"/>
      <c r="EJ24" s="21"/>
      <c r="EK24" s="21"/>
      <c r="EL24" s="21"/>
      <c r="EM24" s="21"/>
      <c r="EN24" s="21"/>
      <c r="EO24" s="21"/>
      <c r="EP24" s="21"/>
      <c r="EQ24" s="21"/>
      <c r="ER24" s="21"/>
      <c r="ES24" s="21"/>
      <c r="ET24" s="21"/>
      <c r="EU24" s="21"/>
      <c r="EV24" s="21"/>
      <c r="EW24" s="21"/>
      <c r="EX24" s="21"/>
      <c r="EY24" s="21">
        <v>23</v>
      </c>
      <c r="EZ24" s="21">
        <v>1155193412</v>
      </c>
      <c r="FA24" s="21">
        <v>851818368</v>
      </c>
      <c r="FB24" s="25">
        <v>65</v>
      </c>
      <c r="FC24" s="21" t="s">
        <v>572</v>
      </c>
      <c r="FD24" s="21" t="s">
        <v>555</v>
      </c>
      <c r="FE24" s="21" t="s">
        <v>661</v>
      </c>
      <c r="FF24" s="21" t="s">
        <v>662</v>
      </c>
    </row>
    <row r="25" spans="1:162" s="12" customFormat="1" x14ac:dyDescent="0.25">
      <c r="A25" s="21">
        <v>1</v>
      </c>
      <c r="B25" s="21">
        <v>24</v>
      </c>
      <c r="C25" s="22">
        <f t="shared" ca="1" si="4"/>
        <v>43842.984404976851</v>
      </c>
      <c r="D25" s="21" t="s">
        <v>168</v>
      </c>
      <c r="E25" s="21">
        <v>24</v>
      </c>
      <c r="F25" s="23">
        <f ca="1">NOW()+7</f>
        <v>43902.984404976851</v>
      </c>
      <c r="G25" s="22"/>
      <c r="H25" s="21" t="s">
        <v>1070</v>
      </c>
      <c r="I25" s="21" t="s">
        <v>849</v>
      </c>
      <c r="J25" s="21" t="s">
        <v>956</v>
      </c>
      <c r="K25" s="21" t="s">
        <v>831</v>
      </c>
      <c r="L25" s="21" t="s">
        <v>186</v>
      </c>
      <c r="M25" s="21" t="s">
        <v>831</v>
      </c>
      <c r="N25" s="21" t="s">
        <v>837</v>
      </c>
      <c r="O25" s="21" t="s">
        <v>830</v>
      </c>
      <c r="P25" s="21" t="s">
        <v>186</v>
      </c>
      <c r="Q25" s="21" t="s">
        <v>844</v>
      </c>
      <c r="R25" s="22">
        <f ca="1">C25+2</f>
        <v>43844.984404976851</v>
      </c>
      <c r="S25" s="22">
        <f ca="1">R25+15</f>
        <v>43859.984404976851</v>
      </c>
      <c r="T25" s="21"/>
      <c r="U25" s="22"/>
      <c r="V25" s="21"/>
      <c r="W25" s="22"/>
      <c r="X25" s="24" t="s">
        <v>841</v>
      </c>
      <c r="Y25" s="21" t="s">
        <v>1071</v>
      </c>
      <c r="Z25" s="21" t="s">
        <v>197</v>
      </c>
      <c r="AA25" s="21" t="s">
        <v>957</v>
      </c>
      <c r="AB25" s="21" t="s">
        <v>824</v>
      </c>
      <c r="AC25" s="21" t="s">
        <v>186</v>
      </c>
      <c r="AD25" s="21" t="s">
        <v>824</v>
      </c>
      <c r="AE25" s="21" t="s">
        <v>837</v>
      </c>
      <c r="AF25" s="21" t="s">
        <v>830</v>
      </c>
      <c r="AG25" s="21" t="s">
        <v>186</v>
      </c>
      <c r="AH25" s="21" t="s">
        <v>843</v>
      </c>
      <c r="AI25" s="22">
        <f ca="1">S25+3</f>
        <v>43862.984404976851</v>
      </c>
      <c r="AJ25" s="22">
        <f ca="1">AI25+16</f>
        <v>43878.984404976851</v>
      </c>
      <c r="AK25" s="21" t="s">
        <v>1065</v>
      </c>
      <c r="AL25" s="21"/>
      <c r="AM25" s="21"/>
      <c r="AN25" s="21"/>
      <c r="AO25" s="21"/>
      <c r="AP25" s="21" t="s">
        <v>1072</v>
      </c>
      <c r="AQ25" s="21" t="s">
        <v>194</v>
      </c>
      <c r="AR25" s="21" t="s">
        <v>848</v>
      </c>
      <c r="AS25" s="21" t="s">
        <v>831</v>
      </c>
      <c r="AT25" s="21" t="s">
        <v>180</v>
      </c>
      <c r="AU25" s="21" t="s">
        <v>825</v>
      </c>
      <c r="AV25" s="21" t="s">
        <v>837</v>
      </c>
      <c r="AW25" s="21" t="s">
        <v>186</v>
      </c>
      <c r="AX25" s="21" t="s">
        <v>180</v>
      </c>
      <c r="AY25" s="21" t="s">
        <v>1064</v>
      </c>
      <c r="AZ25" s="22">
        <f ca="1">AJ25+2</f>
        <v>43880.984404976851</v>
      </c>
      <c r="BA25" s="22">
        <f ca="1">AZ25+TIME(2,3,2)</f>
        <v>43881.069844791666</v>
      </c>
      <c r="BB25" s="21"/>
      <c r="BC25" s="21"/>
      <c r="BD25" s="21"/>
      <c r="BE25" s="21"/>
      <c r="BF25" s="21"/>
      <c r="BG25" s="21"/>
      <c r="BH25" s="21"/>
      <c r="BI25" s="21"/>
      <c r="BJ25" s="21"/>
      <c r="BK25" s="21"/>
      <c r="BL25" s="21"/>
      <c r="BM25" s="21"/>
      <c r="BN25" s="21"/>
      <c r="BO25" s="21"/>
      <c r="BP25" s="21"/>
      <c r="BQ25" s="21"/>
      <c r="BR25" s="21"/>
      <c r="BS25" s="21"/>
      <c r="BT25" s="21"/>
      <c r="BU25" s="21"/>
      <c r="BV25" s="21"/>
      <c r="BW25" s="21"/>
      <c r="BX25" s="21" t="s">
        <v>1072</v>
      </c>
      <c r="BY25" s="21" t="s">
        <v>194</v>
      </c>
      <c r="BZ25" s="21" t="s">
        <v>848</v>
      </c>
      <c r="CA25" s="21" t="s">
        <v>831</v>
      </c>
      <c r="CB25" s="21" t="s">
        <v>180</v>
      </c>
      <c r="CC25" s="21" t="s">
        <v>825</v>
      </c>
      <c r="CD25" s="21" t="s">
        <v>837</v>
      </c>
      <c r="CE25" s="21" t="s">
        <v>186</v>
      </c>
      <c r="CF25" s="21" t="s">
        <v>180</v>
      </c>
      <c r="CG25" s="21" t="s">
        <v>1064</v>
      </c>
      <c r="CH25" s="22">
        <f ca="1">AZ25</f>
        <v>43880.984404976851</v>
      </c>
      <c r="CI25" s="22">
        <f ca="1">CH25+TIME(2,3,2)</f>
        <v>43881.069844791666</v>
      </c>
      <c r="CJ25" s="21"/>
      <c r="CK25" s="21"/>
      <c r="CL25" s="21"/>
      <c r="CM25" s="21"/>
      <c r="CN25" s="21"/>
      <c r="CO25" s="21"/>
      <c r="CP25" s="21"/>
      <c r="CQ25" s="21"/>
      <c r="CR25" s="21"/>
      <c r="CS25" s="21"/>
      <c r="CT25" s="21"/>
      <c r="CU25" s="21"/>
      <c r="CV25" s="21"/>
      <c r="CW25" s="21"/>
      <c r="CX25" s="21"/>
      <c r="CY25" s="21"/>
      <c r="CZ25" s="21"/>
      <c r="DA25" s="21"/>
      <c r="DB25" s="21"/>
      <c r="DC25" s="21"/>
      <c r="DD25" s="21"/>
      <c r="DE25" s="21"/>
      <c r="DF25" s="22"/>
      <c r="DG25" s="21"/>
      <c r="DH25" s="22"/>
      <c r="DI25" s="21"/>
      <c r="DJ25" s="21"/>
      <c r="DK25" s="21"/>
      <c r="DL25" s="21"/>
      <c r="DM25" s="21"/>
      <c r="DN25" s="22"/>
      <c r="DO25" s="22"/>
      <c r="DP25" s="21"/>
      <c r="DQ25" s="22"/>
      <c r="DR25" s="21"/>
      <c r="DS25" s="21"/>
      <c r="DT25" s="21"/>
      <c r="DU25" s="21"/>
      <c r="DV25" s="21"/>
      <c r="DW25" s="22"/>
      <c r="DX25" s="22"/>
      <c r="DY25" s="21"/>
      <c r="DZ25" s="21"/>
      <c r="EA25" s="21"/>
      <c r="EB25" s="21"/>
      <c r="EC25" s="21"/>
      <c r="ED25" s="21"/>
      <c r="EE25" s="21"/>
      <c r="EF25" s="22"/>
      <c r="EG25" s="21"/>
      <c r="EH25" s="21"/>
      <c r="EI25" s="21"/>
      <c r="EJ25" s="21"/>
      <c r="EK25" s="21"/>
      <c r="EL25" s="21"/>
      <c r="EM25" s="21"/>
      <c r="EN25" s="21"/>
      <c r="EO25" s="21"/>
      <c r="EP25" s="21"/>
      <c r="EQ25" s="21"/>
      <c r="ER25" s="21"/>
      <c r="ES25" s="21"/>
      <c r="ET25" s="21"/>
      <c r="EU25" s="21"/>
      <c r="EV25" s="21"/>
      <c r="EW25" s="21"/>
      <c r="EX25" s="21"/>
      <c r="EY25" s="21">
        <v>24</v>
      </c>
      <c r="EZ25" s="21">
        <v>1135193412</v>
      </c>
      <c r="FA25" s="21">
        <v>951419369</v>
      </c>
      <c r="FB25" s="25">
        <v>50</v>
      </c>
      <c r="FC25" s="21" t="s">
        <v>560</v>
      </c>
      <c r="FD25" s="21" t="s">
        <v>561</v>
      </c>
      <c r="FE25" s="21" t="s">
        <v>665</v>
      </c>
      <c r="FF25" s="21" t="s">
        <v>666</v>
      </c>
    </row>
    <row r="26" spans="1:162" s="12" customFormat="1" x14ac:dyDescent="0.25">
      <c r="A26" s="21">
        <v>1</v>
      </c>
      <c r="B26" s="21">
        <v>25</v>
      </c>
      <c r="C26" s="22">
        <f t="shared" ca="1" si="4"/>
        <v>43843.984404976851</v>
      </c>
      <c r="D26" s="21" t="s">
        <v>168</v>
      </c>
      <c r="E26" s="21">
        <v>25</v>
      </c>
      <c r="F26" s="23">
        <f ca="1">NOW()+8</f>
        <v>43903.984404976851</v>
      </c>
      <c r="G26" s="22"/>
      <c r="H26" s="21" t="s">
        <v>1070</v>
      </c>
      <c r="I26" s="21" t="s">
        <v>849</v>
      </c>
      <c r="J26" s="21" t="s">
        <v>956</v>
      </c>
      <c r="K26" s="21" t="s">
        <v>825</v>
      </c>
      <c r="L26" s="21" t="s">
        <v>186</v>
      </c>
      <c r="M26" s="21" t="s">
        <v>825</v>
      </c>
      <c r="N26" s="21" t="s">
        <v>831</v>
      </c>
      <c r="O26" s="21" t="s">
        <v>830</v>
      </c>
      <c r="P26" s="21" t="s">
        <v>186</v>
      </c>
      <c r="Q26" s="21" t="s">
        <v>844</v>
      </c>
      <c r="R26" s="22">
        <f ca="1">C26+1</f>
        <v>43844.984404976851</v>
      </c>
      <c r="S26" s="22">
        <f ca="1">R26+16</f>
        <v>43860.984404976851</v>
      </c>
      <c r="T26" s="21"/>
      <c r="U26" s="22"/>
      <c r="V26" s="21"/>
      <c r="W26" s="22"/>
      <c r="X26" s="21" t="s">
        <v>828</v>
      </c>
      <c r="Y26" s="21" t="s">
        <v>1071</v>
      </c>
      <c r="Z26" s="21" t="s">
        <v>197</v>
      </c>
      <c r="AA26" s="21" t="s">
        <v>957</v>
      </c>
      <c r="AB26" s="21" t="s">
        <v>837</v>
      </c>
      <c r="AC26" s="21" t="s">
        <v>186</v>
      </c>
      <c r="AD26" s="21" t="s">
        <v>837</v>
      </c>
      <c r="AE26" s="21" t="s">
        <v>835</v>
      </c>
      <c r="AF26" s="21" t="s">
        <v>830</v>
      </c>
      <c r="AG26" s="21" t="s">
        <v>186</v>
      </c>
      <c r="AH26" s="21" t="s">
        <v>843</v>
      </c>
      <c r="AI26" s="22">
        <f ca="1">S26+1</f>
        <v>43861.984404976851</v>
      </c>
      <c r="AJ26" s="22">
        <f ca="1">AI26+10+TIME(5,5,5)</f>
        <v>43872.196268402775</v>
      </c>
      <c r="AK26" s="21" t="s">
        <v>1063</v>
      </c>
      <c r="AL26" s="21"/>
      <c r="AM26" s="21"/>
      <c r="AN26" s="21"/>
      <c r="AO26" s="21"/>
      <c r="AP26" s="21" t="s">
        <v>1072</v>
      </c>
      <c r="AQ26" s="21" t="s">
        <v>206</v>
      </c>
      <c r="AR26" s="21" t="s">
        <v>848</v>
      </c>
      <c r="AS26" s="21" t="s">
        <v>825</v>
      </c>
      <c r="AT26" s="21" t="s">
        <v>180</v>
      </c>
      <c r="AU26" s="21" t="s">
        <v>835</v>
      </c>
      <c r="AV26" s="21" t="s">
        <v>825</v>
      </c>
      <c r="AW26" s="21" t="s">
        <v>186</v>
      </c>
      <c r="AX26" s="21" t="s">
        <v>180</v>
      </c>
      <c r="AY26" s="21" t="s">
        <v>1064</v>
      </c>
      <c r="AZ26" s="22">
        <f ca="1">AJ26+3</f>
        <v>43875.196268402775</v>
      </c>
      <c r="BA26" s="22">
        <f ca="1">AZ26+TIME(7,2,1)</f>
        <v>43875.489335532402</v>
      </c>
      <c r="BB26" s="21"/>
      <c r="BC26" s="21"/>
      <c r="BD26" s="21"/>
      <c r="BE26" s="21"/>
      <c r="BF26" s="21"/>
      <c r="BG26" s="21" t="s">
        <v>1073</v>
      </c>
      <c r="BH26" s="21" t="s">
        <v>212</v>
      </c>
      <c r="BI26" s="21" t="s">
        <v>848</v>
      </c>
      <c r="BJ26" s="21" t="s">
        <v>837</v>
      </c>
      <c r="BK26" s="21" t="s">
        <v>958</v>
      </c>
      <c r="BL26" s="21" t="s">
        <v>837</v>
      </c>
      <c r="BM26" s="21" t="s">
        <v>825</v>
      </c>
      <c r="BN26" s="21" t="s">
        <v>958</v>
      </c>
      <c r="BO26" s="21" t="s">
        <v>958</v>
      </c>
      <c r="BP26" s="21" t="s">
        <v>846</v>
      </c>
      <c r="BQ26" s="22">
        <f ca="1">BA26+2</f>
        <v>43877.489335532402</v>
      </c>
      <c r="BR26" s="22">
        <f ca="1">BQ26+4</f>
        <v>43881.489335532402</v>
      </c>
      <c r="BS26" s="21"/>
      <c r="BT26" s="21"/>
      <c r="BU26" s="21"/>
      <c r="BV26" s="21"/>
      <c r="BW26" s="21"/>
      <c r="BX26" s="21" t="s">
        <v>1072</v>
      </c>
      <c r="BY26" s="21" t="s">
        <v>206</v>
      </c>
      <c r="BZ26" s="21" t="s">
        <v>848</v>
      </c>
      <c r="CA26" s="21" t="s">
        <v>825</v>
      </c>
      <c r="CB26" s="21" t="s">
        <v>180</v>
      </c>
      <c r="CC26" s="21" t="s">
        <v>835</v>
      </c>
      <c r="CD26" s="21" t="s">
        <v>825</v>
      </c>
      <c r="CE26" s="21" t="s">
        <v>186</v>
      </c>
      <c r="CF26" s="21" t="s">
        <v>180</v>
      </c>
      <c r="CG26" s="21" t="s">
        <v>1064</v>
      </c>
      <c r="CH26" s="22">
        <f ca="1">AZ26</f>
        <v>43875.196268402775</v>
      </c>
      <c r="CI26" s="22">
        <f ca="1">CH26+TIME(7,2,1)</f>
        <v>43875.489335532402</v>
      </c>
      <c r="CJ26" s="21"/>
      <c r="CK26" s="21"/>
      <c r="CL26" s="21"/>
      <c r="CM26" s="21"/>
      <c r="CN26" s="21"/>
      <c r="CO26" s="21"/>
      <c r="CP26" s="21"/>
      <c r="CQ26" s="21"/>
      <c r="CR26" s="21"/>
      <c r="CS26" s="21"/>
      <c r="CT26" s="21"/>
      <c r="CU26" s="21"/>
      <c r="CV26" s="21"/>
      <c r="CW26" s="21"/>
      <c r="CX26" s="21"/>
      <c r="CY26" s="21"/>
      <c r="CZ26" s="21"/>
      <c r="DA26" s="21"/>
      <c r="DB26" s="21"/>
      <c r="DC26" s="21"/>
      <c r="DD26" s="21"/>
      <c r="DE26" s="21"/>
      <c r="DF26" s="22"/>
      <c r="DG26" s="21"/>
      <c r="DH26" s="22"/>
      <c r="DI26" s="21"/>
      <c r="DJ26" s="21"/>
      <c r="DK26" s="21"/>
      <c r="DL26" s="21"/>
      <c r="DM26" s="21"/>
      <c r="DN26" s="22"/>
      <c r="DO26" s="22"/>
      <c r="DP26" s="21"/>
      <c r="DQ26" s="22"/>
      <c r="DR26" s="21"/>
      <c r="DS26" s="21"/>
      <c r="DT26" s="21"/>
      <c r="DU26" s="21"/>
      <c r="DV26" s="21"/>
      <c r="DW26" s="22"/>
      <c r="DX26" s="22"/>
      <c r="DY26" s="21"/>
      <c r="DZ26" s="21"/>
      <c r="EA26" s="21"/>
      <c r="EB26" s="21"/>
      <c r="EC26" s="21"/>
      <c r="ED26" s="21"/>
      <c r="EE26" s="21"/>
      <c r="EF26" s="22"/>
      <c r="EG26" s="21"/>
      <c r="EH26" s="21"/>
      <c r="EI26" s="21"/>
      <c r="EJ26" s="21"/>
      <c r="EK26" s="21"/>
      <c r="EL26" s="21"/>
      <c r="EM26" s="21"/>
      <c r="EN26" s="21"/>
      <c r="EO26" s="21"/>
      <c r="EP26" s="21"/>
      <c r="EQ26" s="21"/>
      <c r="ER26" s="21"/>
      <c r="ES26" s="21"/>
      <c r="ET26" s="21"/>
      <c r="EU26" s="21"/>
      <c r="EV26" s="21"/>
      <c r="EW26" s="21"/>
      <c r="EX26" s="21"/>
      <c r="EY26" s="21">
        <v>25</v>
      </c>
      <c r="EZ26" s="21">
        <v>1235193412</v>
      </c>
      <c r="FA26" s="21">
        <v>951812316</v>
      </c>
      <c r="FB26" s="25">
        <v>35</v>
      </c>
      <c r="FC26" s="21" t="s">
        <v>554</v>
      </c>
      <c r="FD26" s="21" t="s">
        <v>567</v>
      </c>
      <c r="FE26" s="21" t="s">
        <v>668</v>
      </c>
      <c r="FF26" s="21" t="s">
        <v>669</v>
      </c>
    </row>
    <row r="27" spans="1:162" s="12" customFormat="1" x14ac:dyDescent="0.25">
      <c r="A27" s="21">
        <v>1</v>
      </c>
      <c r="B27" s="21">
        <v>26</v>
      </c>
      <c r="C27" s="22">
        <f t="shared" ca="1" si="4"/>
        <v>43843.984404976851</v>
      </c>
      <c r="D27" s="21" t="s">
        <v>168</v>
      </c>
      <c r="E27" s="21">
        <v>26</v>
      </c>
      <c r="F27" s="23">
        <f ca="1">NOW()+8</f>
        <v>43903.984404976851</v>
      </c>
      <c r="G27" s="22"/>
      <c r="H27" s="21" t="s">
        <v>1070</v>
      </c>
      <c r="I27" s="21" t="s">
        <v>849</v>
      </c>
      <c r="J27" s="21" t="s">
        <v>956</v>
      </c>
      <c r="K27" s="21" t="s">
        <v>837</v>
      </c>
      <c r="L27" s="21" t="s">
        <v>186</v>
      </c>
      <c r="M27" s="21" t="s">
        <v>837</v>
      </c>
      <c r="N27" s="21" t="s">
        <v>825</v>
      </c>
      <c r="O27" s="21" t="s">
        <v>830</v>
      </c>
      <c r="P27" s="21" t="s">
        <v>186</v>
      </c>
      <c r="Q27" s="21" t="s">
        <v>844</v>
      </c>
      <c r="R27" s="22">
        <f ca="1">C27+1</f>
        <v>43844.984404976851</v>
      </c>
      <c r="S27" s="22">
        <f ca="1">R27+17</f>
        <v>43861.984404976851</v>
      </c>
      <c r="T27" s="21"/>
      <c r="U27" s="22"/>
      <c r="V27" s="21"/>
      <c r="W27" s="22"/>
      <c r="X27" s="21" t="s">
        <v>845</v>
      </c>
      <c r="Y27" s="21" t="s">
        <v>1071</v>
      </c>
      <c r="Z27" s="21" t="s">
        <v>194</v>
      </c>
      <c r="AA27" s="21" t="s">
        <v>957</v>
      </c>
      <c r="AB27" s="21" t="s">
        <v>835</v>
      </c>
      <c r="AC27" s="21" t="s">
        <v>186</v>
      </c>
      <c r="AD27" s="21" t="s">
        <v>835</v>
      </c>
      <c r="AE27" s="21" t="s">
        <v>825</v>
      </c>
      <c r="AF27" s="21" t="s">
        <v>830</v>
      </c>
      <c r="AG27" s="21" t="s">
        <v>186</v>
      </c>
      <c r="AH27" s="21" t="s">
        <v>843</v>
      </c>
      <c r="AI27" s="22">
        <f ca="1">S27+1</f>
        <v>43862.984404976851</v>
      </c>
      <c r="AJ27" s="22">
        <f ca="1">AI27+TIME(7,6,0)</f>
        <v>43863.280238310181</v>
      </c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21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21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21"/>
      <c r="BR27" s="21"/>
      <c r="BS27" s="21"/>
      <c r="BT27" s="21"/>
      <c r="BU27" s="21"/>
      <c r="BV27" s="21"/>
      <c r="BW27" s="21"/>
      <c r="BX27" s="21" t="s">
        <v>1071</v>
      </c>
      <c r="BY27" s="21" t="s">
        <v>194</v>
      </c>
      <c r="BZ27" s="21" t="s">
        <v>957</v>
      </c>
      <c r="CA27" s="21" t="s">
        <v>835</v>
      </c>
      <c r="CB27" s="21" t="s">
        <v>186</v>
      </c>
      <c r="CC27" s="21" t="s">
        <v>835</v>
      </c>
      <c r="CD27" s="21" t="s">
        <v>825</v>
      </c>
      <c r="CE27" s="21" t="s">
        <v>830</v>
      </c>
      <c r="CF27" s="21" t="s">
        <v>186</v>
      </c>
      <c r="CG27" s="21" t="s">
        <v>843</v>
      </c>
      <c r="CH27" s="22">
        <f ca="1">AI27</f>
        <v>43862.984404976851</v>
      </c>
      <c r="CI27" s="22">
        <f ca="1">CH27+TIME(7,6,0)</f>
        <v>43863.280238310181</v>
      </c>
      <c r="CJ27" s="21"/>
      <c r="CK27" s="21"/>
      <c r="CL27" s="21"/>
      <c r="CM27" s="21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21"/>
      <c r="CY27" s="21"/>
      <c r="CZ27" s="21"/>
      <c r="DA27" s="21"/>
      <c r="DB27" s="21"/>
      <c r="DC27" s="21"/>
      <c r="DD27" s="21"/>
      <c r="DE27" s="21"/>
      <c r="DF27" s="22"/>
      <c r="DG27" s="21"/>
      <c r="DH27" s="22"/>
      <c r="DI27" s="21"/>
      <c r="DJ27" s="21"/>
      <c r="DK27" s="21"/>
      <c r="DL27" s="21"/>
      <c r="DM27" s="21"/>
      <c r="DN27" s="22"/>
      <c r="DO27" s="22"/>
      <c r="DP27" s="21"/>
      <c r="DQ27" s="22"/>
      <c r="DR27" s="21"/>
      <c r="DS27" s="21"/>
      <c r="DT27" s="21"/>
      <c r="DU27" s="21"/>
      <c r="DV27" s="21"/>
      <c r="DW27" s="22"/>
      <c r="DX27" s="22"/>
      <c r="DY27" s="21"/>
      <c r="DZ27" s="21"/>
      <c r="EA27" s="21"/>
      <c r="EB27" s="21"/>
      <c r="EC27" s="21"/>
      <c r="ED27" s="21"/>
      <c r="EE27" s="21"/>
      <c r="EF27" s="22"/>
      <c r="EG27" s="21"/>
      <c r="EH27" s="21"/>
      <c r="EI27" s="21"/>
      <c r="EJ27" s="21"/>
      <c r="EK27" s="21"/>
      <c r="EL27" s="21"/>
      <c r="EM27" s="21"/>
      <c r="EN27" s="21"/>
      <c r="EO27" s="21"/>
      <c r="EP27" s="21"/>
      <c r="EQ27" s="21"/>
      <c r="ER27" s="21"/>
      <c r="ES27" s="21"/>
      <c r="ET27" s="21"/>
      <c r="EU27" s="21"/>
      <c r="EV27" s="21"/>
      <c r="EW27" s="21"/>
      <c r="EX27" s="21"/>
      <c r="EY27" s="21">
        <v>26</v>
      </c>
      <c r="EZ27" s="21">
        <v>1234193412</v>
      </c>
      <c r="FA27" s="21">
        <v>952812326</v>
      </c>
      <c r="FB27" s="25">
        <v>40</v>
      </c>
      <c r="FC27" s="21" t="s">
        <v>548</v>
      </c>
      <c r="FD27" s="21" t="s">
        <v>579</v>
      </c>
      <c r="FE27" s="21" t="s">
        <v>672</v>
      </c>
      <c r="FF27" s="21" t="s">
        <v>673</v>
      </c>
    </row>
    <row r="28" spans="1:162" s="12" customFormat="1" x14ac:dyDescent="0.25">
      <c r="A28" s="21">
        <v>1</v>
      </c>
      <c r="B28" s="21">
        <v>27</v>
      </c>
      <c r="C28" s="22">
        <f t="shared" ca="1" si="4"/>
        <v>43846.984404976851</v>
      </c>
      <c r="D28" s="21" t="s">
        <v>168</v>
      </c>
      <c r="E28" s="21">
        <v>27</v>
      </c>
      <c r="F28" s="23">
        <f ca="1">F27+3</f>
        <v>43906.984404976851</v>
      </c>
      <c r="G28" s="22"/>
      <c r="H28" s="21" t="s">
        <v>1070</v>
      </c>
      <c r="I28" s="21" t="s">
        <v>849</v>
      </c>
      <c r="J28" s="21" t="s">
        <v>956</v>
      </c>
      <c r="K28" s="21" t="s">
        <v>835</v>
      </c>
      <c r="L28" s="21" t="s">
        <v>186</v>
      </c>
      <c r="M28" s="21" t="s">
        <v>835</v>
      </c>
      <c r="N28" s="21" t="s">
        <v>824</v>
      </c>
      <c r="O28" s="21" t="s">
        <v>830</v>
      </c>
      <c r="P28" s="21" t="s">
        <v>186</v>
      </c>
      <c r="Q28" s="21" t="s">
        <v>844</v>
      </c>
      <c r="R28" s="22">
        <f ca="1">C28+1</f>
        <v>43847.984404976851</v>
      </c>
      <c r="S28" s="22">
        <f ca="1">R28+18</f>
        <v>43865.984404976851</v>
      </c>
      <c r="T28" s="21"/>
      <c r="U28" s="22"/>
      <c r="V28" s="21"/>
      <c r="W28" s="22"/>
      <c r="X28" s="21" t="s">
        <v>832</v>
      </c>
      <c r="Y28" s="21" t="s">
        <v>1071</v>
      </c>
      <c r="Z28" s="21" t="s">
        <v>197</v>
      </c>
      <c r="AA28" s="21" t="s">
        <v>957</v>
      </c>
      <c r="AB28" s="21" t="s">
        <v>825</v>
      </c>
      <c r="AC28" s="21" t="s">
        <v>186</v>
      </c>
      <c r="AD28" s="21" t="s">
        <v>825</v>
      </c>
      <c r="AE28" s="21" t="s">
        <v>831</v>
      </c>
      <c r="AF28" s="21" t="s">
        <v>830</v>
      </c>
      <c r="AG28" s="21" t="s">
        <v>186</v>
      </c>
      <c r="AH28" s="21" t="s">
        <v>843</v>
      </c>
      <c r="AI28" s="22">
        <f ca="1">S28+2</f>
        <v>43867.984404976851</v>
      </c>
      <c r="AJ28" s="22">
        <f ca="1">AI28+15+TIME(2,2,3)</f>
        <v>43883.069161921296</v>
      </c>
      <c r="AK28" s="21" t="s">
        <v>1065</v>
      </c>
      <c r="AL28" s="21"/>
      <c r="AM28" s="21"/>
      <c r="AN28" s="21"/>
      <c r="AO28" s="21"/>
      <c r="AP28" s="21" t="s">
        <v>1072</v>
      </c>
      <c r="AQ28" s="21" t="s">
        <v>194</v>
      </c>
      <c r="AR28" s="21" t="s">
        <v>848</v>
      </c>
      <c r="AS28" s="21" t="s">
        <v>837</v>
      </c>
      <c r="AT28" s="21" t="s">
        <v>180</v>
      </c>
      <c r="AU28" s="21" t="s">
        <v>825</v>
      </c>
      <c r="AV28" s="21" t="s">
        <v>831</v>
      </c>
      <c r="AW28" s="21" t="s">
        <v>186</v>
      </c>
      <c r="AX28" s="21" t="s">
        <v>180</v>
      </c>
      <c r="AY28" s="21" t="s">
        <v>1064</v>
      </c>
      <c r="AZ28" s="22">
        <f ca="1">AJ28+1</f>
        <v>43884.069161921296</v>
      </c>
      <c r="BA28" s="22">
        <f ca="1">AZ28+4</f>
        <v>43888.069161921296</v>
      </c>
      <c r="BB28" s="21"/>
      <c r="BC28" s="21"/>
      <c r="BD28" s="21"/>
      <c r="BE28" s="21"/>
      <c r="BF28" s="21"/>
      <c r="BG28" s="21" t="s">
        <v>1073</v>
      </c>
      <c r="BH28" s="21" t="s">
        <v>212</v>
      </c>
      <c r="BI28" s="21" t="s">
        <v>848</v>
      </c>
      <c r="BJ28" s="21" t="s">
        <v>825</v>
      </c>
      <c r="BK28" s="21" t="s">
        <v>958</v>
      </c>
      <c r="BL28" s="21" t="s">
        <v>825</v>
      </c>
      <c r="BM28" s="21" t="s">
        <v>837</v>
      </c>
      <c r="BN28" s="21" t="s">
        <v>958</v>
      </c>
      <c r="BO28" s="21" t="s">
        <v>958</v>
      </c>
      <c r="BP28" s="21" t="s">
        <v>846</v>
      </c>
      <c r="BQ28" s="22">
        <f ca="1">BA28+2</f>
        <v>43890.069161921296</v>
      </c>
      <c r="BR28" s="22">
        <f ca="1">BQ28+TIME(6,6,3)</f>
        <v>43890.323363310185</v>
      </c>
      <c r="BS28" s="21"/>
      <c r="BT28" s="21"/>
      <c r="BU28" s="21"/>
      <c r="BV28" s="21"/>
      <c r="BW28" s="21"/>
      <c r="BX28" s="21" t="s">
        <v>1072</v>
      </c>
      <c r="BY28" s="21" t="s">
        <v>194</v>
      </c>
      <c r="BZ28" s="21" t="s">
        <v>848</v>
      </c>
      <c r="CA28" s="21" t="s">
        <v>837</v>
      </c>
      <c r="CB28" s="21" t="s">
        <v>180</v>
      </c>
      <c r="CC28" s="21" t="s">
        <v>825</v>
      </c>
      <c r="CD28" s="21" t="s">
        <v>831</v>
      </c>
      <c r="CE28" s="21" t="s">
        <v>186</v>
      </c>
      <c r="CF28" s="21" t="s">
        <v>180</v>
      </c>
      <c r="CG28" s="21" t="s">
        <v>1064</v>
      </c>
      <c r="CH28" s="22">
        <f ca="1">AZ28</f>
        <v>43884.069161921296</v>
      </c>
      <c r="CI28" s="22">
        <f ca="1">CH28+4</f>
        <v>43888.069161921296</v>
      </c>
      <c r="CJ28" s="21"/>
      <c r="CK28" s="21"/>
      <c r="CL28" s="21"/>
      <c r="CM28" s="21"/>
      <c r="CN28" s="21"/>
      <c r="CO28" s="21" t="s">
        <v>1073</v>
      </c>
      <c r="CP28" s="21" t="s">
        <v>212</v>
      </c>
      <c r="CQ28" s="21" t="s">
        <v>848</v>
      </c>
      <c r="CR28" s="21" t="s">
        <v>825</v>
      </c>
      <c r="CS28" s="21" t="s">
        <v>958</v>
      </c>
      <c r="CT28" s="21" t="s">
        <v>825</v>
      </c>
      <c r="CU28" s="21" t="s">
        <v>837</v>
      </c>
      <c r="CV28" s="21" t="s">
        <v>958</v>
      </c>
      <c r="CW28" s="21" t="s">
        <v>958</v>
      </c>
      <c r="CX28" s="21" t="s">
        <v>846</v>
      </c>
      <c r="CY28" s="22">
        <f ca="1">CI28+2</f>
        <v>43890.069161921296</v>
      </c>
      <c r="CZ28" s="22">
        <f ca="1">CY28+TIME(6,6,3)</f>
        <v>43890.323363310185</v>
      </c>
      <c r="DA28" s="21"/>
      <c r="DB28" s="21"/>
      <c r="DC28" s="21"/>
      <c r="DD28" s="21"/>
      <c r="DE28" s="21"/>
      <c r="DF28" s="22"/>
      <c r="DG28" s="21"/>
      <c r="DH28" s="22"/>
      <c r="DI28" s="21"/>
      <c r="DJ28" s="21"/>
      <c r="DK28" s="21"/>
      <c r="DL28" s="21"/>
      <c r="DM28" s="21"/>
      <c r="DN28" s="22"/>
      <c r="DO28" s="22"/>
      <c r="DP28" s="21"/>
      <c r="DQ28" s="22"/>
      <c r="DR28" s="21"/>
      <c r="DS28" s="21"/>
      <c r="DT28" s="21"/>
      <c r="DU28" s="21"/>
      <c r="DV28" s="21"/>
      <c r="DW28" s="22"/>
      <c r="DX28" s="22"/>
      <c r="DY28" s="21"/>
      <c r="DZ28" s="21"/>
      <c r="EA28" s="21"/>
      <c r="EB28" s="21"/>
      <c r="EC28" s="21"/>
      <c r="ED28" s="21"/>
      <c r="EE28" s="21"/>
      <c r="EF28" s="22"/>
      <c r="EG28" s="21"/>
      <c r="EH28" s="21"/>
      <c r="EI28" s="21"/>
      <c r="EJ28" s="21"/>
      <c r="EK28" s="21"/>
      <c r="EL28" s="21"/>
      <c r="EM28" s="21"/>
      <c r="EN28" s="21"/>
      <c r="EO28" s="21"/>
      <c r="EP28" s="21"/>
      <c r="EQ28" s="21"/>
      <c r="ER28" s="21"/>
      <c r="ES28" s="21"/>
      <c r="ET28" s="21"/>
      <c r="EU28" s="21"/>
      <c r="EV28" s="21"/>
      <c r="EW28" s="21"/>
      <c r="EX28" s="21"/>
      <c r="EY28" s="21">
        <v>27</v>
      </c>
      <c r="EZ28" s="21">
        <v>1234193413</v>
      </c>
      <c r="FA28" s="21">
        <v>952912336</v>
      </c>
      <c r="FB28" s="25">
        <v>20</v>
      </c>
      <c r="FC28" s="21" t="s">
        <v>585</v>
      </c>
      <c r="FD28" s="21" t="s">
        <v>586</v>
      </c>
      <c r="FE28" s="21" t="s">
        <v>676</v>
      </c>
      <c r="FF28" s="21" t="s">
        <v>677</v>
      </c>
    </row>
    <row r="29" spans="1:162" s="12" customFormat="1" x14ac:dyDescent="0.25">
      <c r="A29" s="21">
        <v>1</v>
      </c>
      <c r="B29" s="21">
        <v>28</v>
      </c>
      <c r="C29" s="22">
        <f t="shared" ca="1" si="4"/>
        <v>43841.984404976851</v>
      </c>
      <c r="D29" s="21" t="s">
        <v>168</v>
      </c>
      <c r="E29" s="21">
        <v>28</v>
      </c>
      <c r="F29" s="23">
        <f ca="1">NOW()+6</f>
        <v>43901.984404976851</v>
      </c>
      <c r="G29" s="22"/>
      <c r="H29" s="21" t="s">
        <v>1070</v>
      </c>
      <c r="I29" s="21" t="s">
        <v>849</v>
      </c>
      <c r="J29" s="21" t="s">
        <v>956</v>
      </c>
      <c r="K29" s="21" t="s">
        <v>824</v>
      </c>
      <c r="L29" s="21" t="s">
        <v>186</v>
      </c>
      <c r="M29" s="21" t="s">
        <v>824</v>
      </c>
      <c r="N29" s="21" t="s">
        <v>837</v>
      </c>
      <c r="O29" s="21" t="s">
        <v>830</v>
      </c>
      <c r="P29" s="21" t="s">
        <v>186</v>
      </c>
      <c r="Q29" s="21" t="s">
        <v>844</v>
      </c>
      <c r="R29" s="22">
        <f ca="1">C29+TIME(3,3,3)</f>
        <v>43842.111523032407</v>
      </c>
      <c r="S29" s="22">
        <f ca="1">R29+18</f>
        <v>43860.111523032407</v>
      </c>
      <c r="T29" s="21"/>
      <c r="U29" s="22"/>
      <c r="V29" s="21"/>
      <c r="W29" s="22"/>
      <c r="X29" s="21" t="s">
        <v>847</v>
      </c>
      <c r="Y29" s="21" t="s">
        <v>1071</v>
      </c>
      <c r="Z29" s="21" t="s">
        <v>197</v>
      </c>
      <c r="AA29" s="21" t="s">
        <v>957</v>
      </c>
      <c r="AB29" s="21" t="s">
        <v>825</v>
      </c>
      <c r="AC29" s="21" t="s">
        <v>186</v>
      </c>
      <c r="AD29" s="21" t="s">
        <v>825</v>
      </c>
      <c r="AE29" s="21" t="s">
        <v>835</v>
      </c>
      <c r="AF29" s="21" t="s">
        <v>830</v>
      </c>
      <c r="AG29" s="21" t="s">
        <v>186</v>
      </c>
      <c r="AH29" s="21" t="s">
        <v>843</v>
      </c>
      <c r="AI29" s="22">
        <f ca="1">S29+2</f>
        <v>43862.111523032407</v>
      </c>
      <c r="AJ29" s="22">
        <f ca="1">AI29+20</f>
        <v>43882.111523032407</v>
      </c>
      <c r="AK29" s="21" t="s">
        <v>1063</v>
      </c>
      <c r="AL29" s="21"/>
      <c r="AM29" s="21"/>
      <c r="AN29" s="21"/>
      <c r="AO29" s="21"/>
      <c r="AP29" s="21" t="s">
        <v>1072</v>
      </c>
      <c r="AQ29" s="21" t="s">
        <v>197</v>
      </c>
      <c r="AR29" s="21" t="s">
        <v>848</v>
      </c>
      <c r="AS29" s="21" t="s">
        <v>835</v>
      </c>
      <c r="AT29" s="21" t="s">
        <v>180</v>
      </c>
      <c r="AU29" s="21" t="s">
        <v>837</v>
      </c>
      <c r="AV29" s="21" t="s">
        <v>835</v>
      </c>
      <c r="AW29" s="21" t="s">
        <v>186</v>
      </c>
      <c r="AX29" s="21" t="s">
        <v>180</v>
      </c>
      <c r="AY29" s="21" t="s">
        <v>1064</v>
      </c>
      <c r="AZ29" s="22">
        <f ca="1">AJ29+2</f>
        <v>43884.111523032407</v>
      </c>
      <c r="BA29" s="22">
        <f ca="1">AZ29+3</f>
        <v>43887.111523032407</v>
      </c>
      <c r="BB29" s="21"/>
      <c r="BC29" s="21"/>
      <c r="BD29" s="21"/>
      <c r="BE29" s="21"/>
      <c r="BF29" s="21" t="s">
        <v>845</v>
      </c>
      <c r="BG29" s="21" t="s">
        <v>1073</v>
      </c>
      <c r="BH29" s="21" t="s">
        <v>212</v>
      </c>
      <c r="BI29" s="21" t="s">
        <v>848</v>
      </c>
      <c r="BJ29" s="21" t="s">
        <v>835</v>
      </c>
      <c r="BK29" s="21" t="s">
        <v>180</v>
      </c>
      <c r="BL29" s="21" t="s">
        <v>835</v>
      </c>
      <c r="BM29" s="21" t="s">
        <v>824</v>
      </c>
      <c r="BN29" s="21" t="s">
        <v>186</v>
      </c>
      <c r="BO29" s="21" t="s">
        <v>180</v>
      </c>
      <c r="BP29" s="21" t="s">
        <v>846</v>
      </c>
      <c r="BQ29" s="22">
        <f ca="1">BA29+TIME(5,4,3)</f>
        <v>43887.322668865738</v>
      </c>
      <c r="BR29" s="22">
        <f ca="1">BQ29+3</f>
        <v>43890.322668865738</v>
      </c>
      <c r="BS29" s="21"/>
      <c r="BT29" s="21"/>
      <c r="BU29" s="21"/>
      <c r="BV29" s="21"/>
      <c r="BW29" s="21"/>
      <c r="BX29" s="21" t="s">
        <v>1073</v>
      </c>
      <c r="BY29" s="21" t="s">
        <v>212</v>
      </c>
      <c r="BZ29" s="21" t="s">
        <v>848</v>
      </c>
      <c r="CA29" s="21" t="s">
        <v>835</v>
      </c>
      <c r="CB29" s="21" t="s">
        <v>180</v>
      </c>
      <c r="CC29" s="21" t="s">
        <v>835</v>
      </c>
      <c r="CD29" s="21" t="s">
        <v>824</v>
      </c>
      <c r="CE29" s="21" t="s">
        <v>186</v>
      </c>
      <c r="CF29" s="21" t="s">
        <v>180</v>
      </c>
      <c r="CG29" s="21" t="s">
        <v>846</v>
      </c>
      <c r="CH29" s="22">
        <f ca="1">BQ29</f>
        <v>43887.322668865738</v>
      </c>
      <c r="CI29" s="22">
        <f ca="1">CH29+3</f>
        <v>43890.322668865738</v>
      </c>
      <c r="CJ29" s="21"/>
      <c r="CK29" s="21"/>
      <c r="CL29" s="21"/>
      <c r="CM29" s="21"/>
      <c r="CN29" s="21"/>
      <c r="CO29" s="21"/>
      <c r="CP29" s="21"/>
      <c r="CQ29" s="21"/>
      <c r="CR29" s="21"/>
      <c r="CS29" s="21"/>
      <c r="CT29" s="21"/>
      <c r="CU29" s="21"/>
      <c r="CV29" s="21"/>
      <c r="CW29" s="21"/>
      <c r="CX29" s="21"/>
      <c r="CY29" s="21"/>
      <c r="CZ29" s="21"/>
      <c r="DA29" s="21"/>
      <c r="DB29" s="21"/>
      <c r="DC29" s="21"/>
      <c r="DD29" s="21"/>
      <c r="DE29" s="21"/>
      <c r="DF29" s="22"/>
      <c r="DG29" s="21"/>
      <c r="DH29" s="22"/>
      <c r="DI29" s="21"/>
      <c r="DJ29" s="21"/>
      <c r="DK29" s="21"/>
      <c r="DL29" s="21"/>
      <c r="DM29" s="21"/>
      <c r="DN29" s="22"/>
      <c r="DO29" s="22"/>
      <c r="DP29" s="21"/>
      <c r="DQ29" s="22"/>
      <c r="DR29" s="21"/>
      <c r="DS29" s="21"/>
      <c r="DT29" s="21"/>
      <c r="DU29" s="21"/>
      <c r="DV29" s="21"/>
      <c r="DW29" s="22"/>
      <c r="DX29" s="22"/>
      <c r="DY29" s="21"/>
      <c r="DZ29" s="21"/>
      <c r="EA29" s="21"/>
      <c r="EB29" s="21"/>
      <c r="EC29" s="21"/>
      <c r="ED29" s="21"/>
      <c r="EE29" s="21"/>
      <c r="EF29" s="22"/>
      <c r="EG29" s="21"/>
      <c r="EH29" s="21"/>
      <c r="EI29" s="21"/>
      <c r="EJ29" s="21"/>
      <c r="EK29" s="21"/>
      <c r="EL29" s="21"/>
      <c r="EM29" s="21"/>
      <c r="EN29" s="21"/>
      <c r="EO29" s="21"/>
      <c r="EP29" s="21"/>
      <c r="EQ29" s="21"/>
      <c r="ER29" s="21"/>
      <c r="ES29" s="21"/>
      <c r="ET29" s="21"/>
      <c r="EU29" s="21"/>
      <c r="EV29" s="21"/>
      <c r="EW29" s="21"/>
      <c r="EX29" s="21"/>
      <c r="EY29" s="21">
        <v>28</v>
      </c>
      <c r="EZ29" s="21">
        <v>1134193413</v>
      </c>
      <c r="FA29" s="21">
        <v>195291243</v>
      </c>
      <c r="FB29" s="25">
        <v>10</v>
      </c>
      <c r="FC29" s="21" t="s">
        <v>566</v>
      </c>
      <c r="FD29" s="21" t="s">
        <v>591</v>
      </c>
      <c r="FE29" s="21" t="s">
        <v>679</v>
      </c>
      <c r="FF29" s="21" t="s">
        <v>680</v>
      </c>
    </row>
    <row r="30" spans="1:162" s="12" customFormat="1" x14ac:dyDescent="0.25">
      <c r="A30" s="21">
        <v>1</v>
      </c>
      <c r="B30" s="21">
        <v>29</v>
      </c>
      <c r="C30" s="22">
        <f t="shared" ca="1" si="4"/>
        <v>43844.984404976851</v>
      </c>
      <c r="D30" s="21" t="s">
        <v>168</v>
      </c>
      <c r="E30" s="21">
        <v>29</v>
      </c>
      <c r="F30" s="23">
        <f ca="1">NOW()+9</f>
        <v>43904.984404976851</v>
      </c>
      <c r="G30" s="22"/>
      <c r="H30" s="21" t="s">
        <v>1070</v>
      </c>
      <c r="I30" s="21" t="s">
        <v>849</v>
      </c>
      <c r="J30" s="21" t="s">
        <v>956</v>
      </c>
      <c r="K30" s="21" t="s">
        <v>831</v>
      </c>
      <c r="L30" s="21" t="s">
        <v>186</v>
      </c>
      <c r="M30" s="21" t="s">
        <v>831</v>
      </c>
      <c r="N30" s="21" t="s">
        <v>825</v>
      </c>
      <c r="O30" s="21" t="s">
        <v>830</v>
      </c>
      <c r="P30" s="21" t="s">
        <v>186</v>
      </c>
      <c r="Q30" s="21" t="s">
        <v>844</v>
      </c>
      <c r="R30" s="22">
        <f ca="1">C30+3</f>
        <v>43847.984404976851</v>
      </c>
      <c r="S30" s="22">
        <f ca="1">R30+19</f>
        <v>43866.984404976851</v>
      </c>
      <c r="T30" s="21"/>
      <c r="U30" s="22"/>
      <c r="V30" s="21"/>
      <c r="W30" s="22"/>
      <c r="X30" s="21" t="s">
        <v>1066</v>
      </c>
      <c r="Y30" s="21" t="s">
        <v>1071</v>
      </c>
      <c r="Z30" s="21" t="s">
        <v>194</v>
      </c>
      <c r="AA30" s="21" t="s">
        <v>957</v>
      </c>
      <c r="AB30" s="21" t="s">
        <v>835</v>
      </c>
      <c r="AC30" s="21" t="s">
        <v>186</v>
      </c>
      <c r="AD30" s="21" t="s">
        <v>835</v>
      </c>
      <c r="AE30" s="21" t="s">
        <v>837</v>
      </c>
      <c r="AF30" s="21" t="s">
        <v>830</v>
      </c>
      <c r="AG30" s="21" t="s">
        <v>186</v>
      </c>
      <c r="AH30" s="21" t="s">
        <v>843</v>
      </c>
      <c r="AI30" s="22">
        <f ca="1">S30+1</f>
        <v>43867.984404976851</v>
      </c>
      <c r="AJ30" s="22">
        <f ca="1">AI30+TIME(3,2,1)</f>
        <v>43868.110805439814</v>
      </c>
      <c r="AK30" s="21"/>
      <c r="AL30" s="21"/>
      <c r="AM30" s="21"/>
      <c r="AN30" s="21"/>
      <c r="AO30" s="21"/>
      <c r="AP30" s="21"/>
      <c r="AQ30" s="21"/>
      <c r="AR30" s="21"/>
      <c r="AS30" s="21"/>
      <c r="AT30" s="21"/>
      <c r="AU30" s="21"/>
      <c r="AV30" s="21"/>
      <c r="AW30" s="21"/>
      <c r="AX30" s="21"/>
      <c r="AY30" s="21"/>
      <c r="AZ30" s="21"/>
      <c r="BA30" s="21"/>
      <c r="BB30" s="21"/>
      <c r="BC30" s="21"/>
      <c r="BD30" s="21"/>
      <c r="BE30" s="21"/>
      <c r="BF30" s="21"/>
      <c r="BG30" s="21"/>
      <c r="BH30" s="21"/>
      <c r="BI30" s="21"/>
      <c r="BJ30" s="21"/>
      <c r="BK30" s="21"/>
      <c r="BL30" s="21"/>
      <c r="BM30" s="21"/>
      <c r="BN30" s="21"/>
      <c r="BO30" s="21"/>
      <c r="BP30" s="21"/>
      <c r="BQ30" s="21"/>
      <c r="BR30" s="21"/>
      <c r="BS30" s="21"/>
      <c r="BT30" s="21"/>
      <c r="BU30" s="21"/>
      <c r="BV30" s="21"/>
      <c r="BW30" s="21"/>
      <c r="BX30" s="21" t="s">
        <v>1071</v>
      </c>
      <c r="BY30" s="21" t="s">
        <v>194</v>
      </c>
      <c r="BZ30" s="21" t="s">
        <v>957</v>
      </c>
      <c r="CA30" s="21" t="s">
        <v>835</v>
      </c>
      <c r="CB30" s="21" t="s">
        <v>186</v>
      </c>
      <c r="CC30" s="21" t="s">
        <v>835</v>
      </c>
      <c r="CD30" s="21" t="s">
        <v>837</v>
      </c>
      <c r="CE30" s="21" t="s">
        <v>830</v>
      </c>
      <c r="CF30" s="21" t="s">
        <v>186</v>
      </c>
      <c r="CG30" s="21" t="s">
        <v>843</v>
      </c>
      <c r="CH30" s="22">
        <f ca="1">AI30</f>
        <v>43867.984404976851</v>
      </c>
      <c r="CI30" s="22">
        <f ca="1">CH30+TIME(3,2,1)</f>
        <v>43868.110805439814</v>
      </c>
      <c r="CJ30" s="21"/>
      <c r="CK30" s="21"/>
      <c r="CL30" s="21"/>
      <c r="CM30" s="21"/>
      <c r="CN30" s="21"/>
      <c r="CO30" s="21"/>
      <c r="CP30" s="21"/>
      <c r="CQ30" s="21"/>
      <c r="CR30" s="21"/>
      <c r="CS30" s="21"/>
      <c r="CT30" s="21"/>
      <c r="CU30" s="21"/>
      <c r="CV30" s="21"/>
      <c r="CW30" s="21"/>
      <c r="CX30" s="21"/>
      <c r="CY30" s="21"/>
      <c r="CZ30" s="21"/>
      <c r="DA30" s="21"/>
      <c r="DB30" s="21"/>
      <c r="DC30" s="21"/>
      <c r="DD30" s="21"/>
      <c r="DE30" s="21"/>
      <c r="DF30" s="22"/>
      <c r="DG30" s="21"/>
      <c r="DH30" s="22"/>
      <c r="DI30" s="21"/>
      <c r="DJ30" s="21"/>
      <c r="DK30" s="21"/>
      <c r="DL30" s="21"/>
      <c r="DM30" s="21"/>
      <c r="DN30" s="22"/>
      <c r="DO30" s="22"/>
      <c r="DP30" s="21"/>
      <c r="DQ30" s="22"/>
      <c r="DR30" s="21"/>
      <c r="DS30" s="21"/>
      <c r="DT30" s="21"/>
      <c r="DU30" s="21"/>
      <c r="DV30" s="21"/>
      <c r="DW30" s="22"/>
      <c r="DX30" s="22"/>
      <c r="DY30" s="21"/>
      <c r="DZ30" s="21"/>
      <c r="EA30" s="21"/>
      <c r="EB30" s="21"/>
      <c r="EC30" s="21"/>
      <c r="ED30" s="21"/>
      <c r="EE30" s="21"/>
      <c r="EF30" s="22"/>
      <c r="EG30" s="21"/>
      <c r="EH30" s="21"/>
      <c r="EI30" s="21"/>
      <c r="EJ30" s="21"/>
      <c r="EK30" s="21"/>
      <c r="EL30" s="21"/>
      <c r="EM30" s="21"/>
      <c r="EN30" s="21"/>
      <c r="EO30" s="21"/>
      <c r="EP30" s="21"/>
      <c r="EQ30" s="21"/>
      <c r="ER30" s="21"/>
      <c r="ES30" s="21"/>
      <c r="ET30" s="21"/>
      <c r="EU30" s="21"/>
      <c r="EV30" s="21"/>
      <c r="EW30" s="21"/>
      <c r="EX30" s="21"/>
      <c r="EY30" s="21">
        <v>29</v>
      </c>
      <c r="EZ30" s="21">
        <v>1234123413</v>
      </c>
      <c r="FA30" s="21">
        <v>185291236</v>
      </c>
      <c r="FB30" s="25">
        <v>15</v>
      </c>
      <c r="FC30" s="21" t="s">
        <v>578</v>
      </c>
      <c r="FD30" s="21" t="s">
        <v>596</v>
      </c>
      <c r="FE30" s="21" t="s">
        <v>681</v>
      </c>
      <c r="FF30" s="21" t="s">
        <v>682</v>
      </c>
    </row>
    <row r="31" spans="1:162" s="12" customFormat="1" x14ac:dyDescent="0.25">
      <c r="A31" s="21">
        <v>1</v>
      </c>
      <c r="B31" s="21">
        <v>30</v>
      </c>
      <c r="C31" s="22">
        <f t="shared" ca="1" si="4"/>
        <v>43845.984404976851</v>
      </c>
      <c r="D31" s="21" t="s">
        <v>168</v>
      </c>
      <c r="E31" s="21">
        <v>30</v>
      </c>
      <c r="F31" s="23">
        <f ca="1">NOW()+10</f>
        <v>43905.984404976851</v>
      </c>
      <c r="G31" s="22"/>
      <c r="H31" s="21" t="s">
        <v>1070</v>
      </c>
      <c r="I31" s="21" t="s">
        <v>849</v>
      </c>
      <c r="J31" s="21" t="s">
        <v>956</v>
      </c>
      <c r="K31" s="21" t="s">
        <v>825</v>
      </c>
      <c r="L31" s="21" t="s">
        <v>186</v>
      </c>
      <c r="M31" s="21" t="s">
        <v>825</v>
      </c>
      <c r="N31" s="21" t="s">
        <v>835</v>
      </c>
      <c r="O31" s="21" t="s">
        <v>830</v>
      </c>
      <c r="P31" s="21" t="s">
        <v>186</v>
      </c>
      <c r="Q31" s="21" t="s">
        <v>844</v>
      </c>
      <c r="R31" s="22">
        <f ca="1">C31+TIME(4,4,4)</f>
        <v>43846.153895717594</v>
      </c>
      <c r="S31" s="22">
        <f ca="1">R31+19</f>
        <v>43865.153895717594</v>
      </c>
      <c r="T31" s="21"/>
      <c r="U31" s="22"/>
      <c r="V31" s="21"/>
      <c r="W31" s="22"/>
      <c r="X31" s="21" t="s">
        <v>1067</v>
      </c>
      <c r="Y31" s="21" t="s">
        <v>1071</v>
      </c>
      <c r="Z31" s="21" t="s">
        <v>197</v>
      </c>
      <c r="AA31" s="21" t="s">
        <v>957</v>
      </c>
      <c r="AB31" s="21" t="s">
        <v>837</v>
      </c>
      <c r="AC31" s="21" t="s">
        <v>186</v>
      </c>
      <c r="AD31" s="21" t="s">
        <v>837</v>
      </c>
      <c r="AE31" s="21" t="s">
        <v>824</v>
      </c>
      <c r="AF31" s="21" t="s">
        <v>830</v>
      </c>
      <c r="AG31" s="21" t="s">
        <v>186</v>
      </c>
      <c r="AH31" s="21" t="s">
        <v>843</v>
      </c>
      <c r="AI31" s="22">
        <f ca="1">S31+3</f>
        <v>43868.153895717594</v>
      </c>
      <c r="AJ31" s="22">
        <f ca="1">AI31+25</f>
        <v>43893.153895717594</v>
      </c>
      <c r="AK31" s="21" t="s">
        <v>1065</v>
      </c>
      <c r="AL31" s="21"/>
      <c r="AM31" s="21"/>
      <c r="AN31" s="21"/>
      <c r="AO31" s="21"/>
      <c r="AP31" s="21" t="s">
        <v>1072</v>
      </c>
      <c r="AQ31" s="21" t="s">
        <v>212</v>
      </c>
      <c r="AR31" s="21" t="s">
        <v>848</v>
      </c>
      <c r="AS31" s="21" t="s">
        <v>825</v>
      </c>
      <c r="AT31" s="21" t="s">
        <v>180</v>
      </c>
      <c r="AU31" s="21" t="s">
        <v>831</v>
      </c>
      <c r="AV31" s="21" t="s">
        <v>824</v>
      </c>
      <c r="AW31" s="21" t="s">
        <v>186</v>
      </c>
      <c r="AX31" s="21" t="s">
        <v>180</v>
      </c>
      <c r="AY31" s="21" t="s">
        <v>1064</v>
      </c>
      <c r="AZ31" s="22">
        <f ca="1">AJ31+2</f>
        <v>43895.153895717594</v>
      </c>
      <c r="BA31" s="22">
        <f ca="1">AZ31+TIME(3,3,2)</f>
        <v>43895.281002199074</v>
      </c>
      <c r="BB31" s="21"/>
      <c r="BC31" s="21"/>
      <c r="BD31" s="21"/>
      <c r="BE31" s="21"/>
      <c r="BF31" s="21"/>
      <c r="BG31" s="21"/>
      <c r="BH31" s="21"/>
      <c r="BI31" s="21"/>
      <c r="BJ31" s="21"/>
      <c r="BK31" s="21"/>
      <c r="BL31" s="21"/>
      <c r="BM31" s="21"/>
      <c r="BN31" s="21"/>
      <c r="BO31" s="21"/>
      <c r="BP31" s="21"/>
      <c r="BQ31" s="21"/>
      <c r="BR31" s="21"/>
      <c r="BS31" s="21"/>
      <c r="BT31" s="21"/>
      <c r="BU31" s="21"/>
      <c r="BV31" s="21"/>
      <c r="BW31" s="21"/>
      <c r="BX31" s="21" t="s">
        <v>1072</v>
      </c>
      <c r="BY31" s="21" t="s">
        <v>212</v>
      </c>
      <c r="BZ31" s="21" t="s">
        <v>848</v>
      </c>
      <c r="CA31" s="21" t="s">
        <v>825</v>
      </c>
      <c r="CB31" s="21" t="s">
        <v>180</v>
      </c>
      <c r="CC31" s="21" t="s">
        <v>831</v>
      </c>
      <c r="CD31" s="21" t="s">
        <v>824</v>
      </c>
      <c r="CE31" s="21" t="s">
        <v>186</v>
      </c>
      <c r="CF31" s="21" t="s">
        <v>180</v>
      </c>
      <c r="CG31" s="21" t="s">
        <v>1064</v>
      </c>
      <c r="CH31" s="22">
        <f ca="1">AZ31</f>
        <v>43895.153895717594</v>
      </c>
      <c r="CI31" s="22">
        <f ca="1">CH31+TIME(3,3,2)</f>
        <v>43895.281002199074</v>
      </c>
      <c r="CJ31" s="21"/>
      <c r="CK31" s="21"/>
      <c r="CL31" s="21"/>
      <c r="CM31" s="21"/>
      <c r="CN31" s="21"/>
      <c r="CO31" s="21"/>
      <c r="CP31" s="21"/>
      <c r="CQ31" s="21"/>
      <c r="CR31" s="21"/>
      <c r="CS31" s="21"/>
      <c r="CT31" s="21"/>
      <c r="CU31" s="21"/>
      <c r="CV31" s="21"/>
      <c r="CW31" s="21"/>
      <c r="CX31" s="21"/>
      <c r="CY31" s="21"/>
      <c r="CZ31" s="21"/>
      <c r="DA31" s="21"/>
      <c r="DB31" s="21"/>
      <c r="DC31" s="21"/>
      <c r="DD31" s="21"/>
      <c r="DE31" s="21"/>
      <c r="DF31" s="22"/>
      <c r="DG31" s="21"/>
      <c r="DH31" s="22"/>
      <c r="DI31" s="21"/>
      <c r="DJ31" s="21"/>
      <c r="DK31" s="21"/>
      <c r="DL31" s="21"/>
      <c r="DM31" s="21"/>
      <c r="DN31" s="22"/>
      <c r="DO31" s="22"/>
      <c r="DP31" s="21"/>
      <c r="DQ31" s="22"/>
      <c r="DR31" s="21"/>
      <c r="DS31" s="21"/>
      <c r="DT31" s="21"/>
      <c r="DU31" s="21"/>
      <c r="DV31" s="21"/>
      <c r="DW31" s="22"/>
      <c r="DX31" s="22"/>
      <c r="DY31" s="21"/>
      <c r="DZ31" s="21"/>
      <c r="EA31" s="21"/>
      <c r="EB31" s="21"/>
      <c r="EC31" s="21"/>
      <c r="ED31" s="21"/>
      <c r="EE31" s="21"/>
      <c r="EF31" s="22"/>
      <c r="EG31" s="21"/>
      <c r="EH31" s="21"/>
      <c r="EI31" s="21"/>
      <c r="EJ31" s="21"/>
      <c r="EK31" s="21"/>
      <c r="EL31" s="21"/>
      <c r="EM31" s="21"/>
      <c r="EN31" s="21"/>
      <c r="EO31" s="21"/>
      <c r="EP31" s="21"/>
      <c r="EQ31" s="21"/>
      <c r="ER31" s="21"/>
      <c r="ES31" s="21"/>
      <c r="ET31" s="21"/>
      <c r="EU31" s="21"/>
      <c r="EV31" s="21"/>
      <c r="EW31" s="21"/>
      <c r="EX31" s="21"/>
      <c r="EY31" s="21">
        <v>30</v>
      </c>
      <c r="EZ31" s="21">
        <v>1234323413</v>
      </c>
      <c r="FA31" s="21">
        <v>185412236</v>
      </c>
      <c r="FB31" s="25">
        <v>31</v>
      </c>
      <c r="FC31" s="21" t="s">
        <v>572</v>
      </c>
      <c r="FD31" s="21" t="s">
        <v>602</v>
      </c>
      <c r="FE31" s="21" t="s">
        <v>685</v>
      </c>
      <c r="FF31" s="21" t="s">
        <v>686</v>
      </c>
    </row>
    <row r="32" spans="1:162" s="12" customFormat="1" x14ac:dyDescent="0.25">
      <c r="A32" s="21">
        <v>1</v>
      </c>
      <c r="B32" s="21">
        <v>31</v>
      </c>
      <c r="C32" s="22">
        <f t="shared" ca="1" si="4"/>
        <v>43846.984404976851</v>
      </c>
      <c r="D32" s="21" t="s">
        <v>168</v>
      </c>
      <c r="E32" s="21">
        <v>31</v>
      </c>
      <c r="F32" s="23">
        <f ca="1">NOW()+11</f>
        <v>43906.984404976851</v>
      </c>
      <c r="G32" s="22"/>
      <c r="H32" s="21" t="s">
        <v>1070</v>
      </c>
      <c r="I32" s="21" t="s">
        <v>849</v>
      </c>
      <c r="J32" s="21" t="s">
        <v>956</v>
      </c>
      <c r="K32" s="21" t="s">
        <v>837</v>
      </c>
      <c r="L32" s="21" t="s">
        <v>186</v>
      </c>
      <c r="M32" s="21" t="s">
        <v>837</v>
      </c>
      <c r="N32" s="21" t="s">
        <v>831</v>
      </c>
      <c r="O32" s="21" t="s">
        <v>830</v>
      </c>
      <c r="P32" s="21" t="s">
        <v>186</v>
      </c>
      <c r="Q32" s="21" t="s">
        <v>844</v>
      </c>
      <c r="R32" s="22">
        <f ca="1">C32+TIME(7,7,7)</f>
        <v>43847.28101377315</v>
      </c>
      <c r="S32" s="22">
        <f ca="1">R32+20</f>
        <v>43867.28101377315</v>
      </c>
      <c r="T32" s="21"/>
      <c r="U32" s="22"/>
      <c r="V32" s="21"/>
      <c r="W32" s="22"/>
      <c r="X32" s="21" t="s">
        <v>836</v>
      </c>
      <c r="Y32" s="21" t="s">
        <v>1071</v>
      </c>
      <c r="Z32" s="21" t="s">
        <v>206</v>
      </c>
      <c r="AA32" s="21" t="s">
        <v>957</v>
      </c>
      <c r="AB32" s="21" t="s">
        <v>824</v>
      </c>
      <c r="AC32" s="21" t="s">
        <v>186</v>
      </c>
      <c r="AD32" s="21" t="s">
        <v>824</v>
      </c>
      <c r="AE32" s="21" t="s">
        <v>831</v>
      </c>
      <c r="AF32" s="21" t="s">
        <v>830</v>
      </c>
      <c r="AG32" s="21" t="s">
        <v>186</v>
      </c>
      <c r="AH32" s="21" t="s">
        <v>843</v>
      </c>
      <c r="AI32" s="22">
        <f ca="1">S32+2</f>
        <v>43869.28101377315</v>
      </c>
      <c r="AJ32" s="22">
        <f ca="1">AI32+TIME(4,4,4)</f>
        <v>43869.450504513894</v>
      </c>
      <c r="AK32" s="21"/>
      <c r="AL32" s="21"/>
      <c r="AM32" s="21"/>
      <c r="AN32" s="21"/>
      <c r="AO32" s="21"/>
      <c r="AP32" s="21"/>
      <c r="AQ32" s="21"/>
      <c r="AR32" s="21"/>
      <c r="AS32" s="21"/>
      <c r="AT32" s="21"/>
      <c r="AU32" s="21"/>
      <c r="AV32" s="21"/>
      <c r="AW32" s="21"/>
      <c r="AX32" s="21"/>
      <c r="AY32" s="21"/>
      <c r="AZ32" s="21"/>
      <c r="BA32" s="21"/>
      <c r="BB32" s="21"/>
      <c r="BC32" s="21"/>
      <c r="BD32" s="21"/>
      <c r="BE32" s="21"/>
      <c r="BF32" s="21"/>
      <c r="BG32" s="21"/>
      <c r="BH32" s="21"/>
      <c r="BI32" s="21"/>
      <c r="BJ32" s="21"/>
      <c r="BK32" s="21"/>
      <c r="BL32" s="21"/>
      <c r="BM32" s="21"/>
      <c r="BN32" s="21"/>
      <c r="BO32" s="21"/>
      <c r="BP32" s="21"/>
      <c r="BQ32" s="21"/>
      <c r="BR32" s="21"/>
      <c r="BS32" s="21"/>
      <c r="BT32" s="21"/>
      <c r="BU32" s="21"/>
      <c r="BV32" s="21"/>
      <c r="BW32" s="21"/>
      <c r="BX32" s="21" t="s">
        <v>1071</v>
      </c>
      <c r="BY32" s="21" t="s">
        <v>206</v>
      </c>
      <c r="BZ32" s="21" t="s">
        <v>957</v>
      </c>
      <c r="CA32" s="21" t="s">
        <v>824</v>
      </c>
      <c r="CB32" s="21" t="s">
        <v>186</v>
      </c>
      <c r="CC32" s="21" t="s">
        <v>824</v>
      </c>
      <c r="CD32" s="21" t="s">
        <v>831</v>
      </c>
      <c r="CE32" s="21" t="s">
        <v>830</v>
      </c>
      <c r="CF32" s="21" t="s">
        <v>186</v>
      </c>
      <c r="CG32" s="21" t="s">
        <v>843</v>
      </c>
      <c r="CH32" s="22">
        <f t="shared" ref="CH32:CH39" ca="1" si="5">AI32</f>
        <v>43869.28101377315</v>
      </c>
      <c r="CI32" s="22">
        <f ca="1">CH32+TIME(4,4,4)</f>
        <v>43869.450504513894</v>
      </c>
      <c r="CJ32" s="21"/>
      <c r="CK32" s="21"/>
      <c r="CL32" s="21"/>
      <c r="CM32" s="21"/>
      <c r="CN32" s="21"/>
      <c r="CO32" s="21"/>
      <c r="CP32" s="21"/>
      <c r="CQ32" s="21"/>
      <c r="CR32" s="21"/>
      <c r="CS32" s="21"/>
      <c r="CT32" s="21"/>
      <c r="CU32" s="21"/>
      <c r="CV32" s="21"/>
      <c r="CW32" s="21"/>
      <c r="CX32" s="21"/>
      <c r="CY32" s="21"/>
      <c r="CZ32" s="21"/>
      <c r="DA32" s="21"/>
      <c r="DB32" s="21"/>
      <c r="DC32" s="21"/>
      <c r="DD32" s="21"/>
      <c r="DE32" s="21"/>
      <c r="DF32" s="22"/>
      <c r="DG32" s="21"/>
      <c r="DH32" s="22"/>
      <c r="DI32" s="21"/>
      <c r="DJ32" s="21"/>
      <c r="DK32" s="21"/>
      <c r="DL32" s="21"/>
      <c r="DM32" s="21"/>
      <c r="DN32" s="22"/>
      <c r="DO32" s="22"/>
      <c r="DP32" s="21"/>
      <c r="DQ32" s="22"/>
      <c r="DR32" s="21"/>
      <c r="DS32" s="21"/>
      <c r="DT32" s="21"/>
      <c r="DU32" s="21"/>
      <c r="DV32" s="21"/>
      <c r="DW32" s="22"/>
      <c r="DX32" s="22"/>
      <c r="DY32" s="21"/>
      <c r="DZ32" s="21"/>
      <c r="EA32" s="21"/>
      <c r="EB32" s="21"/>
      <c r="EC32" s="21"/>
      <c r="ED32" s="21"/>
      <c r="EE32" s="21"/>
      <c r="EF32" s="22"/>
      <c r="EG32" s="21"/>
      <c r="EH32" s="21"/>
      <c r="EI32" s="21"/>
      <c r="EJ32" s="21"/>
      <c r="EK32" s="21"/>
      <c r="EL32" s="21"/>
      <c r="EM32" s="21"/>
      <c r="EN32" s="21"/>
      <c r="EO32" s="21"/>
      <c r="EP32" s="21"/>
      <c r="EQ32" s="21"/>
      <c r="ER32" s="21"/>
      <c r="ES32" s="21"/>
      <c r="ET32" s="21"/>
      <c r="EU32" s="21"/>
      <c r="EV32" s="21"/>
      <c r="EW32" s="21"/>
      <c r="EX32" s="21"/>
      <c r="EY32" s="21">
        <v>31</v>
      </c>
      <c r="EZ32" s="21">
        <v>1234423413</v>
      </c>
      <c r="FA32" s="21">
        <v>182111236</v>
      </c>
      <c r="FB32" s="25">
        <v>98</v>
      </c>
      <c r="FC32" s="21" t="s">
        <v>560</v>
      </c>
      <c r="FD32" s="21" t="s">
        <v>607</v>
      </c>
      <c r="FE32" s="21" t="s">
        <v>689</v>
      </c>
      <c r="FF32" s="21" t="s">
        <v>690</v>
      </c>
    </row>
    <row r="33" spans="1:162" s="12" customFormat="1" x14ac:dyDescent="0.25">
      <c r="A33" s="21">
        <v>1</v>
      </c>
      <c r="B33" s="21">
        <v>32</v>
      </c>
      <c r="C33" s="22">
        <f t="shared" ca="1" si="4"/>
        <v>43847.984404976851</v>
      </c>
      <c r="D33" s="21" t="s">
        <v>168</v>
      </c>
      <c r="E33" s="21">
        <v>32</v>
      </c>
      <c r="F33" s="23">
        <f ca="1">NOW()+12</f>
        <v>43907.984404976851</v>
      </c>
      <c r="G33" s="22"/>
      <c r="H33" s="21" t="s">
        <v>1070</v>
      </c>
      <c r="I33" s="21" t="s">
        <v>849</v>
      </c>
      <c r="J33" s="21" t="s">
        <v>956</v>
      </c>
      <c r="K33" s="21" t="s">
        <v>835</v>
      </c>
      <c r="L33" s="21" t="s">
        <v>186</v>
      </c>
      <c r="M33" s="21" t="s">
        <v>835</v>
      </c>
      <c r="N33" s="21" t="s">
        <v>824</v>
      </c>
      <c r="O33" s="21" t="s">
        <v>830</v>
      </c>
      <c r="P33" s="21" t="s">
        <v>186</v>
      </c>
      <c r="Q33" s="21" t="s">
        <v>844</v>
      </c>
      <c r="R33" s="22">
        <f t="shared" ref="R33:R38" ca="1" si="6">C33+2</f>
        <v>43849.984404976851</v>
      </c>
      <c r="S33" s="22">
        <f ca="1">R33+15</f>
        <v>43864.984404976851</v>
      </c>
      <c r="T33" s="21"/>
      <c r="U33" s="22"/>
      <c r="V33" s="21"/>
      <c r="W33" s="22"/>
      <c r="X33" s="24" t="s">
        <v>841</v>
      </c>
      <c r="Y33" s="21" t="s">
        <v>1071</v>
      </c>
      <c r="Z33" s="21" t="s">
        <v>194</v>
      </c>
      <c r="AA33" s="21" t="s">
        <v>957</v>
      </c>
      <c r="AB33" s="21" t="s">
        <v>831</v>
      </c>
      <c r="AC33" s="21" t="s">
        <v>186</v>
      </c>
      <c r="AD33" s="21" t="s">
        <v>831</v>
      </c>
      <c r="AE33" s="21" t="s">
        <v>825</v>
      </c>
      <c r="AF33" s="21" t="s">
        <v>830</v>
      </c>
      <c r="AG33" s="21" t="s">
        <v>186</v>
      </c>
      <c r="AH33" s="21" t="s">
        <v>843</v>
      </c>
      <c r="AI33" s="22">
        <f ca="1">S33+4</f>
        <v>43868.984404976851</v>
      </c>
      <c r="AJ33" s="22">
        <f ca="1">AI33+TIME(5,4,1)</f>
        <v>43869.195527662036</v>
      </c>
      <c r="AK33" s="21"/>
      <c r="AL33" s="21"/>
      <c r="AM33" s="21"/>
      <c r="AN33" s="21"/>
      <c r="AO33" s="21"/>
      <c r="AP33" s="21" t="s">
        <v>1072</v>
      </c>
      <c r="AQ33" s="21" t="s">
        <v>212</v>
      </c>
      <c r="AR33" s="21" t="s">
        <v>848</v>
      </c>
      <c r="AS33" s="21" t="s">
        <v>824</v>
      </c>
      <c r="AT33" s="21" t="s">
        <v>180</v>
      </c>
      <c r="AU33" s="21" t="s">
        <v>837</v>
      </c>
      <c r="AV33" s="21" t="s">
        <v>835</v>
      </c>
      <c r="AW33" s="21" t="s">
        <v>186</v>
      </c>
      <c r="AX33" s="21" t="s">
        <v>180</v>
      </c>
      <c r="AY33" s="21" t="s">
        <v>1064</v>
      </c>
      <c r="AZ33" s="22">
        <f ca="1">AJ33+3</f>
        <v>43872.195527662036</v>
      </c>
      <c r="BA33" s="22">
        <f ca="1">AZ33+TIME(8,2,3)</f>
        <v>43872.530284606481</v>
      </c>
      <c r="BB33" s="21"/>
      <c r="BC33" s="21"/>
      <c r="BD33" s="21"/>
      <c r="BE33" s="21"/>
      <c r="BF33" s="21"/>
      <c r="BG33" s="21"/>
      <c r="BH33" s="21"/>
      <c r="BI33" s="21"/>
      <c r="BJ33" s="21"/>
      <c r="BK33" s="21"/>
      <c r="BL33" s="21"/>
      <c r="BM33" s="21"/>
      <c r="BN33" s="21"/>
      <c r="BO33" s="21"/>
      <c r="BP33" s="21"/>
      <c r="BQ33" s="21"/>
      <c r="BR33" s="21"/>
      <c r="BS33" s="21"/>
      <c r="BT33" s="21"/>
      <c r="BU33" s="21"/>
      <c r="BV33" s="21"/>
      <c r="BW33" s="21"/>
      <c r="BX33" s="21" t="s">
        <v>1071</v>
      </c>
      <c r="BY33" s="21" t="s">
        <v>194</v>
      </c>
      <c r="BZ33" s="21" t="s">
        <v>957</v>
      </c>
      <c r="CA33" s="21" t="s">
        <v>831</v>
      </c>
      <c r="CB33" s="21" t="s">
        <v>186</v>
      </c>
      <c r="CC33" s="21" t="s">
        <v>831</v>
      </c>
      <c r="CD33" s="21" t="s">
        <v>825</v>
      </c>
      <c r="CE33" s="21" t="s">
        <v>830</v>
      </c>
      <c r="CF33" s="21" t="s">
        <v>186</v>
      </c>
      <c r="CG33" s="21" t="s">
        <v>843</v>
      </c>
      <c r="CH33" s="22">
        <f t="shared" ca="1" si="5"/>
        <v>43868.984404976851</v>
      </c>
      <c r="CI33" s="22">
        <f ca="1">CH33+TIME(5,4,1)</f>
        <v>43869.195527662036</v>
      </c>
      <c r="CJ33" s="21"/>
      <c r="CK33" s="21"/>
      <c r="CL33" s="21"/>
      <c r="CM33" s="21"/>
      <c r="CN33" s="21"/>
      <c r="CO33" s="21" t="s">
        <v>1072</v>
      </c>
      <c r="CP33" s="21" t="s">
        <v>212</v>
      </c>
      <c r="CQ33" s="21" t="s">
        <v>848</v>
      </c>
      <c r="CR33" s="21" t="s">
        <v>824</v>
      </c>
      <c r="CS33" s="21" t="s">
        <v>180</v>
      </c>
      <c r="CT33" s="21" t="s">
        <v>837</v>
      </c>
      <c r="CU33" s="21" t="s">
        <v>835</v>
      </c>
      <c r="CV33" s="21" t="s">
        <v>186</v>
      </c>
      <c r="CW33" s="21" t="s">
        <v>180</v>
      </c>
      <c r="CX33" s="21" t="s">
        <v>1064</v>
      </c>
      <c r="CY33" s="22">
        <f ca="1">AZ33</f>
        <v>43872.195527662036</v>
      </c>
      <c r="CZ33" s="22">
        <f ca="1">CY33+TIME(8,2,3)</f>
        <v>43872.530284606481</v>
      </c>
      <c r="DA33" s="21"/>
      <c r="DB33" s="21"/>
      <c r="DC33" s="21"/>
      <c r="DD33" s="21"/>
      <c r="DE33" s="21"/>
      <c r="DF33" s="22"/>
      <c r="DG33" s="21"/>
      <c r="DH33" s="22"/>
      <c r="DI33" s="21"/>
      <c r="DJ33" s="21"/>
      <c r="DK33" s="21"/>
      <c r="DL33" s="21"/>
      <c r="DM33" s="21"/>
      <c r="DN33" s="22"/>
      <c r="DO33" s="22"/>
      <c r="DP33" s="21"/>
      <c r="DQ33" s="22"/>
      <c r="DR33" s="21"/>
      <c r="DS33" s="21"/>
      <c r="DT33" s="21"/>
      <c r="DU33" s="21"/>
      <c r="DV33" s="21"/>
      <c r="DW33" s="22"/>
      <c r="DX33" s="22"/>
      <c r="DY33" s="21"/>
      <c r="DZ33" s="21"/>
      <c r="EA33" s="21"/>
      <c r="EB33" s="21"/>
      <c r="EC33" s="21"/>
      <c r="ED33" s="21"/>
      <c r="EE33" s="21"/>
      <c r="EF33" s="22"/>
      <c r="EG33" s="21"/>
      <c r="EH33" s="21"/>
      <c r="EI33" s="21"/>
      <c r="EJ33" s="21"/>
      <c r="EK33" s="21"/>
      <c r="EL33" s="21"/>
      <c r="EM33" s="21"/>
      <c r="EN33" s="21"/>
      <c r="EO33" s="21"/>
      <c r="EP33" s="21"/>
      <c r="EQ33" s="21"/>
      <c r="ER33" s="21"/>
      <c r="ES33" s="21"/>
      <c r="ET33" s="21"/>
      <c r="EU33" s="21"/>
      <c r="EV33" s="21"/>
      <c r="EW33" s="21"/>
      <c r="EX33" s="21"/>
      <c r="EY33" s="21">
        <v>32</v>
      </c>
      <c r="EZ33" s="21">
        <v>1003000647</v>
      </c>
      <c r="FA33" s="21">
        <v>851828367</v>
      </c>
      <c r="FB33" s="25">
        <v>80</v>
      </c>
      <c r="FC33" s="21" t="s">
        <v>572</v>
      </c>
      <c r="FD33" s="21" t="s">
        <v>612</v>
      </c>
      <c r="FE33" s="21" t="s">
        <v>613</v>
      </c>
      <c r="FF33" s="21" t="s">
        <v>614</v>
      </c>
    </row>
    <row r="34" spans="1:162" s="12" customFormat="1" x14ac:dyDescent="0.25">
      <c r="A34" s="21">
        <v>1</v>
      </c>
      <c r="B34" s="21">
        <v>33</v>
      </c>
      <c r="C34" s="22">
        <f t="shared" ca="1" si="4"/>
        <v>43841.984404976851</v>
      </c>
      <c r="D34" s="21" t="s">
        <v>168</v>
      </c>
      <c r="E34" s="21">
        <v>33</v>
      </c>
      <c r="F34" s="23">
        <f ca="1">NOW()+6</f>
        <v>43901.984404976851</v>
      </c>
      <c r="G34" s="22"/>
      <c r="H34" s="21" t="s">
        <v>1070</v>
      </c>
      <c r="I34" s="21" t="s">
        <v>849</v>
      </c>
      <c r="J34" s="21" t="s">
        <v>956</v>
      </c>
      <c r="K34" s="21" t="s">
        <v>824</v>
      </c>
      <c r="L34" s="21" t="s">
        <v>186</v>
      </c>
      <c r="M34" s="21" t="s">
        <v>824</v>
      </c>
      <c r="N34" s="21" t="s">
        <v>837</v>
      </c>
      <c r="O34" s="21" t="s">
        <v>830</v>
      </c>
      <c r="P34" s="21" t="s">
        <v>186</v>
      </c>
      <c r="Q34" s="21" t="s">
        <v>844</v>
      </c>
      <c r="R34" s="22">
        <f t="shared" ca="1" si="6"/>
        <v>43843.984404976851</v>
      </c>
      <c r="S34" s="22">
        <f ca="1">R34+20</f>
        <v>43863.984404976851</v>
      </c>
      <c r="T34" s="21"/>
      <c r="U34" s="22"/>
      <c r="V34" s="21"/>
      <c r="W34" s="22"/>
      <c r="X34" s="21" t="s">
        <v>828</v>
      </c>
      <c r="Y34" s="21" t="s">
        <v>1071</v>
      </c>
      <c r="Z34" s="21" t="s">
        <v>209</v>
      </c>
      <c r="AA34" s="21" t="s">
        <v>957</v>
      </c>
      <c r="AB34" s="21" t="s">
        <v>825</v>
      </c>
      <c r="AC34" s="21" t="s">
        <v>186</v>
      </c>
      <c r="AD34" s="21" t="s">
        <v>825</v>
      </c>
      <c r="AE34" s="21" t="s">
        <v>837</v>
      </c>
      <c r="AF34" s="21" t="s">
        <v>830</v>
      </c>
      <c r="AG34" s="21" t="s">
        <v>186</v>
      </c>
      <c r="AH34" s="21" t="s">
        <v>843</v>
      </c>
      <c r="AI34" s="22">
        <f ca="1">S34+4</f>
        <v>43867.984404976851</v>
      </c>
      <c r="AJ34" s="22">
        <f ca="1">AI34+TIME(9,9,1)</f>
        <v>43868.365666550926</v>
      </c>
      <c r="AK34" s="21"/>
      <c r="AL34" s="21"/>
      <c r="AM34" s="21"/>
      <c r="AN34" s="21"/>
      <c r="AO34" s="21"/>
      <c r="AP34" s="21"/>
      <c r="AQ34" s="21"/>
      <c r="AR34" s="21"/>
      <c r="AS34" s="21"/>
      <c r="AT34" s="21"/>
      <c r="AU34" s="21"/>
      <c r="AV34" s="21"/>
      <c r="AW34" s="21"/>
      <c r="AX34" s="21"/>
      <c r="AY34" s="21"/>
      <c r="AZ34" s="21"/>
      <c r="BA34" s="21"/>
      <c r="BB34" s="21"/>
      <c r="BC34" s="21"/>
      <c r="BD34" s="21"/>
      <c r="BE34" s="21"/>
      <c r="BF34" s="21"/>
      <c r="BG34" s="21"/>
      <c r="BH34" s="21"/>
      <c r="BI34" s="21"/>
      <c r="BJ34" s="21"/>
      <c r="BK34" s="21"/>
      <c r="BL34" s="21"/>
      <c r="BM34" s="21"/>
      <c r="BN34" s="21"/>
      <c r="BO34" s="21"/>
      <c r="BP34" s="21"/>
      <c r="BQ34" s="21"/>
      <c r="BR34" s="21"/>
      <c r="BS34" s="21"/>
      <c r="BT34" s="21"/>
      <c r="BU34" s="21"/>
      <c r="BV34" s="21"/>
      <c r="BW34" s="21"/>
      <c r="BX34" s="21" t="s">
        <v>1071</v>
      </c>
      <c r="BY34" s="21" t="s">
        <v>209</v>
      </c>
      <c r="BZ34" s="21" t="s">
        <v>957</v>
      </c>
      <c r="CA34" s="21" t="s">
        <v>825</v>
      </c>
      <c r="CB34" s="21" t="s">
        <v>186</v>
      </c>
      <c r="CC34" s="21" t="s">
        <v>825</v>
      </c>
      <c r="CD34" s="21" t="s">
        <v>837</v>
      </c>
      <c r="CE34" s="21" t="s">
        <v>830</v>
      </c>
      <c r="CF34" s="21" t="s">
        <v>186</v>
      </c>
      <c r="CG34" s="21" t="s">
        <v>843</v>
      </c>
      <c r="CH34" s="22">
        <f t="shared" ca="1" si="5"/>
        <v>43867.984404976851</v>
      </c>
      <c r="CI34" s="22">
        <f ca="1">CH34+TIME(9,9,1)</f>
        <v>43868.365666550926</v>
      </c>
      <c r="CJ34" s="21"/>
      <c r="CK34" s="21"/>
      <c r="CL34" s="21"/>
      <c r="CM34" s="21"/>
      <c r="CN34" s="21"/>
      <c r="CO34" s="21"/>
      <c r="CP34" s="21"/>
      <c r="CQ34" s="21"/>
      <c r="CR34" s="21"/>
      <c r="CS34" s="21"/>
      <c r="CT34" s="21"/>
      <c r="CU34" s="21"/>
      <c r="CV34" s="21"/>
      <c r="CW34" s="21"/>
      <c r="CX34" s="21"/>
      <c r="CY34" s="21"/>
      <c r="CZ34" s="21"/>
      <c r="DA34" s="21"/>
      <c r="DB34" s="21"/>
      <c r="DC34" s="21"/>
      <c r="DD34" s="21"/>
      <c r="DE34" s="21"/>
      <c r="DF34" s="22"/>
      <c r="DG34" s="21"/>
      <c r="DH34" s="22"/>
      <c r="DI34" s="21"/>
      <c r="DJ34" s="21"/>
      <c r="DK34" s="21"/>
      <c r="DL34" s="21"/>
      <c r="DM34" s="21"/>
      <c r="DN34" s="22"/>
      <c r="DO34" s="22"/>
      <c r="DP34" s="21"/>
      <c r="DQ34" s="22"/>
      <c r="DR34" s="21"/>
      <c r="DS34" s="21"/>
      <c r="DT34" s="21"/>
      <c r="DU34" s="21"/>
      <c r="DV34" s="21"/>
      <c r="DW34" s="22"/>
      <c r="DX34" s="22"/>
      <c r="DY34" s="21"/>
      <c r="DZ34" s="21"/>
      <c r="EA34" s="21"/>
      <c r="EB34" s="21"/>
      <c r="EC34" s="21"/>
      <c r="ED34" s="21"/>
      <c r="EE34" s="21"/>
      <c r="EF34" s="22"/>
      <c r="EG34" s="21"/>
      <c r="EH34" s="21"/>
      <c r="EI34" s="21"/>
      <c r="EJ34" s="21"/>
      <c r="EK34" s="21"/>
      <c r="EL34" s="21"/>
      <c r="EM34" s="21"/>
      <c r="EN34" s="21"/>
      <c r="EO34" s="21"/>
      <c r="EP34" s="21"/>
      <c r="EQ34" s="21"/>
      <c r="ER34" s="21"/>
      <c r="ES34" s="21"/>
      <c r="ET34" s="21"/>
      <c r="EU34" s="21"/>
      <c r="EV34" s="21"/>
      <c r="EW34" s="21"/>
      <c r="EX34" s="21"/>
      <c r="EY34" s="21">
        <v>33</v>
      </c>
      <c r="EZ34" s="21">
        <v>1155192412</v>
      </c>
      <c r="FA34" s="21">
        <v>152664860</v>
      </c>
      <c r="FB34" s="25">
        <v>77</v>
      </c>
      <c r="FC34" s="21" t="s">
        <v>578</v>
      </c>
      <c r="FD34" s="21" t="s">
        <v>617</v>
      </c>
      <c r="FE34" s="21" t="s">
        <v>657</v>
      </c>
      <c r="FF34" s="21" t="s">
        <v>658</v>
      </c>
    </row>
    <row r="35" spans="1:162" s="12" customFormat="1" x14ac:dyDescent="0.25">
      <c r="A35" s="21">
        <v>1</v>
      </c>
      <c r="B35" s="21">
        <v>34</v>
      </c>
      <c r="C35" s="22">
        <f t="shared" ca="1" si="4"/>
        <v>43865.984404976851</v>
      </c>
      <c r="D35" s="21" t="s">
        <v>168</v>
      </c>
      <c r="E35" s="21">
        <v>34</v>
      </c>
      <c r="F35" s="23">
        <f ca="1">NOW()+30</f>
        <v>43925.984404976851</v>
      </c>
      <c r="G35" s="22"/>
      <c r="H35" s="21" t="s">
        <v>1070</v>
      </c>
      <c r="I35" s="21" t="s">
        <v>197</v>
      </c>
      <c r="J35" s="21" t="s">
        <v>956</v>
      </c>
      <c r="K35" s="21" t="s">
        <v>824</v>
      </c>
      <c r="L35" s="21" t="s">
        <v>186</v>
      </c>
      <c r="M35" s="21" t="s">
        <v>824</v>
      </c>
      <c r="N35" s="21" t="s">
        <v>831</v>
      </c>
      <c r="O35" s="21" t="s">
        <v>830</v>
      </c>
      <c r="P35" s="21" t="s">
        <v>186</v>
      </c>
      <c r="Q35" s="21" t="s">
        <v>844</v>
      </c>
      <c r="R35" s="22">
        <f t="shared" ca="1" si="6"/>
        <v>43867.984404976851</v>
      </c>
      <c r="S35" s="22">
        <f ca="1">R35+10</f>
        <v>43877.984404976851</v>
      </c>
      <c r="T35" s="21"/>
      <c r="U35" s="22"/>
      <c r="V35" s="21"/>
      <c r="W35" s="22"/>
      <c r="X35" s="21" t="s">
        <v>832</v>
      </c>
      <c r="Y35" s="21" t="s">
        <v>1071</v>
      </c>
      <c r="Z35" s="21" t="s">
        <v>194</v>
      </c>
      <c r="AA35" s="21" t="s">
        <v>957</v>
      </c>
      <c r="AB35" s="21" t="s">
        <v>824</v>
      </c>
      <c r="AC35" s="21" t="s">
        <v>186</v>
      </c>
      <c r="AD35" s="21" t="s">
        <v>824</v>
      </c>
      <c r="AE35" s="21" t="s">
        <v>831</v>
      </c>
      <c r="AF35" s="21" t="s">
        <v>830</v>
      </c>
      <c r="AG35" s="21" t="s">
        <v>186</v>
      </c>
      <c r="AH35" s="21" t="s">
        <v>843</v>
      </c>
      <c r="AI35" s="22">
        <f ca="1">S35+1</f>
        <v>43878.984404976851</v>
      </c>
      <c r="AJ35" s="22">
        <f ca="1">AI35+3</f>
        <v>43881.984404976851</v>
      </c>
      <c r="AK35" s="21"/>
      <c r="AL35" s="21"/>
      <c r="AM35" s="21"/>
      <c r="AN35" s="21"/>
      <c r="AO35" s="21"/>
      <c r="AP35" s="21"/>
      <c r="AQ35" s="21"/>
      <c r="AR35" s="21"/>
      <c r="AS35" s="21"/>
      <c r="AT35" s="21"/>
      <c r="AU35" s="21"/>
      <c r="AV35" s="21"/>
      <c r="AW35" s="21"/>
      <c r="AX35" s="21"/>
      <c r="AY35" s="21"/>
      <c r="AZ35" s="21"/>
      <c r="BA35" s="21"/>
      <c r="BB35" s="21"/>
      <c r="BC35" s="21"/>
      <c r="BD35" s="21"/>
      <c r="BE35" s="21"/>
      <c r="BF35" s="21"/>
      <c r="BG35" s="21" t="s">
        <v>1073</v>
      </c>
      <c r="BH35" s="21" t="s">
        <v>212</v>
      </c>
      <c r="BI35" s="21" t="s">
        <v>848</v>
      </c>
      <c r="BJ35" s="21" t="s">
        <v>835</v>
      </c>
      <c r="BK35" s="21" t="s">
        <v>180</v>
      </c>
      <c r="BL35" s="21" t="s">
        <v>835</v>
      </c>
      <c r="BM35" s="21" t="s">
        <v>824</v>
      </c>
      <c r="BN35" s="21" t="s">
        <v>186</v>
      </c>
      <c r="BO35" s="21" t="s">
        <v>180</v>
      </c>
      <c r="BP35" s="21" t="s">
        <v>846</v>
      </c>
      <c r="BQ35" s="22">
        <f ca="1">AJ35+2</f>
        <v>43883.984404976851</v>
      </c>
      <c r="BR35" s="22">
        <f ca="1">BQ35+3</f>
        <v>43886.984404976851</v>
      </c>
      <c r="BS35" s="21"/>
      <c r="BT35" s="21"/>
      <c r="BU35" s="21"/>
      <c r="BV35" s="21"/>
      <c r="BW35" s="21"/>
      <c r="BX35" s="21" t="s">
        <v>1071</v>
      </c>
      <c r="BY35" s="21" t="s">
        <v>194</v>
      </c>
      <c r="BZ35" s="21" t="s">
        <v>957</v>
      </c>
      <c r="CA35" s="21" t="s">
        <v>824</v>
      </c>
      <c r="CB35" s="21" t="s">
        <v>186</v>
      </c>
      <c r="CC35" s="21" t="s">
        <v>824</v>
      </c>
      <c r="CD35" s="21" t="s">
        <v>831</v>
      </c>
      <c r="CE35" s="21" t="s">
        <v>830</v>
      </c>
      <c r="CF35" s="21" t="s">
        <v>186</v>
      </c>
      <c r="CG35" s="21" t="s">
        <v>843</v>
      </c>
      <c r="CH35" s="22">
        <f t="shared" ca="1" si="5"/>
        <v>43878.984404976851</v>
      </c>
      <c r="CI35" s="22">
        <f ca="1">CH35+3</f>
        <v>43881.984404976851</v>
      </c>
      <c r="CJ35" s="21"/>
      <c r="CK35" s="21"/>
      <c r="CL35" s="21"/>
      <c r="CM35" s="21"/>
      <c r="CN35" s="21"/>
      <c r="CO35" s="21" t="s">
        <v>1073</v>
      </c>
      <c r="CP35" s="21" t="s">
        <v>212</v>
      </c>
      <c r="CQ35" s="21" t="s">
        <v>848</v>
      </c>
      <c r="CR35" s="21" t="s">
        <v>835</v>
      </c>
      <c r="CS35" s="21" t="s">
        <v>180</v>
      </c>
      <c r="CT35" s="21" t="s">
        <v>835</v>
      </c>
      <c r="CU35" s="21" t="s">
        <v>824</v>
      </c>
      <c r="CV35" s="21" t="s">
        <v>186</v>
      </c>
      <c r="CW35" s="21" t="s">
        <v>180</v>
      </c>
      <c r="CX35" s="21" t="s">
        <v>846</v>
      </c>
      <c r="CY35" s="22">
        <f ca="1">BR35+2</f>
        <v>43888.984404976851</v>
      </c>
      <c r="CZ35" s="22">
        <f ca="1">CY35+3</f>
        <v>43891.984404976851</v>
      </c>
      <c r="DA35" s="21"/>
      <c r="DB35" s="21"/>
      <c r="DC35" s="21"/>
      <c r="DD35" s="21"/>
      <c r="DE35" s="21"/>
      <c r="DF35" s="22"/>
      <c r="DG35" s="21"/>
      <c r="DH35" s="22"/>
      <c r="DI35" s="21"/>
      <c r="DJ35" s="21"/>
      <c r="DK35" s="21"/>
      <c r="DL35" s="21"/>
      <c r="DM35" s="21"/>
      <c r="DN35" s="22"/>
      <c r="DO35" s="22"/>
      <c r="DP35" s="21"/>
      <c r="DQ35" s="22"/>
      <c r="DR35" s="21"/>
      <c r="DS35" s="21"/>
      <c r="DT35" s="21"/>
      <c r="DU35" s="21"/>
      <c r="DV35" s="21"/>
      <c r="DW35" s="22"/>
      <c r="DX35" s="22"/>
      <c r="DY35" s="21"/>
      <c r="DZ35" s="21"/>
      <c r="EA35" s="21"/>
      <c r="EB35" s="21"/>
      <c r="EC35" s="21"/>
      <c r="ED35" s="21"/>
      <c r="EE35" s="21"/>
      <c r="EF35" s="22"/>
      <c r="EG35" s="21"/>
      <c r="EH35" s="21"/>
      <c r="EI35" s="21"/>
      <c r="EJ35" s="21"/>
      <c r="EK35" s="21"/>
      <c r="EL35" s="21"/>
      <c r="EM35" s="21"/>
      <c r="EN35" s="21"/>
      <c r="EO35" s="21"/>
      <c r="EP35" s="21"/>
      <c r="EQ35" s="21"/>
      <c r="ER35" s="21"/>
      <c r="ES35" s="21"/>
      <c r="ET35" s="21"/>
      <c r="EU35" s="21"/>
      <c r="EV35" s="21"/>
      <c r="EW35" s="21"/>
      <c r="EX35" s="21"/>
      <c r="EY35" s="21">
        <v>34</v>
      </c>
      <c r="EZ35" s="21">
        <v>1003004771</v>
      </c>
      <c r="FA35" s="21">
        <v>198685790</v>
      </c>
      <c r="FB35" s="25">
        <v>185</v>
      </c>
      <c r="FC35" s="21" t="s">
        <v>548</v>
      </c>
      <c r="FD35" s="26" t="s">
        <v>549</v>
      </c>
      <c r="FE35" s="26" t="s">
        <v>959</v>
      </c>
      <c r="FF35" s="21" t="s">
        <v>614</v>
      </c>
    </row>
    <row r="36" spans="1:162" s="12" customFormat="1" x14ac:dyDescent="0.25">
      <c r="A36" s="21">
        <v>1</v>
      </c>
      <c r="B36" s="21">
        <v>35</v>
      </c>
      <c r="C36" s="22">
        <f t="shared" ca="1" si="4"/>
        <v>43865.984404976851</v>
      </c>
      <c r="D36" s="21" t="s">
        <v>168</v>
      </c>
      <c r="E36" s="21">
        <v>35</v>
      </c>
      <c r="F36" s="23">
        <f ca="1">NOW()+30</f>
        <v>43925.984404976851</v>
      </c>
      <c r="G36" s="22"/>
      <c r="H36" s="21" t="s">
        <v>1070</v>
      </c>
      <c r="I36" s="21" t="s">
        <v>197</v>
      </c>
      <c r="J36" s="21" t="s">
        <v>956</v>
      </c>
      <c r="K36" s="21" t="s">
        <v>837</v>
      </c>
      <c r="L36" s="21" t="s">
        <v>186</v>
      </c>
      <c r="M36" s="21" t="s">
        <v>837</v>
      </c>
      <c r="N36" s="21" t="s">
        <v>835</v>
      </c>
      <c r="O36" s="21" t="s">
        <v>830</v>
      </c>
      <c r="P36" s="21" t="s">
        <v>186</v>
      </c>
      <c r="Q36" s="21" t="s">
        <v>844</v>
      </c>
      <c r="R36" s="22">
        <f t="shared" ca="1" si="6"/>
        <v>43867.984404976851</v>
      </c>
      <c r="S36" s="22">
        <f ca="1">R36+10</f>
        <v>43877.984404976851</v>
      </c>
      <c r="T36" s="21"/>
      <c r="U36" s="22"/>
      <c r="V36" s="21"/>
      <c r="W36" s="22"/>
      <c r="X36" s="21" t="s">
        <v>847</v>
      </c>
      <c r="Y36" s="21" t="s">
        <v>1073</v>
      </c>
      <c r="Z36" s="21" t="s">
        <v>212</v>
      </c>
      <c r="AA36" s="21" t="s">
        <v>848</v>
      </c>
      <c r="AB36" s="21" t="s">
        <v>835</v>
      </c>
      <c r="AC36" s="21" t="s">
        <v>180</v>
      </c>
      <c r="AD36" s="21" t="s">
        <v>835</v>
      </c>
      <c r="AE36" s="21" t="s">
        <v>824</v>
      </c>
      <c r="AF36" s="21" t="s">
        <v>186</v>
      </c>
      <c r="AG36" s="21" t="s">
        <v>180</v>
      </c>
      <c r="AH36" s="21" t="s">
        <v>846</v>
      </c>
      <c r="AI36" s="22">
        <f ca="1">R36+2</f>
        <v>43869.984404976851</v>
      </c>
      <c r="AJ36" s="22">
        <f ca="1">AI36+3</f>
        <v>43872.984404976851</v>
      </c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21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21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21"/>
      <c r="BR36" s="21"/>
      <c r="BS36" s="21"/>
      <c r="BT36" s="21"/>
      <c r="BU36" s="21"/>
      <c r="BV36" s="21"/>
      <c r="BW36" s="21"/>
      <c r="BX36" s="21" t="s">
        <v>1073</v>
      </c>
      <c r="BY36" s="21" t="s">
        <v>212</v>
      </c>
      <c r="BZ36" s="21" t="s">
        <v>848</v>
      </c>
      <c r="CA36" s="21" t="s">
        <v>835</v>
      </c>
      <c r="CB36" s="21" t="s">
        <v>180</v>
      </c>
      <c r="CC36" s="21" t="s">
        <v>835</v>
      </c>
      <c r="CD36" s="21" t="s">
        <v>824</v>
      </c>
      <c r="CE36" s="21" t="s">
        <v>186</v>
      </c>
      <c r="CF36" s="21" t="s">
        <v>180</v>
      </c>
      <c r="CG36" s="21" t="s">
        <v>846</v>
      </c>
      <c r="CH36" s="22">
        <f t="shared" ca="1" si="5"/>
        <v>43869.984404976851</v>
      </c>
      <c r="CI36" s="22">
        <f ca="1">AJ36</f>
        <v>43872.984404976851</v>
      </c>
      <c r="CJ36" s="21"/>
      <c r="CK36" s="21"/>
      <c r="CL36" s="21"/>
      <c r="CM36" s="21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21"/>
      <c r="CY36" s="21"/>
      <c r="CZ36" s="21"/>
      <c r="DA36" s="21"/>
      <c r="DB36" s="21"/>
      <c r="DC36" s="21"/>
      <c r="DD36" s="21"/>
      <c r="DE36" s="21"/>
      <c r="DF36" s="22"/>
      <c r="DG36" s="21"/>
      <c r="DH36" s="22"/>
      <c r="DI36" s="21"/>
      <c r="DJ36" s="21"/>
      <c r="DK36" s="21"/>
      <c r="DL36" s="21"/>
      <c r="DM36" s="21"/>
      <c r="DN36" s="22"/>
      <c r="DO36" s="22"/>
      <c r="DP36" s="21"/>
      <c r="DQ36" s="22"/>
      <c r="DR36" s="21"/>
      <c r="DS36" s="21"/>
      <c r="DT36" s="21"/>
      <c r="DU36" s="21"/>
      <c r="DV36" s="21"/>
      <c r="DW36" s="22"/>
      <c r="DX36" s="22"/>
      <c r="DY36" s="21"/>
      <c r="DZ36" s="21"/>
      <c r="EA36" s="21"/>
      <c r="EB36" s="21"/>
      <c r="EC36" s="21"/>
      <c r="ED36" s="21"/>
      <c r="EE36" s="21"/>
      <c r="EF36" s="22"/>
      <c r="EG36" s="21"/>
      <c r="EH36" s="21"/>
      <c r="EI36" s="21"/>
      <c r="EJ36" s="21"/>
      <c r="EK36" s="21"/>
      <c r="EL36" s="21"/>
      <c r="EM36" s="21"/>
      <c r="EN36" s="21"/>
      <c r="EO36" s="21"/>
      <c r="EP36" s="21"/>
      <c r="EQ36" s="21"/>
      <c r="ER36" s="21"/>
      <c r="ES36" s="21"/>
      <c r="ET36" s="21"/>
      <c r="EU36" s="21"/>
      <c r="EV36" s="21"/>
      <c r="EW36" s="21"/>
      <c r="EX36" s="21"/>
      <c r="EY36" s="21">
        <v>35</v>
      </c>
      <c r="EZ36" s="21">
        <v>1003004789</v>
      </c>
      <c r="FA36" s="21">
        <v>483060028</v>
      </c>
      <c r="FB36" s="25">
        <v>185</v>
      </c>
      <c r="FC36" s="21" t="s">
        <v>585</v>
      </c>
      <c r="FD36" s="26" t="s">
        <v>555</v>
      </c>
      <c r="FE36" s="26" t="s">
        <v>960</v>
      </c>
      <c r="FF36" s="21" t="s">
        <v>631</v>
      </c>
    </row>
    <row r="37" spans="1:162" s="12" customFormat="1" x14ac:dyDescent="0.25">
      <c r="A37" s="21">
        <v>1</v>
      </c>
      <c r="B37" s="21">
        <v>36</v>
      </c>
      <c r="C37" s="22">
        <f t="shared" ca="1" si="4"/>
        <v>43869.984404976851</v>
      </c>
      <c r="D37" s="21" t="s">
        <v>168</v>
      </c>
      <c r="E37" s="21">
        <v>36</v>
      </c>
      <c r="F37" s="23">
        <f ca="1">NOW()+34</f>
        <v>43929.984404976851</v>
      </c>
      <c r="G37" s="22"/>
      <c r="H37" s="21" t="s">
        <v>1070</v>
      </c>
      <c r="I37" s="21" t="s">
        <v>197</v>
      </c>
      <c r="J37" s="21" t="s">
        <v>956</v>
      </c>
      <c r="K37" s="21" t="s">
        <v>835</v>
      </c>
      <c r="L37" s="21" t="s">
        <v>186</v>
      </c>
      <c r="M37" s="21" t="s">
        <v>835</v>
      </c>
      <c r="N37" s="21" t="s">
        <v>837</v>
      </c>
      <c r="O37" s="21" t="s">
        <v>830</v>
      </c>
      <c r="P37" s="21" t="s">
        <v>186</v>
      </c>
      <c r="Q37" s="21" t="s">
        <v>844</v>
      </c>
      <c r="R37" s="22">
        <f t="shared" ca="1" si="6"/>
        <v>43871.984404976851</v>
      </c>
      <c r="S37" s="22">
        <f ca="1">R37+15</f>
        <v>43886.984404976851</v>
      </c>
      <c r="T37" s="21"/>
      <c r="U37" s="22"/>
      <c r="V37" s="21"/>
      <c r="W37" s="22"/>
      <c r="X37" s="21" t="s">
        <v>1066</v>
      </c>
      <c r="Y37" s="21" t="s">
        <v>1071</v>
      </c>
      <c r="Z37" s="21" t="s">
        <v>206</v>
      </c>
      <c r="AA37" s="21" t="s">
        <v>957</v>
      </c>
      <c r="AB37" s="21" t="s">
        <v>837</v>
      </c>
      <c r="AC37" s="21" t="s">
        <v>186</v>
      </c>
      <c r="AD37" s="21" t="s">
        <v>837</v>
      </c>
      <c r="AE37" s="21" t="s">
        <v>835</v>
      </c>
      <c r="AF37" s="21" t="s">
        <v>830</v>
      </c>
      <c r="AG37" s="21" t="s">
        <v>186</v>
      </c>
      <c r="AH37" s="21" t="s">
        <v>843</v>
      </c>
      <c r="AI37" s="22">
        <f ca="1">S37+3</f>
        <v>43889.984404976851</v>
      </c>
      <c r="AJ37" s="22">
        <f ca="1">AI37+2</f>
        <v>43891.984404976851</v>
      </c>
      <c r="AK37" s="21"/>
      <c r="AL37" s="21"/>
      <c r="AM37" s="21"/>
      <c r="AN37" s="21"/>
      <c r="AO37" s="21"/>
      <c r="AP37" s="21"/>
      <c r="AQ37" s="21"/>
      <c r="AR37" s="21"/>
      <c r="AS37" s="21"/>
      <c r="AT37" s="21"/>
      <c r="AU37" s="21"/>
      <c r="AV37" s="21"/>
      <c r="AW37" s="21"/>
      <c r="AX37" s="21"/>
      <c r="AY37" s="21"/>
      <c r="AZ37" s="21"/>
      <c r="BA37" s="21"/>
      <c r="BB37" s="21"/>
      <c r="BC37" s="21"/>
      <c r="BD37" s="21"/>
      <c r="BE37" s="21"/>
      <c r="BF37" s="21"/>
      <c r="BG37" s="21"/>
      <c r="BH37" s="21"/>
      <c r="BI37" s="21"/>
      <c r="BJ37" s="21"/>
      <c r="BK37" s="21"/>
      <c r="BL37" s="21"/>
      <c r="BM37" s="21"/>
      <c r="BN37" s="21"/>
      <c r="BO37" s="21"/>
      <c r="BP37" s="21"/>
      <c r="BQ37" s="21"/>
      <c r="BR37" s="21"/>
      <c r="BS37" s="21"/>
      <c r="BT37" s="21"/>
      <c r="BU37" s="21"/>
      <c r="BV37" s="21"/>
      <c r="BW37" s="21"/>
      <c r="BX37" s="21" t="s">
        <v>1071</v>
      </c>
      <c r="BY37" s="21" t="s">
        <v>206</v>
      </c>
      <c r="BZ37" s="21" t="s">
        <v>957</v>
      </c>
      <c r="CA37" s="21" t="s">
        <v>837</v>
      </c>
      <c r="CB37" s="21" t="s">
        <v>186</v>
      </c>
      <c r="CC37" s="21" t="s">
        <v>837</v>
      </c>
      <c r="CD37" s="21" t="s">
        <v>835</v>
      </c>
      <c r="CE37" s="21" t="s">
        <v>830</v>
      </c>
      <c r="CF37" s="21" t="s">
        <v>186</v>
      </c>
      <c r="CG37" s="21" t="s">
        <v>843</v>
      </c>
      <c r="CH37" s="22">
        <f t="shared" ca="1" si="5"/>
        <v>43889.984404976851</v>
      </c>
      <c r="CI37" s="22">
        <f ca="1">CH37+2</f>
        <v>43891.984404976851</v>
      </c>
      <c r="CJ37" s="21"/>
      <c r="CK37" s="21"/>
      <c r="CL37" s="21"/>
      <c r="CM37" s="21"/>
      <c r="CN37" s="21"/>
      <c r="CO37" s="21"/>
      <c r="CP37" s="21"/>
      <c r="CQ37" s="21"/>
      <c r="CR37" s="21"/>
      <c r="CS37" s="21"/>
      <c r="CT37" s="21"/>
      <c r="CU37" s="21"/>
      <c r="CV37" s="21"/>
      <c r="CW37" s="21"/>
      <c r="CX37" s="21"/>
      <c r="CY37" s="21"/>
      <c r="CZ37" s="21"/>
      <c r="DA37" s="21"/>
      <c r="DB37" s="21"/>
      <c r="DC37" s="21"/>
      <c r="DD37" s="21"/>
      <c r="DE37" s="21"/>
      <c r="DF37" s="22"/>
      <c r="DG37" s="21"/>
      <c r="DH37" s="22"/>
      <c r="DI37" s="21"/>
      <c r="DJ37" s="21"/>
      <c r="DK37" s="21"/>
      <c r="DL37" s="21"/>
      <c r="DM37" s="21"/>
      <c r="DN37" s="22"/>
      <c r="DO37" s="22"/>
      <c r="DP37" s="21"/>
      <c r="DQ37" s="22"/>
      <c r="DR37" s="21"/>
      <c r="DS37" s="21"/>
      <c r="DT37" s="21"/>
      <c r="DU37" s="21"/>
      <c r="DV37" s="21"/>
      <c r="DW37" s="22"/>
      <c r="DX37" s="22"/>
      <c r="DY37" s="21"/>
      <c r="DZ37" s="21"/>
      <c r="EA37" s="21"/>
      <c r="EB37" s="21"/>
      <c r="EC37" s="21"/>
      <c r="ED37" s="21"/>
      <c r="EE37" s="21"/>
      <c r="EF37" s="22"/>
      <c r="EG37" s="21"/>
      <c r="EH37" s="21"/>
      <c r="EI37" s="21"/>
      <c r="EJ37" s="21"/>
      <c r="EK37" s="21"/>
      <c r="EL37" s="21"/>
      <c r="EM37" s="21"/>
      <c r="EN37" s="21"/>
      <c r="EO37" s="21"/>
      <c r="EP37" s="21"/>
      <c r="EQ37" s="21"/>
      <c r="ER37" s="21"/>
      <c r="ES37" s="21"/>
      <c r="ET37" s="21"/>
      <c r="EU37" s="21"/>
      <c r="EV37" s="21"/>
      <c r="EW37" s="21"/>
      <c r="EX37" s="21"/>
      <c r="EY37" s="21">
        <v>36</v>
      </c>
      <c r="EZ37" s="21">
        <v>1003004839</v>
      </c>
      <c r="FA37" s="21">
        <v>161429041</v>
      </c>
      <c r="FB37" s="25">
        <v>235</v>
      </c>
      <c r="FC37" s="21" t="s">
        <v>566</v>
      </c>
      <c r="FD37" s="26" t="s">
        <v>561</v>
      </c>
      <c r="FE37" s="26" t="s">
        <v>961</v>
      </c>
      <c r="FF37" s="21" t="s">
        <v>619</v>
      </c>
    </row>
    <row r="38" spans="1:162" s="12" customFormat="1" x14ac:dyDescent="0.25">
      <c r="A38" s="21">
        <v>1</v>
      </c>
      <c r="B38" s="21">
        <v>37</v>
      </c>
      <c r="C38" s="22">
        <f t="shared" ca="1" si="4"/>
        <v>43869.984404976851</v>
      </c>
      <c r="D38" s="21" t="s">
        <v>168</v>
      </c>
      <c r="E38" s="21">
        <v>37</v>
      </c>
      <c r="F38" s="23">
        <f ca="1">NOW()+34</f>
        <v>43929.984404976851</v>
      </c>
      <c r="G38" s="22"/>
      <c r="H38" s="21" t="s">
        <v>1070</v>
      </c>
      <c r="I38" s="21" t="s">
        <v>197</v>
      </c>
      <c r="J38" s="21" t="s">
        <v>956</v>
      </c>
      <c r="K38" s="21" t="s">
        <v>825</v>
      </c>
      <c r="L38" s="21" t="s">
        <v>186</v>
      </c>
      <c r="M38" s="21" t="s">
        <v>825</v>
      </c>
      <c r="N38" s="21" t="s">
        <v>825</v>
      </c>
      <c r="O38" s="21" t="s">
        <v>830</v>
      </c>
      <c r="P38" s="21" t="s">
        <v>186</v>
      </c>
      <c r="Q38" s="21" t="s">
        <v>844</v>
      </c>
      <c r="R38" s="22">
        <f t="shared" ca="1" si="6"/>
        <v>43871.984404976851</v>
      </c>
      <c r="S38" s="22">
        <f ca="1">R38+12</f>
        <v>43883.984404976851</v>
      </c>
      <c r="T38" s="21"/>
      <c r="U38" s="22"/>
      <c r="V38" s="21"/>
      <c r="W38" s="22"/>
      <c r="X38" s="21" t="s">
        <v>1067</v>
      </c>
      <c r="Y38" s="21" t="s">
        <v>1071</v>
      </c>
      <c r="Z38" s="21" t="s">
        <v>206</v>
      </c>
      <c r="AA38" s="21" t="s">
        <v>957</v>
      </c>
      <c r="AB38" s="21" t="s">
        <v>837</v>
      </c>
      <c r="AC38" s="21" t="s">
        <v>186</v>
      </c>
      <c r="AD38" s="21" t="s">
        <v>837</v>
      </c>
      <c r="AE38" s="21" t="s">
        <v>835</v>
      </c>
      <c r="AF38" s="21" t="s">
        <v>830</v>
      </c>
      <c r="AG38" s="21" t="s">
        <v>186</v>
      </c>
      <c r="AH38" s="21" t="s">
        <v>843</v>
      </c>
      <c r="AI38" s="22">
        <f ca="1">R38+2</f>
        <v>43873.984404976851</v>
      </c>
      <c r="AJ38" s="22">
        <f ca="1">AI38+2</f>
        <v>43875.984404976851</v>
      </c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21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21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21"/>
      <c r="BR38" s="21"/>
      <c r="BS38" s="21"/>
      <c r="BT38" s="21"/>
      <c r="BU38" s="21"/>
      <c r="BV38" s="21"/>
      <c r="BW38" s="21"/>
      <c r="BX38" s="21" t="s">
        <v>1071</v>
      </c>
      <c r="BY38" s="21" t="s">
        <v>206</v>
      </c>
      <c r="BZ38" s="21" t="s">
        <v>957</v>
      </c>
      <c r="CA38" s="21" t="s">
        <v>837</v>
      </c>
      <c r="CB38" s="21" t="s">
        <v>186</v>
      </c>
      <c r="CC38" s="21" t="s">
        <v>837</v>
      </c>
      <c r="CD38" s="21" t="s">
        <v>835</v>
      </c>
      <c r="CE38" s="21" t="s">
        <v>830</v>
      </c>
      <c r="CF38" s="21" t="s">
        <v>186</v>
      </c>
      <c r="CG38" s="21" t="s">
        <v>843</v>
      </c>
      <c r="CH38" s="22">
        <f t="shared" ca="1" si="5"/>
        <v>43873.984404976851</v>
      </c>
      <c r="CI38" s="22">
        <f ca="1">CH38+2</f>
        <v>43875.984404976851</v>
      </c>
      <c r="CJ38" s="21"/>
      <c r="CK38" s="21"/>
      <c r="CL38" s="21"/>
      <c r="CM38" s="21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21"/>
      <c r="CY38" s="21"/>
      <c r="CZ38" s="21"/>
      <c r="DA38" s="21"/>
      <c r="DB38" s="21"/>
      <c r="DC38" s="21"/>
      <c r="DD38" s="21"/>
      <c r="DE38" s="21"/>
      <c r="DF38" s="22"/>
      <c r="DG38" s="21"/>
      <c r="DH38" s="22"/>
      <c r="DI38" s="21"/>
      <c r="DJ38" s="21"/>
      <c r="DK38" s="21"/>
      <c r="DL38" s="21"/>
      <c r="DM38" s="21"/>
      <c r="DN38" s="22"/>
      <c r="DO38" s="22"/>
      <c r="DP38" s="21"/>
      <c r="DQ38" s="22"/>
      <c r="DR38" s="21"/>
      <c r="DS38" s="21"/>
      <c r="DT38" s="21"/>
      <c r="DU38" s="21"/>
      <c r="DV38" s="21"/>
      <c r="DW38" s="22"/>
      <c r="DX38" s="22"/>
      <c r="DY38" s="21"/>
      <c r="DZ38" s="21"/>
      <c r="EA38" s="21"/>
      <c r="EB38" s="21"/>
      <c r="EC38" s="21"/>
      <c r="ED38" s="21"/>
      <c r="EE38" s="21"/>
      <c r="EF38" s="22"/>
      <c r="EG38" s="21"/>
      <c r="EH38" s="21"/>
      <c r="EI38" s="21"/>
      <c r="EJ38" s="21"/>
      <c r="EK38" s="21"/>
      <c r="EL38" s="21"/>
      <c r="EM38" s="21"/>
      <c r="EN38" s="21"/>
      <c r="EO38" s="21"/>
      <c r="EP38" s="21"/>
      <c r="EQ38" s="21"/>
      <c r="ER38" s="21"/>
      <c r="ES38" s="21"/>
      <c r="ET38" s="21"/>
      <c r="EU38" s="21"/>
      <c r="EV38" s="21"/>
      <c r="EW38" s="21"/>
      <c r="EX38" s="21"/>
      <c r="EY38" s="21">
        <v>37</v>
      </c>
      <c r="EZ38" s="21">
        <v>1003004870</v>
      </c>
      <c r="FA38" s="21">
        <v>306868963</v>
      </c>
      <c r="FB38" s="25">
        <v>210</v>
      </c>
      <c r="FC38" s="21" t="s">
        <v>578</v>
      </c>
      <c r="FD38" s="26" t="s">
        <v>567</v>
      </c>
      <c r="FE38" s="26" t="s">
        <v>962</v>
      </c>
      <c r="FF38" s="21" t="s">
        <v>669</v>
      </c>
    </row>
    <row r="39" spans="1:162" s="12" customFormat="1" x14ac:dyDescent="0.25">
      <c r="A39" s="21">
        <v>1</v>
      </c>
      <c r="B39" s="21">
        <v>38</v>
      </c>
      <c r="C39" s="22">
        <f t="shared" ca="1" si="4"/>
        <v>43875.984404976851</v>
      </c>
      <c r="D39" s="21" t="s">
        <v>168</v>
      </c>
      <c r="E39" s="21">
        <v>38</v>
      </c>
      <c r="F39" s="23">
        <f ca="1">NOW()+40</f>
        <v>43935.984404976851</v>
      </c>
      <c r="G39" s="22"/>
      <c r="H39" s="21" t="s">
        <v>1070</v>
      </c>
      <c r="I39" s="21" t="s">
        <v>197</v>
      </c>
      <c r="J39" s="21" t="s">
        <v>956</v>
      </c>
      <c r="K39" s="21" t="s">
        <v>831</v>
      </c>
      <c r="L39" s="21" t="s">
        <v>186</v>
      </c>
      <c r="M39" s="21" t="s">
        <v>831</v>
      </c>
      <c r="N39" s="21" t="s">
        <v>824</v>
      </c>
      <c r="O39" s="21" t="s">
        <v>830</v>
      </c>
      <c r="P39" s="21" t="s">
        <v>186</v>
      </c>
      <c r="Q39" s="21" t="s">
        <v>844</v>
      </c>
      <c r="R39" s="22">
        <f ca="1">C39+3</f>
        <v>43878.984404976851</v>
      </c>
      <c r="S39" s="22">
        <f ca="1">R39+15</f>
        <v>43893.984404976851</v>
      </c>
      <c r="T39" s="21"/>
      <c r="U39" s="22"/>
      <c r="V39" s="21"/>
      <c r="W39" s="22"/>
      <c r="X39" s="21" t="s">
        <v>836</v>
      </c>
      <c r="Y39" s="21" t="s">
        <v>1071</v>
      </c>
      <c r="Z39" s="21" t="s">
        <v>209</v>
      </c>
      <c r="AA39" s="21" t="s">
        <v>957</v>
      </c>
      <c r="AB39" s="21" t="s">
        <v>831</v>
      </c>
      <c r="AC39" s="21" t="s">
        <v>186</v>
      </c>
      <c r="AD39" s="21" t="s">
        <v>831</v>
      </c>
      <c r="AE39" s="21" t="s">
        <v>824</v>
      </c>
      <c r="AF39" s="21" t="s">
        <v>830</v>
      </c>
      <c r="AG39" s="21" t="s">
        <v>186</v>
      </c>
      <c r="AH39" s="21" t="s">
        <v>843</v>
      </c>
      <c r="AI39" s="22">
        <f ca="1">S39+2</f>
        <v>43895.984404976851</v>
      </c>
      <c r="AJ39" s="22">
        <f ca="1">AI39+3</f>
        <v>43898.984404976851</v>
      </c>
      <c r="AK39" s="21"/>
      <c r="AL39" s="21"/>
      <c r="AM39" s="21"/>
      <c r="AN39" s="21"/>
      <c r="AO39" s="21"/>
      <c r="AP39" s="21"/>
      <c r="AQ39" s="21"/>
      <c r="AR39" s="21"/>
      <c r="AS39" s="21"/>
      <c r="AT39" s="21"/>
      <c r="AU39" s="21"/>
      <c r="AV39" s="21"/>
      <c r="AW39" s="21"/>
      <c r="AX39" s="21"/>
      <c r="AY39" s="21"/>
      <c r="AZ39" s="21"/>
      <c r="BA39" s="21"/>
      <c r="BB39" s="21"/>
      <c r="BC39" s="21"/>
      <c r="BD39" s="21"/>
      <c r="BE39" s="21"/>
      <c r="BF39" s="21"/>
      <c r="BG39" s="21"/>
      <c r="BH39" s="21"/>
      <c r="BI39" s="21"/>
      <c r="BJ39" s="21"/>
      <c r="BK39" s="21"/>
      <c r="BL39" s="21"/>
      <c r="BM39" s="21"/>
      <c r="BN39" s="21"/>
      <c r="BO39" s="21"/>
      <c r="BP39" s="21"/>
      <c r="BQ39" s="21"/>
      <c r="BR39" s="21"/>
      <c r="BS39" s="21"/>
      <c r="BT39" s="21"/>
      <c r="BU39" s="21"/>
      <c r="BV39" s="21"/>
      <c r="BW39" s="21"/>
      <c r="BX39" s="21" t="s">
        <v>1071</v>
      </c>
      <c r="BY39" s="21" t="s">
        <v>209</v>
      </c>
      <c r="BZ39" s="21" t="s">
        <v>957</v>
      </c>
      <c r="CA39" s="21" t="s">
        <v>831</v>
      </c>
      <c r="CB39" s="21" t="s">
        <v>186</v>
      </c>
      <c r="CC39" s="21" t="s">
        <v>831</v>
      </c>
      <c r="CD39" s="21" t="s">
        <v>824</v>
      </c>
      <c r="CE39" s="21" t="s">
        <v>830</v>
      </c>
      <c r="CF39" s="21" t="s">
        <v>186</v>
      </c>
      <c r="CG39" s="21" t="s">
        <v>843</v>
      </c>
      <c r="CH39" s="22">
        <f t="shared" ca="1" si="5"/>
        <v>43895.984404976851</v>
      </c>
      <c r="CI39" s="22">
        <f ca="1">CH39+3</f>
        <v>43898.984404976851</v>
      </c>
      <c r="CJ39" s="21"/>
      <c r="CK39" s="21"/>
      <c r="CL39" s="21"/>
      <c r="CM39" s="21"/>
      <c r="CN39" s="21"/>
      <c r="CO39" s="21"/>
      <c r="CP39" s="21"/>
      <c r="CQ39" s="21"/>
      <c r="CR39" s="21"/>
      <c r="CS39" s="21"/>
      <c r="CT39" s="21"/>
      <c r="CU39" s="21"/>
      <c r="CV39" s="21"/>
      <c r="CW39" s="21"/>
      <c r="CX39" s="21"/>
      <c r="CY39" s="21"/>
      <c r="CZ39" s="21"/>
      <c r="DA39" s="21"/>
      <c r="DB39" s="21"/>
      <c r="DC39" s="21"/>
      <c r="DD39" s="21"/>
      <c r="DE39" s="21"/>
      <c r="DF39" s="22"/>
      <c r="DG39" s="21"/>
      <c r="DH39" s="22"/>
      <c r="DI39" s="21"/>
      <c r="DJ39" s="21"/>
      <c r="DK39" s="21"/>
      <c r="DL39" s="21"/>
      <c r="DM39" s="21"/>
      <c r="DN39" s="22"/>
      <c r="DO39" s="22"/>
      <c r="DP39" s="21"/>
      <c r="DQ39" s="22"/>
      <c r="DR39" s="21"/>
      <c r="DS39" s="21"/>
      <c r="DT39" s="21"/>
      <c r="DU39" s="21"/>
      <c r="DV39" s="21"/>
      <c r="DW39" s="22"/>
      <c r="DX39" s="22"/>
      <c r="DY39" s="21"/>
      <c r="DZ39" s="21"/>
      <c r="EA39" s="21"/>
      <c r="EB39" s="21"/>
      <c r="EC39" s="21"/>
      <c r="ED39" s="21"/>
      <c r="EE39" s="21"/>
      <c r="EF39" s="22"/>
      <c r="EG39" s="21"/>
      <c r="EH39" s="21"/>
      <c r="EI39" s="21"/>
      <c r="EJ39" s="21"/>
      <c r="EK39" s="21"/>
      <c r="EL39" s="21"/>
      <c r="EM39" s="21"/>
      <c r="EN39" s="21"/>
      <c r="EO39" s="21"/>
      <c r="EP39" s="21"/>
      <c r="EQ39" s="21"/>
      <c r="ER39" s="21"/>
      <c r="ES39" s="21"/>
      <c r="ET39" s="21"/>
      <c r="EU39" s="21"/>
      <c r="EV39" s="21"/>
      <c r="EW39" s="21"/>
      <c r="EX39" s="21"/>
      <c r="EY39" s="21">
        <v>38</v>
      </c>
      <c r="EZ39" s="21">
        <v>1003005018</v>
      </c>
      <c r="FA39" s="21">
        <v>479117307</v>
      </c>
      <c r="FB39" s="25">
        <v>235</v>
      </c>
      <c r="FC39" s="21" t="s">
        <v>572</v>
      </c>
      <c r="FD39" s="26" t="s">
        <v>573</v>
      </c>
      <c r="FE39" s="26" t="s">
        <v>963</v>
      </c>
      <c r="FF39" s="21" t="s">
        <v>635</v>
      </c>
    </row>
    <row r="40" spans="1:162" s="12" customFormat="1" x14ac:dyDescent="0.25">
      <c r="A40" s="21">
        <v>1</v>
      </c>
      <c r="B40" s="21">
        <v>39</v>
      </c>
      <c r="C40" s="22">
        <f t="shared" ca="1" si="4"/>
        <v>43883.984404976851</v>
      </c>
      <c r="D40" s="21" t="s">
        <v>168</v>
      </c>
      <c r="E40" s="21">
        <v>39</v>
      </c>
      <c r="F40" s="23">
        <f ca="1">NOW()+48</f>
        <v>43943.984404976851</v>
      </c>
      <c r="G40" s="22"/>
      <c r="H40" s="21" t="s">
        <v>1070</v>
      </c>
      <c r="I40" s="21" t="s">
        <v>194</v>
      </c>
      <c r="J40" s="21" t="s">
        <v>956</v>
      </c>
      <c r="K40" s="21" t="s">
        <v>824</v>
      </c>
      <c r="L40" s="21" t="s">
        <v>186</v>
      </c>
      <c r="M40" s="21" t="s">
        <v>824</v>
      </c>
      <c r="N40" s="21" t="s">
        <v>835</v>
      </c>
      <c r="O40" s="21" t="s">
        <v>830</v>
      </c>
      <c r="P40" s="21" t="s">
        <v>186</v>
      </c>
      <c r="Q40" s="21" t="s">
        <v>844</v>
      </c>
      <c r="R40" s="22">
        <f ca="1">C40+2</f>
        <v>43885.984404976851</v>
      </c>
      <c r="S40" s="22">
        <f ca="1">R40+TIME(3,3,2)</f>
        <v>43886.11151145833</v>
      </c>
      <c r="T40" s="21"/>
      <c r="U40" s="22"/>
      <c r="V40" s="21"/>
      <c r="W40" s="22"/>
      <c r="X40" s="21"/>
      <c r="Y40" s="21"/>
      <c r="Z40" s="21"/>
      <c r="AA40" s="21"/>
      <c r="AB40" s="21"/>
      <c r="AC40" s="21"/>
      <c r="AD40" s="21"/>
      <c r="AE40" s="21"/>
      <c r="AF40" s="21"/>
      <c r="AG40" s="21"/>
      <c r="AH40" s="21"/>
      <c r="AI40" s="22"/>
      <c r="AJ40" s="22"/>
      <c r="AK40" s="21"/>
      <c r="AL40" s="21"/>
      <c r="AM40" s="21"/>
      <c r="AN40" s="21"/>
      <c r="AO40" s="21"/>
      <c r="AP40" s="21"/>
      <c r="AQ40" s="21"/>
      <c r="AR40" s="21"/>
      <c r="AS40" s="21"/>
      <c r="AT40" s="21"/>
      <c r="AU40" s="21"/>
      <c r="AV40" s="21"/>
      <c r="AW40" s="21"/>
      <c r="AX40" s="21"/>
      <c r="AY40" s="21"/>
      <c r="AZ40" s="21"/>
      <c r="BA40" s="21"/>
      <c r="BB40" s="21"/>
      <c r="BC40" s="21"/>
      <c r="BD40" s="21"/>
      <c r="BE40" s="21"/>
      <c r="BF40" s="21"/>
      <c r="BG40" s="21"/>
      <c r="BH40" s="21"/>
      <c r="BI40" s="21"/>
      <c r="BJ40" s="21"/>
      <c r="BK40" s="21"/>
      <c r="BL40" s="21"/>
      <c r="BM40" s="21"/>
      <c r="BN40" s="21"/>
      <c r="BO40" s="21"/>
      <c r="BP40" s="21"/>
      <c r="BQ40" s="21"/>
      <c r="BR40" s="21"/>
      <c r="BS40" s="21"/>
      <c r="BT40" s="21"/>
      <c r="BU40" s="21"/>
      <c r="BV40" s="21"/>
      <c r="BW40" s="21"/>
      <c r="BX40" s="21" t="s">
        <v>1070</v>
      </c>
      <c r="BY40" s="21" t="s">
        <v>194</v>
      </c>
      <c r="BZ40" s="21" t="s">
        <v>956</v>
      </c>
      <c r="CA40" s="21" t="s">
        <v>824</v>
      </c>
      <c r="CB40" s="21" t="s">
        <v>186</v>
      </c>
      <c r="CC40" s="21" t="s">
        <v>824</v>
      </c>
      <c r="CD40" s="21" t="s">
        <v>835</v>
      </c>
      <c r="CE40" s="21" t="s">
        <v>830</v>
      </c>
      <c r="CF40" s="21" t="s">
        <v>186</v>
      </c>
      <c r="CG40" s="21" t="s">
        <v>844</v>
      </c>
      <c r="CH40" s="22">
        <f ca="1">R40</f>
        <v>43885.984404976851</v>
      </c>
      <c r="CI40" s="22">
        <f ca="1">CH40+TIME(3,3,2)</f>
        <v>43886.11151145833</v>
      </c>
      <c r="CJ40" s="21"/>
      <c r="CK40" s="21"/>
      <c r="CL40" s="21"/>
      <c r="CM40" s="21"/>
      <c r="CN40" s="21"/>
      <c r="CO40" s="21"/>
      <c r="CP40" s="21"/>
      <c r="CQ40" s="21"/>
      <c r="CR40" s="21"/>
      <c r="CS40" s="21"/>
      <c r="CT40" s="21"/>
      <c r="CU40" s="21"/>
      <c r="CV40" s="21"/>
      <c r="CW40" s="21"/>
      <c r="CX40" s="21"/>
      <c r="CY40" s="21"/>
      <c r="CZ40" s="21"/>
      <c r="DA40" s="21"/>
      <c r="DB40" s="21"/>
      <c r="DC40" s="21"/>
      <c r="DD40" s="21"/>
      <c r="DE40" s="21"/>
      <c r="DF40" s="22"/>
      <c r="DG40" s="21"/>
      <c r="DH40" s="22"/>
      <c r="DI40" s="21"/>
      <c r="DJ40" s="21"/>
      <c r="DK40" s="21"/>
      <c r="DL40" s="21"/>
      <c r="DM40" s="21"/>
      <c r="DN40" s="22"/>
      <c r="DO40" s="22"/>
      <c r="DP40" s="21"/>
      <c r="DQ40" s="22"/>
      <c r="DR40" s="21"/>
      <c r="DS40" s="21"/>
      <c r="DT40" s="21"/>
      <c r="DU40" s="21"/>
      <c r="DV40" s="21"/>
      <c r="DW40" s="22"/>
      <c r="DX40" s="22"/>
      <c r="DY40" s="21"/>
      <c r="DZ40" s="21"/>
      <c r="EA40" s="21"/>
      <c r="EB40" s="21"/>
      <c r="EC40" s="21"/>
      <c r="ED40" s="21"/>
      <c r="EE40" s="21"/>
      <c r="EF40" s="22"/>
      <c r="EG40" s="21"/>
      <c r="EH40" s="21"/>
      <c r="EI40" s="21"/>
      <c r="EJ40" s="21"/>
      <c r="EK40" s="21"/>
      <c r="EL40" s="21"/>
      <c r="EM40" s="21"/>
      <c r="EN40" s="21"/>
      <c r="EO40" s="21"/>
      <c r="EP40" s="21"/>
      <c r="EQ40" s="21"/>
      <c r="ER40" s="21"/>
      <c r="ES40" s="21"/>
      <c r="ET40" s="21"/>
      <c r="EU40" s="21"/>
      <c r="EV40" s="21"/>
      <c r="EW40" s="21"/>
      <c r="EX40" s="21"/>
      <c r="EY40" s="21">
        <v>39</v>
      </c>
      <c r="EZ40" s="21">
        <v>1003005034</v>
      </c>
      <c r="FA40" s="21">
        <v>268868668</v>
      </c>
      <c r="FB40" s="25">
        <v>235</v>
      </c>
      <c r="FC40" s="21" t="s">
        <v>560</v>
      </c>
      <c r="FD40" s="26" t="s">
        <v>579</v>
      </c>
      <c r="FE40" s="26" t="s">
        <v>964</v>
      </c>
      <c r="FF40" s="21" t="s">
        <v>673</v>
      </c>
    </row>
    <row r="41" spans="1:162" s="12" customFormat="1" x14ac:dyDescent="0.25">
      <c r="A41" s="21">
        <v>1</v>
      </c>
      <c r="B41" s="21">
        <v>40</v>
      </c>
      <c r="C41" s="22">
        <f t="shared" ca="1" si="4"/>
        <v>43884.984404976851</v>
      </c>
      <c r="D41" s="21" t="s">
        <v>168</v>
      </c>
      <c r="E41" s="21">
        <v>40</v>
      </c>
      <c r="F41" s="23">
        <f ca="1">NOW()+49</f>
        <v>43944.984404976851</v>
      </c>
      <c r="G41" s="22"/>
      <c r="H41" s="21" t="s">
        <v>1070</v>
      </c>
      <c r="I41" s="21" t="s">
        <v>197</v>
      </c>
      <c r="J41" s="21" t="s">
        <v>956</v>
      </c>
      <c r="K41" s="21" t="s">
        <v>837</v>
      </c>
      <c r="L41" s="21" t="s">
        <v>186</v>
      </c>
      <c r="M41" s="21" t="s">
        <v>837</v>
      </c>
      <c r="N41" s="21" t="s">
        <v>825</v>
      </c>
      <c r="O41" s="21" t="s">
        <v>830</v>
      </c>
      <c r="P41" s="21" t="s">
        <v>186</v>
      </c>
      <c r="Q41" s="21" t="s">
        <v>844</v>
      </c>
      <c r="R41" s="22">
        <f ca="1">C41+2</f>
        <v>43886.984404976851</v>
      </c>
      <c r="S41" s="22">
        <f ca="1">R41+2</f>
        <v>43888.984404976851</v>
      </c>
      <c r="T41" s="21"/>
      <c r="U41" s="22"/>
      <c r="V41" s="21"/>
      <c r="W41" s="22"/>
      <c r="X41" s="21" t="s">
        <v>845</v>
      </c>
      <c r="Y41" s="21" t="s">
        <v>1071</v>
      </c>
      <c r="Z41" s="21" t="s">
        <v>212</v>
      </c>
      <c r="AA41" s="21" t="s">
        <v>957</v>
      </c>
      <c r="AB41" s="21" t="s">
        <v>825</v>
      </c>
      <c r="AC41" s="21" t="s">
        <v>186</v>
      </c>
      <c r="AD41" s="21" t="s">
        <v>825</v>
      </c>
      <c r="AE41" s="21" t="s">
        <v>837</v>
      </c>
      <c r="AF41" s="21" t="s">
        <v>830</v>
      </c>
      <c r="AG41" s="21" t="s">
        <v>186</v>
      </c>
      <c r="AH41" s="21" t="s">
        <v>843</v>
      </c>
      <c r="AI41" s="22">
        <f ca="1">S41+2</f>
        <v>43890.984404976851</v>
      </c>
      <c r="AJ41" s="22">
        <f ca="1">AI41+4</f>
        <v>43894.984404976851</v>
      </c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21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21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21"/>
      <c r="BR41" s="21"/>
      <c r="BS41" s="21"/>
      <c r="BT41" s="21"/>
      <c r="BU41" s="21"/>
      <c r="BV41" s="21"/>
      <c r="BW41" s="21"/>
      <c r="BX41" s="21" t="s">
        <v>1071</v>
      </c>
      <c r="BY41" s="21" t="s">
        <v>212</v>
      </c>
      <c r="BZ41" s="21" t="s">
        <v>957</v>
      </c>
      <c r="CA41" s="21" t="s">
        <v>825</v>
      </c>
      <c r="CB41" s="21" t="s">
        <v>186</v>
      </c>
      <c r="CC41" s="21" t="s">
        <v>825</v>
      </c>
      <c r="CD41" s="21" t="s">
        <v>837</v>
      </c>
      <c r="CE41" s="21" t="s">
        <v>830</v>
      </c>
      <c r="CF41" s="21" t="s">
        <v>186</v>
      </c>
      <c r="CG41" s="21" t="s">
        <v>843</v>
      </c>
      <c r="CH41" s="22">
        <f ca="1">AI41</f>
        <v>43890.984404976851</v>
      </c>
      <c r="CI41" s="22">
        <f ca="1">CH41+4</f>
        <v>43894.984404976851</v>
      </c>
      <c r="CJ41" s="21"/>
      <c r="CK41" s="21"/>
      <c r="CL41" s="21"/>
      <c r="CM41" s="21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21"/>
      <c r="CY41" s="21"/>
      <c r="CZ41" s="21"/>
      <c r="DA41" s="21"/>
      <c r="DB41" s="21"/>
      <c r="DC41" s="21"/>
      <c r="DD41" s="21"/>
      <c r="DE41" s="21"/>
      <c r="DF41" s="22"/>
      <c r="DG41" s="21"/>
      <c r="DH41" s="22"/>
      <c r="DI41" s="21"/>
      <c r="DJ41" s="21"/>
      <c r="DK41" s="21"/>
      <c r="DL41" s="21"/>
      <c r="DM41" s="21"/>
      <c r="DN41" s="22"/>
      <c r="DO41" s="22"/>
      <c r="DP41" s="21"/>
      <c r="DQ41" s="22"/>
      <c r="DR41" s="21"/>
      <c r="DS41" s="21"/>
      <c r="DT41" s="21"/>
      <c r="DU41" s="21"/>
      <c r="DV41" s="21"/>
      <c r="DW41" s="22"/>
      <c r="DX41" s="22"/>
      <c r="DY41" s="21"/>
      <c r="DZ41" s="21"/>
      <c r="EA41" s="21"/>
      <c r="EB41" s="21"/>
      <c r="EC41" s="21"/>
      <c r="ED41" s="21"/>
      <c r="EE41" s="21"/>
      <c r="EF41" s="22"/>
      <c r="EG41" s="21"/>
      <c r="EH41" s="21"/>
      <c r="EI41" s="21"/>
      <c r="EJ41" s="21"/>
      <c r="EK41" s="21"/>
      <c r="EL41" s="21"/>
      <c r="EM41" s="21"/>
      <c r="EN41" s="21"/>
      <c r="EO41" s="21"/>
      <c r="EP41" s="21"/>
      <c r="EQ41" s="21"/>
      <c r="ER41" s="21"/>
      <c r="ES41" s="21"/>
      <c r="ET41" s="21"/>
      <c r="EU41" s="21"/>
      <c r="EV41" s="21"/>
      <c r="EW41" s="21"/>
      <c r="EX41" s="21"/>
      <c r="EY41" s="21">
        <v>40</v>
      </c>
      <c r="EZ41" s="21">
        <v>1003005109</v>
      </c>
      <c r="FA41" s="21">
        <v>382300553</v>
      </c>
      <c r="FB41" s="25">
        <v>355</v>
      </c>
      <c r="FC41" s="21" t="s">
        <v>554</v>
      </c>
      <c r="FD41" s="26" t="s">
        <v>586</v>
      </c>
      <c r="FE41" s="26" t="s">
        <v>965</v>
      </c>
      <c r="FF41" s="21" t="s">
        <v>680</v>
      </c>
    </row>
    <row r="42" spans="1:162" s="12" customFormat="1" x14ac:dyDescent="0.25">
      <c r="A42" s="21">
        <v>1</v>
      </c>
      <c r="B42" s="21">
        <v>41</v>
      </c>
      <c r="C42" s="22">
        <f t="shared" ca="1" si="4"/>
        <v>43858.984404976851</v>
      </c>
      <c r="D42" s="21" t="s">
        <v>842</v>
      </c>
      <c r="E42" s="21">
        <v>41</v>
      </c>
      <c r="F42" s="23">
        <f ca="1">NOW()+23</f>
        <v>43918.984404976851</v>
      </c>
      <c r="G42" s="22"/>
      <c r="H42" s="21" t="s">
        <v>1070</v>
      </c>
      <c r="I42" s="21" t="s">
        <v>842</v>
      </c>
      <c r="J42" s="21" t="s">
        <v>956</v>
      </c>
      <c r="K42" s="21" t="s">
        <v>824</v>
      </c>
      <c r="L42" s="21" t="s">
        <v>186</v>
      </c>
      <c r="M42" s="21" t="s">
        <v>824</v>
      </c>
      <c r="N42" s="21" t="s">
        <v>831</v>
      </c>
      <c r="O42" s="21" t="s">
        <v>830</v>
      </c>
      <c r="P42" s="21" t="s">
        <v>186</v>
      </c>
      <c r="Q42" s="21" t="s">
        <v>844</v>
      </c>
      <c r="R42" s="22">
        <f ca="1">C42+2</f>
        <v>43860.984404976851</v>
      </c>
      <c r="S42" s="22">
        <f ca="1">R42+5</f>
        <v>43865.984404976851</v>
      </c>
      <c r="T42" s="21" t="s">
        <v>826</v>
      </c>
      <c r="U42" s="22">
        <f ca="1">R42+7</f>
        <v>43867.984404976851</v>
      </c>
      <c r="V42" s="21"/>
      <c r="W42" s="22"/>
      <c r="X42" s="21"/>
      <c r="Y42" s="21"/>
      <c r="Z42" s="21"/>
      <c r="AA42" s="21"/>
      <c r="AB42" s="21"/>
      <c r="AC42" s="21"/>
      <c r="AD42" s="21"/>
      <c r="AE42" s="21"/>
      <c r="AF42" s="21"/>
      <c r="AG42" s="21"/>
      <c r="AH42" s="21"/>
      <c r="AI42" s="22"/>
      <c r="AJ42" s="22"/>
      <c r="AK42" s="21"/>
      <c r="AL42" s="21"/>
      <c r="AM42" s="21"/>
      <c r="AN42" s="21"/>
      <c r="AO42" s="21"/>
      <c r="AP42" s="21"/>
      <c r="AQ42" s="21"/>
      <c r="AR42" s="21"/>
      <c r="AS42" s="21"/>
      <c r="AT42" s="21"/>
      <c r="AU42" s="21"/>
      <c r="AV42" s="21"/>
      <c r="AW42" s="21"/>
      <c r="AX42" s="21"/>
      <c r="AY42" s="21"/>
      <c r="AZ42" s="21"/>
      <c r="BA42" s="21"/>
      <c r="BB42" s="21"/>
      <c r="BC42" s="21"/>
      <c r="BD42" s="21"/>
      <c r="BE42" s="21"/>
      <c r="BF42" s="21"/>
      <c r="BG42" s="21"/>
      <c r="BH42" s="21"/>
      <c r="BI42" s="21"/>
      <c r="BJ42" s="21"/>
      <c r="BK42" s="21"/>
      <c r="BL42" s="21"/>
      <c r="BM42" s="21"/>
      <c r="BN42" s="21"/>
      <c r="BO42" s="21"/>
      <c r="BP42" s="21"/>
      <c r="BQ42" s="21"/>
      <c r="BR42" s="21"/>
      <c r="BS42" s="21"/>
      <c r="BT42" s="21"/>
      <c r="BU42" s="21"/>
      <c r="BV42" s="21"/>
      <c r="BW42" s="21"/>
      <c r="BX42" s="21" t="s">
        <v>1070</v>
      </c>
      <c r="BY42" s="21" t="s">
        <v>842</v>
      </c>
      <c r="BZ42" s="21" t="s">
        <v>956</v>
      </c>
      <c r="CA42" s="21" t="s">
        <v>824</v>
      </c>
      <c r="CB42" s="21" t="s">
        <v>186</v>
      </c>
      <c r="CC42" s="21" t="s">
        <v>824</v>
      </c>
      <c r="CD42" s="21" t="s">
        <v>831</v>
      </c>
      <c r="CE42" s="21" t="s">
        <v>830</v>
      </c>
      <c r="CF42" s="21" t="s">
        <v>186</v>
      </c>
      <c r="CG42" s="21" t="s">
        <v>844</v>
      </c>
      <c r="CH42" s="22">
        <f t="shared" ref="CH42:CH47" ca="1" si="7">R42</f>
        <v>43860.984404976851</v>
      </c>
      <c r="CI42" s="22">
        <f ca="1">CH42+5</f>
        <v>43865.984404976851</v>
      </c>
      <c r="CJ42" s="21" t="s">
        <v>826</v>
      </c>
      <c r="CK42" s="22">
        <f ca="1">U42</f>
        <v>43867.984404976851</v>
      </c>
      <c r="CL42" s="21"/>
      <c r="CM42" s="21"/>
      <c r="CN42" s="21"/>
      <c r="CO42" s="21"/>
      <c r="CP42" s="21"/>
      <c r="CQ42" s="21"/>
      <c r="CR42" s="21"/>
      <c r="CS42" s="21"/>
      <c r="CT42" s="21"/>
      <c r="CU42" s="21"/>
      <c r="CV42" s="21"/>
      <c r="CW42" s="21"/>
      <c r="CX42" s="21"/>
      <c r="CY42" s="21"/>
      <c r="CZ42" s="21"/>
      <c r="DA42" s="21"/>
      <c r="DB42" s="21"/>
      <c r="DC42" s="21"/>
      <c r="DD42" s="21"/>
      <c r="DE42" s="21"/>
      <c r="DF42" s="22"/>
      <c r="DG42" s="21"/>
      <c r="DH42" s="22"/>
      <c r="DI42" s="21"/>
      <c r="DJ42" s="21"/>
      <c r="DK42" s="21"/>
      <c r="DL42" s="21"/>
      <c r="DM42" s="21"/>
      <c r="DN42" s="22"/>
      <c r="DO42" s="22"/>
      <c r="DP42" s="21"/>
      <c r="DQ42" s="22"/>
      <c r="DR42" s="21"/>
      <c r="DS42" s="21"/>
      <c r="DT42" s="21"/>
      <c r="DU42" s="21"/>
      <c r="DV42" s="21"/>
      <c r="DW42" s="22"/>
      <c r="DX42" s="22"/>
      <c r="DY42" s="21"/>
      <c r="DZ42" s="21"/>
      <c r="EA42" s="21"/>
      <c r="EB42" s="21"/>
      <c r="EC42" s="21"/>
      <c r="ED42" s="21"/>
      <c r="EE42" s="21"/>
      <c r="EF42" s="22"/>
      <c r="EG42" s="21"/>
      <c r="EH42" s="21"/>
      <c r="EI42" s="21"/>
      <c r="EJ42" s="21"/>
      <c r="EK42" s="21"/>
      <c r="EL42" s="21"/>
      <c r="EM42" s="21"/>
      <c r="EN42" s="21"/>
      <c r="EO42" s="21"/>
      <c r="EP42" s="21"/>
      <c r="EQ42" s="21"/>
      <c r="ER42" s="21"/>
      <c r="ES42" s="21"/>
      <c r="ET42" s="21"/>
      <c r="EU42" s="21"/>
      <c r="EV42" s="21"/>
      <c r="EW42" s="21"/>
      <c r="EX42" s="21"/>
      <c r="EY42" s="21">
        <v>41</v>
      </c>
      <c r="EZ42" s="21">
        <v>1003005174</v>
      </c>
      <c r="FA42" s="21">
        <v>225876611</v>
      </c>
      <c r="FB42" s="25">
        <v>215</v>
      </c>
      <c r="FC42" s="21" t="s">
        <v>548</v>
      </c>
      <c r="FD42" s="26" t="s">
        <v>591</v>
      </c>
      <c r="FE42" s="26" t="s">
        <v>966</v>
      </c>
      <c r="FF42" s="21" t="s">
        <v>623</v>
      </c>
    </row>
    <row r="43" spans="1:162" s="12" customFormat="1" x14ac:dyDescent="0.25">
      <c r="A43" s="21">
        <v>1</v>
      </c>
      <c r="B43" s="21">
        <v>42</v>
      </c>
      <c r="C43" s="22">
        <f t="shared" ca="1" si="4"/>
        <v>43858.984404976851</v>
      </c>
      <c r="D43" s="21" t="s">
        <v>842</v>
      </c>
      <c r="E43" s="21">
        <v>42</v>
      </c>
      <c r="F43" s="23">
        <f ca="1">NOW()+23</f>
        <v>43918.984404976851</v>
      </c>
      <c r="G43" s="22"/>
      <c r="H43" s="21" t="s">
        <v>1070</v>
      </c>
      <c r="I43" s="21" t="s">
        <v>842</v>
      </c>
      <c r="J43" s="21" t="s">
        <v>956</v>
      </c>
      <c r="K43" s="21" t="s">
        <v>837</v>
      </c>
      <c r="L43" s="21" t="s">
        <v>186</v>
      </c>
      <c r="M43" s="21" t="s">
        <v>837</v>
      </c>
      <c r="N43" s="21" t="s">
        <v>835</v>
      </c>
      <c r="O43" s="21" t="s">
        <v>830</v>
      </c>
      <c r="P43" s="21" t="s">
        <v>186</v>
      </c>
      <c r="Q43" s="21" t="s">
        <v>844</v>
      </c>
      <c r="R43" s="22">
        <f ca="1">C43+2</f>
        <v>43860.984404976851</v>
      </c>
      <c r="S43" s="22">
        <f ca="1">R43+TIME(3,2,1)</f>
        <v>43861.110805439814</v>
      </c>
      <c r="T43" s="21" t="s">
        <v>826</v>
      </c>
      <c r="U43" s="22">
        <f ca="1">R43+3</f>
        <v>43863.984404976851</v>
      </c>
      <c r="V43" s="21"/>
      <c r="W43" s="22"/>
      <c r="X43" s="21"/>
      <c r="Y43" s="21"/>
      <c r="Z43" s="21"/>
      <c r="AA43" s="21"/>
      <c r="AB43" s="21"/>
      <c r="AC43" s="21"/>
      <c r="AD43" s="21"/>
      <c r="AE43" s="21"/>
      <c r="AF43" s="21"/>
      <c r="AG43" s="21"/>
      <c r="AH43" s="21"/>
      <c r="AI43" s="22"/>
      <c r="AJ43" s="22"/>
      <c r="AK43" s="21"/>
      <c r="AL43" s="21"/>
      <c r="AM43" s="21"/>
      <c r="AN43" s="21"/>
      <c r="AO43" s="21"/>
      <c r="AP43" s="21"/>
      <c r="AQ43" s="21"/>
      <c r="AR43" s="21"/>
      <c r="AS43" s="21"/>
      <c r="AT43" s="21"/>
      <c r="AU43" s="21"/>
      <c r="AV43" s="21"/>
      <c r="AW43" s="21"/>
      <c r="AX43" s="21"/>
      <c r="AY43" s="21"/>
      <c r="AZ43" s="21"/>
      <c r="BA43" s="21"/>
      <c r="BB43" s="21"/>
      <c r="BC43" s="21"/>
      <c r="BD43" s="21"/>
      <c r="BE43" s="21"/>
      <c r="BF43" s="21"/>
      <c r="BG43" s="21"/>
      <c r="BH43" s="21"/>
      <c r="BI43" s="21"/>
      <c r="BJ43" s="21"/>
      <c r="BK43" s="21"/>
      <c r="BL43" s="21"/>
      <c r="BM43" s="21"/>
      <c r="BN43" s="21"/>
      <c r="BO43" s="21"/>
      <c r="BP43" s="21"/>
      <c r="BQ43" s="21"/>
      <c r="BR43" s="21"/>
      <c r="BS43" s="21"/>
      <c r="BT43" s="21"/>
      <c r="BU43" s="21"/>
      <c r="BV43" s="21"/>
      <c r="BW43" s="21"/>
      <c r="BX43" s="21" t="s">
        <v>1070</v>
      </c>
      <c r="BY43" s="21" t="s">
        <v>842</v>
      </c>
      <c r="BZ43" s="21" t="s">
        <v>956</v>
      </c>
      <c r="CA43" s="21" t="s">
        <v>837</v>
      </c>
      <c r="CB43" s="21" t="s">
        <v>186</v>
      </c>
      <c r="CC43" s="21" t="s">
        <v>837</v>
      </c>
      <c r="CD43" s="21" t="s">
        <v>835</v>
      </c>
      <c r="CE43" s="21" t="s">
        <v>830</v>
      </c>
      <c r="CF43" s="21" t="s">
        <v>186</v>
      </c>
      <c r="CG43" s="21" t="s">
        <v>844</v>
      </c>
      <c r="CH43" s="22">
        <f t="shared" ca="1" si="7"/>
        <v>43860.984404976851</v>
      </c>
      <c r="CI43" s="22">
        <f ca="1">CH43+TIME(3,2,1)</f>
        <v>43861.110805439814</v>
      </c>
      <c r="CJ43" s="21" t="s">
        <v>826</v>
      </c>
      <c r="CK43" s="22">
        <f ca="1">U43</f>
        <v>43863.984404976851</v>
      </c>
      <c r="CL43" s="21"/>
      <c r="CM43" s="21"/>
      <c r="CN43" s="21"/>
      <c r="CO43" s="21"/>
      <c r="CP43" s="21"/>
      <c r="CQ43" s="21"/>
      <c r="CR43" s="21"/>
      <c r="CS43" s="21"/>
      <c r="CT43" s="21"/>
      <c r="CU43" s="21"/>
      <c r="CV43" s="21"/>
      <c r="CW43" s="21"/>
      <c r="CX43" s="21"/>
      <c r="CY43" s="21"/>
      <c r="CZ43" s="21"/>
      <c r="DA43" s="21"/>
      <c r="DB43" s="21"/>
      <c r="DC43" s="21"/>
      <c r="DD43" s="21"/>
      <c r="DE43" s="21"/>
      <c r="DF43" s="22"/>
      <c r="DG43" s="21"/>
      <c r="DH43" s="22"/>
      <c r="DI43" s="21"/>
      <c r="DJ43" s="21"/>
      <c r="DK43" s="21"/>
      <c r="DL43" s="21"/>
      <c r="DM43" s="21"/>
      <c r="DN43" s="22"/>
      <c r="DO43" s="22"/>
      <c r="DP43" s="21"/>
      <c r="DQ43" s="22"/>
      <c r="DR43" s="21"/>
      <c r="DS43" s="21"/>
      <c r="DT43" s="21"/>
      <c r="DU43" s="21"/>
      <c r="DV43" s="21"/>
      <c r="DW43" s="22"/>
      <c r="DX43" s="22"/>
      <c r="DY43" s="21"/>
      <c r="DZ43" s="21"/>
      <c r="EA43" s="21"/>
      <c r="EB43" s="21"/>
      <c r="EC43" s="21"/>
      <c r="ED43" s="21"/>
      <c r="EE43" s="21"/>
      <c r="EF43" s="22"/>
      <c r="EG43" s="21"/>
      <c r="EH43" s="21"/>
      <c r="EI43" s="21"/>
      <c r="EJ43" s="21"/>
      <c r="EK43" s="21"/>
      <c r="EL43" s="21"/>
      <c r="EM43" s="21"/>
      <c r="EN43" s="21"/>
      <c r="EO43" s="21"/>
      <c r="EP43" s="21"/>
      <c r="EQ43" s="21"/>
      <c r="ER43" s="21"/>
      <c r="ES43" s="21"/>
      <c r="ET43" s="21"/>
      <c r="EU43" s="21"/>
      <c r="EV43" s="21"/>
      <c r="EW43" s="21"/>
      <c r="EX43" s="21"/>
      <c r="EY43" s="21">
        <v>42</v>
      </c>
      <c r="EZ43" s="21">
        <v>1003005208</v>
      </c>
      <c r="FA43" s="21">
        <v>366159881</v>
      </c>
      <c r="FB43" s="25">
        <v>232</v>
      </c>
      <c r="FC43" s="21" t="s">
        <v>585</v>
      </c>
      <c r="FD43" s="26" t="s">
        <v>596</v>
      </c>
      <c r="FE43" s="26" t="s">
        <v>967</v>
      </c>
      <c r="FF43" s="21" t="s">
        <v>563</v>
      </c>
    </row>
    <row r="44" spans="1:162" s="12" customFormat="1" x14ac:dyDescent="0.25">
      <c r="A44" s="21">
        <v>1</v>
      </c>
      <c r="B44" s="21">
        <v>43</v>
      </c>
      <c r="C44" s="22">
        <f t="shared" ca="1" si="4"/>
        <v>43858.984404976851</v>
      </c>
      <c r="D44" s="21" t="s">
        <v>842</v>
      </c>
      <c r="E44" s="21">
        <v>43</v>
      </c>
      <c r="F44" s="23">
        <f ca="1">NOW()+23</f>
        <v>43918.984404976851</v>
      </c>
      <c r="G44" s="22"/>
      <c r="H44" s="21" t="s">
        <v>1070</v>
      </c>
      <c r="I44" s="21" t="s">
        <v>842</v>
      </c>
      <c r="J44" s="21" t="s">
        <v>956</v>
      </c>
      <c r="K44" s="21" t="s">
        <v>835</v>
      </c>
      <c r="L44" s="21" t="s">
        <v>186</v>
      </c>
      <c r="M44" s="21" t="s">
        <v>835</v>
      </c>
      <c r="N44" s="21" t="s">
        <v>837</v>
      </c>
      <c r="O44" s="21" t="s">
        <v>830</v>
      </c>
      <c r="P44" s="21" t="s">
        <v>186</v>
      </c>
      <c r="Q44" s="21" t="s">
        <v>844</v>
      </c>
      <c r="R44" s="22">
        <f ca="1">C44+1</f>
        <v>43859.984404976851</v>
      </c>
      <c r="S44" s="22">
        <f ca="1">R44+1</f>
        <v>43860.984404976851</v>
      </c>
      <c r="T44" s="21" t="s">
        <v>826</v>
      </c>
      <c r="U44" s="22">
        <f ca="1">S44+TIME(2,2,1)</f>
        <v>43861.069138773149</v>
      </c>
      <c r="V44" s="21"/>
      <c r="W44" s="22"/>
      <c r="X44" s="21"/>
      <c r="Y44" s="21"/>
      <c r="Z44" s="21"/>
      <c r="AA44" s="21"/>
      <c r="AB44" s="21"/>
      <c r="AC44" s="21"/>
      <c r="AD44" s="21"/>
      <c r="AE44" s="21"/>
      <c r="AF44" s="21"/>
      <c r="AG44" s="21"/>
      <c r="AH44" s="21"/>
      <c r="AI44" s="22"/>
      <c r="AJ44" s="22"/>
      <c r="AK44" s="21"/>
      <c r="AL44" s="21"/>
      <c r="AM44" s="21"/>
      <c r="AN44" s="21"/>
      <c r="AO44" s="21"/>
      <c r="AP44" s="21"/>
      <c r="AQ44" s="21"/>
      <c r="AR44" s="21"/>
      <c r="AS44" s="21"/>
      <c r="AT44" s="21"/>
      <c r="AU44" s="21"/>
      <c r="AV44" s="21"/>
      <c r="AW44" s="21"/>
      <c r="AX44" s="21"/>
      <c r="AY44" s="21"/>
      <c r="AZ44" s="21"/>
      <c r="BA44" s="21"/>
      <c r="BB44" s="21"/>
      <c r="BC44" s="21"/>
      <c r="BD44" s="21"/>
      <c r="BE44" s="21"/>
      <c r="BF44" s="21"/>
      <c r="BG44" s="21"/>
      <c r="BH44" s="21"/>
      <c r="BI44" s="21"/>
      <c r="BJ44" s="21"/>
      <c r="BK44" s="21"/>
      <c r="BL44" s="21"/>
      <c r="BM44" s="21"/>
      <c r="BN44" s="21"/>
      <c r="BO44" s="21"/>
      <c r="BP44" s="21"/>
      <c r="BQ44" s="21"/>
      <c r="BR44" s="21"/>
      <c r="BS44" s="21"/>
      <c r="BT44" s="21"/>
      <c r="BU44" s="21"/>
      <c r="BV44" s="21"/>
      <c r="BW44" s="21"/>
      <c r="BX44" s="21" t="s">
        <v>1070</v>
      </c>
      <c r="BY44" s="21" t="s">
        <v>842</v>
      </c>
      <c r="BZ44" s="21" t="s">
        <v>956</v>
      </c>
      <c r="CA44" s="21" t="s">
        <v>835</v>
      </c>
      <c r="CB44" s="21" t="s">
        <v>186</v>
      </c>
      <c r="CC44" s="21" t="s">
        <v>835</v>
      </c>
      <c r="CD44" s="21" t="s">
        <v>837</v>
      </c>
      <c r="CE44" s="21" t="s">
        <v>830</v>
      </c>
      <c r="CF44" s="21" t="s">
        <v>186</v>
      </c>
      <c r="CG44" s="21" t="s">
        <v>844</v>
      </c>
      <c r="CH44" s="22">
        <f t="shared" ca="1" si="7"/>
        <v>43859.984404976851</v>
      </c>
      <c r="CI44" s="22">
        <f ca="1">CH44+1</f>
        <v>43860.984404976851</v>
      </c>
      <c r="CJ44" s="21" t="s">
        <v>826</v>
      </c>
      <c r="CK44" s="22">
        <f ca="1">U44</f>
        <v>43861.069138773149</v>
      </c>
      <c r="CL44" s="21"/>
      <c r="CM44" s="21"/>
      <c r="CN44" s="21"/>
      <c r="CO44" s="21"/>
      <c r="CP44" s="21"/>
      <c r="CQ44" s="21"/>
      <c r="CR44" s="21"/>
      <c r="CS44" s="21"/>
      <c r="CT44" s="21"/>
      <c r="CU44" s="21"/>
      <c r="CV44" s="21"/>
      <c r="CW44" s="21"/>
      <c r="CX44" s="21"/>
      <c r="CY44" s="21"/>
      <c r="CZ44" s="21"/>
      <c r="DA44" s="21"/>
      <c r="DB44" s="21"/>
      <c r="DC44" s="21"/>
      <c r="DD44" s="21"/>
      <c r="DE44" s="21"/>
      <c r="DF44" s="22"/>
      <c r="DG44" s="21"/>
      <c r="DH44" s="22"/>
      <c r="DI44" s="21"/>
      <c r="DJ44" s="21"/>
      <c r="DK44" s="21"/>
      <c r="DL44" s="21"/>
      <c r="DM44" s="21"/>
      <c r="DN44" s="22"/>
      <c r="DO44" s="22"/>
      <c r="DP44" s="21"/>
      <c r="DQ44" s="22"/>
      <c r="DR44" s="21"/>
      <c r="DS44" s="21"/>
      <c r="DT44" s="21"/>
      <c r="DU44" s="21"/>
      <c r="DV44" s="21"/>
      <c r="DW44" s="22"/>
      <c r="DX44" s="22"/>
      <c r="DY44" s="21"/>
      <c r="DZ44" s="21"/>
      <c r="EA44" s="21"/>
      <c r="EB44" s="21"/>
      <c r="EC44" s="21"/>
      <c r="ED44" s="21"/>
      <c r="EE44" s="21"/>
      <c r="EF44" s="22"/>
      <c r="EG44" s="21"/>
      <c r="EH44" s="21"/>
      <c r="EI44" s="21"/>
      <c r="EJ44" s="21"/>
      <c r="EK44" s="21"/>
      <c r="EL44" s="21"/>
      <c r="EM44" s="21"/>
      <c r="EN44" s="21"/>
      <c r="EO44" s="21"/>
      <c r="EP44" s="21"/>
      <c r="EQ44" s="21"/>
      <c r="ER44" s="21"/>
      <c r="ES44" s="21"/>
      <c r="ET44" s="21"/>
      <c r="EU44" s="21"/>
      <c r="EV44" s="21"/>
      <c r="EW44" s="21"/>
      <c r="EX44" s="21"/>
      <c r="EY44" s="21">
        <v>43</v>
      </c>
      <c r="EZ44" s="21">
        <v>1003005216</v>
      </c>
      <c r="FA44" s="21">
        <v>309729251</v>
      </c>
      <c r="FB44" s="25">
        <v>317</v>
      </c>
      <c r="FC44" s="21" t="s">
        <v>566</v>
      </c>
      <c r="FD44" s="26" t="s">
        <v>602</v>
      </c>
      <c r="FE44" s="26" t="s">
        <v>968</v>
      </c>
      <c r="FF44" s="21" t="s">
        <v>638</v>
      </c>
    </row>
    <row r="45" spans="1:162" s="12" customFormat="1" x14ac:dyDescent="0.25">
      <c r="A45" s="21">
        <v>1</v>
      </c>
      <c r="B45" s="21">
        <v>44</v>
      </c>
      <c r="C45" s="22">
        <f t="shared" ca="1" si="4"/>
        <v>43859.984404976851</v>
      </c>
      <c r="D45" s="21" t="s">
        <v>842</v>
      </c>
      <c r="E45" s="21">
        <v>44</v>
      </c>
      <c r="F45" s="23">
        <f ca="1">NOW()+24</f>
        <v>43919.984404976851</v>
      </c>
      <c r="G45" s="22"/>
      <c r="H45" s="21" t="s">
        <v>1070</v>
      </c>
      <c r="I45" s="21" t="s">
        <v>842</v>
      </c>
      <c r="J45" s="21" t="s">
        <v>956</v>
      </c>
      <c r="K45" s="21" t="s">
        <v>825</v>
      </c>
      <c r="L45" s="21" t="s">
        <v>186</v>
      </c>
      <c r="M45" s="21" t="s">
        <v>825</v>
      </c>
      <c r="N45" s="21" t="s">
        <v>825</v>
      </c>
      <c r="O45" s="21" t="s">
        <v>830</v>
      </c>
      <c r="P45" s="21" t="s">
        <v>186</v>
      </c>
      <c r="Q45" s="21" t="s">
        <v>844</v>
      </c>
      <c r="R45" s="22">
        <f ca="1">C45+2</f>
        <v>43861.984404976851</v>
      </c>
      <c r="S45" s="22">
        <f ca="1">R45+TIME(3,3,3)</f>
        <v>43862.111523032407</v>
      </c>
      <c r="T45" s="21" t="s">
        <v>826</v>
      </c>
      <c r="U45" s="22">
        <f ca="1">S45+TIME(2,3,4)</f>
        <v>43862.196985995368</v>
      </c>
      <c r="V45" s="21"/>
      <c r="W45" s="22"/>
      <c r="X45" s="21"/>
      <c r="Y45" s="21"/>
      <c r="Z45" s="21"/>
      <c r="AA45" s="21"/>
      <c r="AB45" s="21"/>
      <c r="AC45" s="21"/>
      <c r="AD45" s="21"/>
      <c r="AE45" s="21"/>
      <c r="AF45" s="21"/>
      <c r="AG45" s="21"/>
      <c r="AH45" s="21"/>
      <c r="AI45" s="22"/>
      <c r="AJ45" s="22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21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21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21"/>
      <c r="BR45" s="21"/>
      <c r="BS45" s="21"/>
      <c r="BT45" s="21"/>
      <c r="BU45" s="21"/>
      <c r="BV45" s="21"/>
      <c r="BW45" s="21"/>
      <c r="BX45" s="21" t="s">
        <v>1070</v>
      </c>
      <c r="BY45" s="21" t="s">
        <v>842</v>
      </c>
      <c r="BZ45" s="21" t="s">
        <v>956</v>
      </c>
      <c r="CA45" s="21" t="s">
        <v>825</v>
      </c>
      <c r="CB45" s="21" t="s">
        <v>186</v>
      </c>
      <c r="CC45" s="21" t="s">
        <v>825</v>
      </c>
      <c r="CD45" s="21" t="s">
        <v>825</v>
      </c>
      <c r="CE45" s="21" t="s">
        <v>830</v>
      </c>
      <c r="CF45" s="21" t="s">
        <v>186</v>
      </c>
      <c r="CG45" s="21" t="s">
        <v>844</v>
      </c>
      <c r="CH45" s="22">
        <f t="shared" ca="1" si="7"/>
        <v>43861.984404976851</v>
      </c>
      <c r="CI45" s="22">
        <f ca="1">CH45+TIME(3,3,3)</f>
        <v>43862.111523032407</v>
      </c>
      <c r="CJ45" s="21" t="s">
        <v>826</v>
      </c>
      <c r="CK45" s="22">
        <f ca="1">U45</f>
        <v>43862.196985995368</v>
      </c>
      <c r="CL45" s="21"/>
      <c r="CM45" s="21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21"/>
      <c r="CY45" s="21"/>
      <c r="CZ45" s="21"/>
      <c r="DA45" s="21"/>
      <c r="DB45" s="21"/>
      <c r="DC45" s="21"/>
      <c r="DD45" s="21"/>
      <c r="DE45" s="21"/>
      <c r="DF45" s="22"/>
      <c r="DG45" s="21"/>
      <c r="DH45" s="22"/>
      <c r="DI45" s="21"/>
      <c r="DJ45" s="21"/>
      <c r="DK45" s="21"/>
      <c r="DL45" s="21"/>
      <c r="DM45" s="21"/>
      <c r="DN45" s="22"/>
      <c r="DO45" s="22"/>
      <c r="DP45" s="21"/>
      <c r="DQ45" s="22"/>
      <c r="DR45" s="21"/>
      <c r="DS45" s="21"/>
      <c r="DT45" s="21"/>
      <c r="DU45" s="21"/>
      <c r="DV45" s="21"/>
      <c r="DW45" s="22"/>
      <c r="DX45" s="22"/>
      <c r="DY45" s="21"/>
      <c r="DZ45" s="21"/>
      <c r="EA45" s="21"/>
      <c r="EB45" s="21"/>
      <c r="EC45" s="21"/>
      <c r="ED45" s="21"/>
      <c r="EE45" s="21"/>
      <c r="EF45" s="22"/>
      <c r="EG45" s="21"/>
      <c r="EH45" s="21"/>
      <c r="EI45" s="21"/>
      <c r="EJ45" s="21"/>
      <c r="EK45" s="21"/>
      <c r="EL45" s="21"/>
      <c r="EM45" s="21"/>
      <c r="EN45" s="21"/>
      <c r="EO45" s="21"/>
      <c r="EP45" s="21"/>
      <c r="EQ45" s="21"/>
      <c r="ER45" s="21"/>
      <c r="ES45" s="21"/>
      <c r="ET45" s="21"/>
      <c r="EU45" s="21"/>
      <c r="EV45" s="21"/>
      <c r="EW45" s="21"/>
      <c r="EX45" s="21"/>
      <c r="EY45" s="21">
        <v>44</v>
      </c>
      <c r="EZ45" s="21">
        <v>1003005257</v>
      </c>
      <c r="FA45" s="21">
        <v>274760901</v>
      </c>
      <c r="FB45" s="25">
        <v>180</v>
      </c>
      <c r="FC45" s="21" t="s">
        <v>578</v>
      </c>
      <c r="FD45" s="26" t="s">
        <v>607</v>
      </c>
      <c r="FE45" s="26" t="s">
        <v>969</v>
      </c>
      <c r="FF45" s="21" t="s">
        <v>650</v>
      </c>
    </row>
    <row r="46" spans="1:162" s="12" customFormat="1" x14ac:dyDescent="0.25">
      <c r="A46" s="21">
        <v>1</v>
      </c>
      <c r="B46" s="21">
        <v>45</v>
      </c>
      <c r="C46" s="22">
        <f t="shared" ca="1" si="4"/>
        <v>43859.984404976851</v>
      </c>
      <c r="D46" s="21" t="s">
        <v>842</v>
      </c>
      <c r="E46" s="21">
        <v>45</v>
      </c>
      <c r="F46" s="23">
        <f ca="1">NOW()+24</f>
        <v>43919.984404976851</v>
      </c>
      <c r="G46" s="22"/>
      <c r="H46" s="21" t="s">
        <v>1070</v>
      </c>
      <c r="I46" s="21" t="s">
        <v>842</v>
      </c>
      <c r="J46" s="21" t="s">
        <v>956</v>
      </c>
      <c r="K46" s="21" t="s">
        <v>831</v>
      </c>
      <c r="L46" s="21" t="s">
        <v>186</v>
      </c>
      <c r="M46" s="21" t="s">
        <v>831</v>
      </c>
      <c r="N46" s="21" t="s">
        <v>824</v>
      </c>
      <c r="O46" s="21" t="s">
        <v>830</v>
      </c>
      <c r="P46" s="21" t="s">
        <v>186</v>
      </c>
      <c r="Q46" s="21" t="s">
        <v>844</v>
      </c>
      <c r="R46" s="22">
        <f ca="1">C46+2</f>
        <v>43861.984404976851</v>
      </c>
      <c r="S46" s="22">
        <f ca="1">R46+4</f>
        <v>43865.984404976851</v>
      </c>
      <c r="T46" s="21" t="s">
        <v>826</v>
      </c>
      <c r="U46" s="22">
        <f ca="1">S46+3</f>
        <v>43868.984404976851</v>
      </c>
      <c r="V46" s="21"/>
      <c r="W46" s="22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2"/>
      <c r="AJ46" s="22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21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21"/>
      <c r="BR46" s="21"/>
      <c r="BS46" s="21"/>
      <c r="BT46" s="21"/>
      <c r="BU46" s="21"/>
      <c r="BV46" s="21"/>
      <c r="BW46" s="21"/>
      <c r="BX46" s="21" t="s">
        <v>1070</v>
      </c>
      <c r="BY46" s="21" t="s">
        <v>842</v>
      </c>
      <c r="BZ46" s="21" t="s">
        <v>956</v>
      </c>
      <c r="CA46" s="21" t="s">
        <v>831</v>
      </c>
      <c r="CB46" s="21" t="s">
        <v>186</v>
      </c>
      <c r="CC46" s="21" t="s">
        <v>831</v>
      </c>
      <c r="CD46" s="21" t="s">
        <v>824</v>
      </c>
      <c r="CE46" s="21" t="s">
        <v>830</v>
      </c>
      <c r="CF46" s="21" t="s">
        <v>186</v>
      </c>
      <c r="CG46" s="21" t="s">
        <v>844</v>
      </c>
      <c r="CH46" s="22">
        <f t="shared" ca="1" si="7"/>
        <v>43861.984404976851</v>
      </c>
      <c r="CI46" s="22">
        <f ca="1">CH46+4</f>
        <v>43865.984404976851</v>
      </c>
      <c r="CJ46" s="21" t="s">
        <v>826</v>
      </c>
      <c r="CK46" s="22">
        <f ca="1">U46</f>
        <v>43868.984404976851</v>
      </c>
      <c r="CL46" s="21"/>
      <c r="CM46" s="21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21"/>
      <c r="CY46" s="21"/>
      <c r="CZ46" s="21"/>
      <c r="DA46" s="21"/>
      <c r="DB46" s="21"/>
      <c r="DC46" s="21"/>
      <c r="DD46" s="21"/>
      <c r="DE46" s="21"/>
      <c r="DF46" s="22"/>
      <c r="DG46" s="21"/>
      <c r="DH46" s="22"/>
      <c r="DI46" s="21"/>
      <c r="DJ46" s="21"/>
      <c r="DK46" s="21"/>
      <c r="DL46" s="21"/>
      <c r="DM46" s="21"/>
      <c r="DN46" s="22"/>
      <c r="DO46" s="22"/>
      <c r="DP46" s="21"/>
      <c r="DQ46" s="22"/>
      <c r="DR46" s="21"/>
      <c r="DS46" s="21"/>
      <c r="DT46" s="21"/>
      <c r="DU46" s="21"/>
      <c r="DV46" s="21"/>
      <c r="DW46" s="22"/>
      <c r="DX46" s="22"/>
      <c r="DY46" s="21"/>
      <c r="DZ46" s="21"/>
      <c r="EA46" s="21"/>
      <c r="EB46" s="21"/>
      <c r="EC46" s="21"/>
      <c r="ED46" s="21"/>
      <c r="EE46" s="21"/>
      <c r="EF46" s="22"/>
      <c r="EG46" s="21"/>
      <c r="EH46" s="21"/>
      <c r="EI46" s="21"/>
      <c r="EJ46" s="21"/>
      <c r="EK46" s="21"/>
      <c r="EL46" s="21"/>
      <c r="EM46" s="21"/>
      <c r="EN46" s="21"/>
      <c r="EO46" s="21"/>
      <c r="EP46" s="21"/>
      <c r="EQ46" s="21"/>
      <c r="ER46" s="21"/>
      <c r="ES46" s="21"/>
      <c r="ET46" s="21"/>
      <c r="EU46" s="21"/>
      <c r="EV46" s="21"/>
      <c r="EW46" s="21"/>
      <c r="EX46" s="21"/>
      <c r="EY46" s="21">
        <v>45</v>
      </c>
      <c r="EZ46" s="21">
        <v>1003005281</v>
      </c>
      <c r="FA46" s="21">
        <v>438296668</v>
      </c>
      <c r="FB46" s="25">
        <v>360</v>
      </c>
      <c r="FC46" s="21" t="s">
        <v>572</v>
      </c>
      <c r="FD46" s="26" t="s">
        <v>612</v>
      </c>
      <c r="FE46" s="26" t="s">
        <v>970</v>
      </c>
      <c r="FF46" s="21" t="s">
        <v>641</v>
      </c>
    </row>
    <row r="47" spans="1:162" s="12" customFormat="1" x14ac:dyDescent="0.25">
      <c r="A47" s="21">
        <v>1</v>
      </c>
      <c r="B47" s="21">
        <v>46</v>
      </c>
      <c r="C47" s="22">
        <f t="shared" ca="1" si="4"/>
        <v>43864.984404976851</v>
      </c>
      <c r="D47" s="21" t="s">
        <v>168</v>
      </c>
      <c r="E47" s="21">
        <v>46</v>
      </c>
      <c r="F47" s="23">
        <f ca="1">NOW()+29</f>
        <v>43924.984404976851</v>
      </c>
      <c r="G47" s="22"/>
      <c r="H47" s="21" t="s">
        <v>1070</v>
      </c>
      <c r="I47" s="21" t="s">
        <v>212</v>
      </c>
      <c r="J47" s="21" t="s">
        <v>956</v>
      </c>
      <c r="K47" s="21" t="s">
        <v>824</v>
      </c>
      <c r="L47" s="21" t="s">
        <v>186</v>
      </c>
      <c r="M47" s="21" t="s">
        <v>824</v>
      </c>
      <c r="N47" s="21" t="s">
        <v>831</v>
      </c>
      <c r="O47" s="21" t="s">
        <v>830</v>
      </c>
      <c r="P47" s="21" t="s">
        <v>186</v>
      </c>
      <c r="Q47" s="21" t="s">
        <v>844</v>
      </c>
      <c r="R47" s="22">
        <f ca="1">C47+3</f>
        <v>43867.984404976851</v>
      </c>
      <c r="S47" s="22">
        <f ca="1">R47+TIME(3,3,2)</f>
        <v>43868.11151145833</v>
      </c>
      <c r="T47" s="21"/>
      <c r="U47" s="22"/>
      <c r="V47" s="21"/>
      <c r="W47" s="22"/>
      <c r="X47" s="21"/>
      <c r="Y47" s="21"/>
      <c r="Z47" s="21"/>
      <c r="AA47" s="21"/>
      <c r="AB47" s="21"/>
      <c r="AC47" s="21"/>
      <c r="AD47" s="21"/>
      <c r="AE47" s="21"/>
      <c r="AF47" s="21"/>
      <c r="AG47" s="21"/>
      <c r="AH47" s="21"/>
      <c r="AI47" s="22"/>
      <c r="AJ47" s="22"/>
      <c r="AK47" s="21"/>
      <c r="AL47" s="21"/>
      <c r="AM47" s="21"/>
      <c r="AN47" s="21"/>
      <c r="AO47" s="21"/>
      <c r="AP47" s="21"/>
      <c r="AQ47" s="21"/>
      <c r="AR47" s="21"/>
      <c r="AS47" s="21"/>
      <c r="AT47" s="21"/>
      <c r="AU47" s="21"/>
      <c r="AV47" s="21"/>
      <c r="AW47" s="21"/>
      <c r="AX47" s="21"/>
      <c r="AY47" s="21"/>
      <c r="AZ47" s="21"/>
      <c r="BA47" s="21"/>
      <c r="BB47" s="21"/>
      <c r="BC47" s="21"/>
      <c r="BD47" s="21"/>
      <c r="BE47" s="21"/>
      <c r="BF47" s="21"/>
      <c r="BG47" s="21"/>
      <c r="BH47" s="21"/>
      <c r="BI47" s="21"/>
      <c r="BJ47" s="21"/>
      <c r="BK47" s="21"/>
      <c r="BL47" s="21"/>
      <c r="BM47" s="21"/>
      <c r="BN47" s="21"/>
      <c r="BO47" s="21"/>
      <c r="BP47" s="21"/>
      <c r="BQ47" s="21"/>
      <c r="BR47" s="21"/>
      <c r="BS47" s="21"/>
      <c r="BT47" s="21"/>
      <c r="BU47" s="21"/>
      <c r="BV47" s="21"/>
      <c r="BW47" s="21"/>
      <c r="BX47" s="21" t="s">
        <v>1070</v>
      </c>
      <c r="BY47" s="21" t="s">
        <v>212</v>
      </c>
      <c r="BZ47" s="21" t="s">
        <v>956</v>
      </c>
      <c r="CA47" s="21" t="s">
        <v>824</v>
      </c>
      <c r="CB47" s="21" t="s">
        <v>186</v>
      </c>
      <c r="CC47" s="21" t="s">
        <v>824</v>
      </c>
      <c r="CD47" s="21" t="s">
        <v>831</v>
      </c>
      <c r="CE47" s="21" t="s">
        <v>830</v>
      </c>
      <c r="CF47" s="21" t="s">
        <v>186</v>
      </c>
      <c r="CG47" s="21" t="s">
        <v>844</v>
      </c>
      <c r="CH47" s="22">
        <f t="shared" ca="1" si="7"/>
        <v>43867.984404976851</v>
      </c>
      <c r="CI47" s="22">
        <f ca="1">CH47+TIME(3,3,2)</f>
        <v>43868.11151145833</v>
      </c>
      <c r="CJ47" s="21"/>
      <c r="CK47" s="21"/>
      <c r="CL47" s="21"/>
      <c r="CM47" s="21"/>
      <c r="CN47" s="21"/>
      <c r="CO47" s="21"/>
      <c r="CP47" s="21"/>
      <c r="CQ47" s="21"/>
      <c r="CR47" s="21"/>
      <c r="CS47" s="21"/>
      <c r="CT47" s="21"/>
      <c r="CU47" s="21"/>
      <c r="CV47" s="21"/>
      <c r="CW47" s="21"/>
      <c r="CX47" s="21"/>
      <c r="CY47" s="21"/>
      <c r="CZ47" s="21"/>
      <c r="DA47" s="21"/>
      <c r="DB47" s="21"/>
      <c r="DC47" s="21"/>
      <c r="DD47" s="21"/>
      <c r="DE47" s="21"/>
      <c r="DF47" s="22"/>
      <c r="DG47" s="21"/>
      <c r="DH47" s="22"/>
      <c r="DI47" s="21"/>
      <c r="DJ47" s="21"/>
      <c r="DK47" s="21"/>
      <c r="DL47" s="21"/>
      <c r="DM47" s="21"/>
      <c r="DN47" s="22"/>
      <c r="DO47" s="22"/>
      <c r="DP47" s="21"/>
      <c r="DQ47" s="22"/>
      <c r="DR47" s="21"/>
      <c r="DS47" s="21"/>
      <c r="DT47" s="21"/>
      <c r="DU47" s="21"/>
      <c r="DV47" s="21"/>
      <c r="DW47" s="22"/>
      <c r="DX47" s="22"/>
      <c r="DY47" s="21"/>
      <c r="DZ47" s="21"/>
      <c r="EA47" s="21"/>
      <c r="EB47" s="21"/>
      <c r="EC47" s="21"/>
      <c r="ED47" s="21"/>
      <c r="EE47" s="21"/>
      <c r="EF47" s="22"/>
      <c r="EG47" s="21"/>
      <c r="EH47" s="21"/>
      <c r="EI47" s="21"/>
      <c r="EJ47" s="21"/>
      <c r="EK47" s="21"/>
      <c r="EL47" s="21"/>
      <c r="EM47" s="21"/>
      <c r="EN47" s="21"/>
      <c r="EO47" s="21"/>
      <c r="EP47" s="21"/>
      <c r="EQ47" s="21"/>
      <c r="ER47" s="21"/>
      <c r="ES47" s="21"/>
      <c r="ET47" s="21"/>
      <c r="EU47" s="21"/>
      <c r="EV47" s="21"/>
      <c r="EW47" s="21"/>
      <c r="EX47" s="21"/>
      <c r="EY47" s="21">
        <v>46</v>
      </c>
      <c r="EZ47" s="21">
        <v>1003005315</v>
      </c>
      <c r="FA47" s="21">
        <v>285804124</v>
      </c>
      <c r="FB47" s="25">
        <v>257</v>
      </c>
      <c r="FC47" s="21" t="s">
        <v>560</v>
      </c>
      <c r="FD47" s="21" t="s">
        <v>617</v>
      </c>
      <c r="FE47" s="26" t="s">
        <v>971</v>
      </c>
      <c r="FF47" s="21" t="s">
        <v>654</v>
      </c>
    </row>
    <row r="48" spans="1:162" s="12" customFormat="1" x14ac:dyDescent="0.25">
      <c r="A48" s="21">
        <v>1</v>
      </c>
      <c r="B48" s="21">
        <v>47</v>
      </c>
      <c r="C48" s="22">
        <f t="shared" ca="1" si="4"/>
        <v>43864.984404976851</v>
      </c>
      <c r="D48" s="21" t="s">
        <v>168</v>
      </c>
      <c r="E48" s="21">
        <v>47</v>
      </c>
      <c r="F48" s="23">
        <f ca="1">NOW()+29</f>
        <v>43924.984404976851</v>
      </c>
      <c r="G48" s="22"/>
      <c r="H48" s="21" t="s">
        <v>1070</v>
      </c>
      <c r="I48" s="21" t="s">
        <v>197</v>
      </c>
      <c r="J48" s="21" t="s">
        <v>956</v>
      </c>
      <c r="K48" s="21" t="s">
        <v>835</v>
      </c>
      <c r="L48" s="21" t="s">
        <v>186</v>
      </c>
      <c r="M48" s="21" t="s">
        <v>835</v>
      </c>
      <c r="N48" s="21" t="s">
        <v>837</v>
      </c>
      <c r="O48" s="21" t="s">
        <v>830</v>
      </c>
      <c r="P48" s="21" t="s">
        <v>186</v>
      </c>
      <c r="Q48" s="21" t="s">
        <v>844</v>
      </c>
      <c r="R48" s="22">
        <f ca="1">C48+1</f>
        <v>43865.984404976851</v>
      </c>
      <c r="S48" s="22">
        <f ca="1">R48+4</f>
        <v>43869.984404976851</v>
      </c>
      <c r="T48" s="21"/>
      <c r="U48" s="22"/>
      <c r="V48" s="21"/>
      <c r="W48" s="22"/>
      <c r="X48" s="21" t="s">
        <v>1069</v>
      </c>
      <c r="Y48" s="21" t="s">
        <v>1071</v>
      </c>
      <c r="Z48" s="21" t="s">
        <v>206</v>
      </c>
      <c r="AA48" s="21" t="s">
        <v>957</v>
      </c>
      <c r="AB48" s="21" t="s">
        <v>824</v>
      </c>
      <c r="AC48" s="21" t="s">
        <v>186</v>
      </c>
      <c r="AD48" s="21" t="s">
        <v>824</v>
      </c>
      <c r="AE48" s="21" t="s">
        <v>835</v>
      </c>
      <c r="AF48" s="21" t="s">
        <v>830</v>
      </c>
      <c r="AG48" s="21" t="s">
        <v>186</v>
      </c>
      <c r="AH48" s="21" t="s">
        <v>843</v>
      </c>
      <c r="AI48" s="22">
        <f ca="1">S48+4</f>
        <v>43873.984404976851</v>
      </c>
      <c r="AJ48" s="22">
        <f ca="1">AI48+4</f>
        <v>43877.984404976851</v>
      </c>
      <c r="AK48" s="21"/>
      <c r="AL48" s="21"/>
      <c r="AM48" s="21"/>
      <c r="AN48" s="21"/>
      <c r="AO48" s="21"/>
      <c r="AP48" s="21"/>
      <c r="AQ48" s="21"/>
      <c r="AR48" s="21"/>
      <c r="AS48" s="21"/>
      <c r="AT48" s="21"/>
      <c r="AU48" s="21"/>
      <c r="AV48" s="21"/>
      <c r="AW48" s="21"/>
      <c r="AX48" s="21"/>
      <c r="AY48" s="21"/>
      <c r="AZ48" s="21"/>
      <c r="BA48" s="21"/>
      <c r="BB48" s="21"/>
      <c r="BC48" s="21"/>
      <c r="BD48" s="21"/>
      <c r="BE48" s="21"/>
      <c r="BF48" s="21"/>
      <c r="BG48" s="21"/>
      <c r="BH48" s="21"/>
      <c r="BI48" s="21"/>
      <c r="BJ48" s="21"/>
      <c r="BK48" s="21"/>
      <c r="BL48" s="21"/>
      <c r="BM48" s="21"/>
      <c r="BN48" s="21"/>
      <c r="BO48" s="21"/>
      <c r="BP48" s="21"/>
      <c r="BQ48" s="21"/>
      <c r="BR48" s="21"/>
      <c r="BS48" s="21"/>
      <c r="BT48" s="21"/>
      <c r="BU48" s="21"/>
      <c r="BV48" s="21"/>
      <c r="BW48" s="21"/>
      <c r="BX48" s="21" t="s">
        <v>1071</v>
      </c>
      <c r="BY48" s="21" t="s">
        <v>206</v>
      </c>
      <c r="BZ48" s="21" t="s">
        <v>957</v>
      </c>
      <c r="CA48" s="21" t="s">
        <v>824</v>
      </c>
      <c r="CB48" s="21" t="s">
        <v>186</v>
      </c>
      <c r="CC48" s="21" t="s">
        <v>824</v>
      </c>
      <c r="CD48" s="21" t="s">
        <v>835</v>
      </c>
      <c r="CE48" s="21" t="s">
        <v>830</v>
      </c>
      <c r="CF48" s="21" t="s">
        <v>186</v>
      </c>
      <c r="CG48" s="21" t="s">
        <v>843</v>
      </c>
      <c r="CH48" s="22">
        <f ca="1">AI48</f>
        <v>43873.984404976851</v>
      </c>
      <c r="CI48" s="22">
        <f ca="1">CH48+4</f>
        <v>43877.984404976851</v>
      </c>
      <c r="CJ48" s="21"/>
      <c r="CK48" s="21"/>
      <c r="CL48" s="21"/>
      <c r="CM48" s="21"/>
      <c r="CN48" s="21"/>
      <c r="CO48" s="21"/>
      <c r="CP48" s="21"/>
      <c r="CQ48" s="21"/>
      <c r="CR48" s="21"/>
      <c r="CS48" s="21"/>
      <c r="CT48" s="21"/>
      <c r="CU48" s="21"/>
      <c r="CV48" s="21"/>
      <c r="CW48" s="21"/>
      <c r="CX48" s="21"/>
      <c r="CY48" s="21"/>
      <c r="CZ48" s="21"/>
      <c r="DA48" s="21"/>
      <c r="DB48" s="21"/>
      <c r="DC48" s="21"/>
      <c r="DD48" s="21"/>
      <c r="DE48" s="21"/>
      <c r="DF48" s="22"/>
      <c r="DG48" s="21"/>
      <c r="DH48" s="22"/>
      <c r="DI48" s="21"/>
      <c r="DJ48" s="21"/>
      <c r="DK48" s="21"/>
      <c r="DL48" s="21"/>
      <c r="DM48" s="21"/>
      <c r="DN48" s="22"/>
      <c r="DO48" s="22"/>
      <c r="DP48" s="21"/>
      <c r="DQ48" s="22"/>
      <c r="DR48" s="21"/>
      <c r="DS48" s="21"/>
      <c r="DT48" s="21"/>
      <c r="DU48" s="21"/>
      <c r="DV48" s="21"/>
      <c r="DW48" s="22"/>
      <c r="DX48" s="22"/>
      <c r="DY48" s="21"/>
      <c r="DZ48" s="21"/>
      <c r="EA48" s="21"/>
      <c r="EB48" s="21"/>
      <c r="EC48" s="21"/>
      <c r="ED48" s="21"/>
      <c r="EE48" s="21"/>
      <c r="EF48" s="22"/>
      <c r="EG48" s="21"/>
      <c r="EH48" s="21"/>
      <c r="EI48" s="21"/>
      <c r="EJ48" s="21"/>
      <c r="EK48" s="21"/>
      <c r="EL48" s="21"/>
      <c r="EM48" s="21"/>
      <c r="EN48" s="21"/>
      <c r="EO48" s="21"/>
      <c r="EP48" s="21"/>
      <c r="EQ48" s="21"/>
      <c r="ER48" s="21"/>
      <c r="ES48" s="21"/>
      <c r="ET48" s="21"/>
      <c r="EU48" s="21"/>
      <c r="EV48" s="21"/>
      <c r="EW48" s="21"/>
      <c r="EX48" s="21"/>
      <c r="EY48" s="21">
        <v>47</v>
      </c>
      <c r="EZ48" s="21">
        <v>1003005323</v>
      </c>
      <c r="FA48" s="21">
        <v>335532342</v>
      </c>
      <c r="FB48" s="25">
        <v>190</v>
      </c>
      <c r="FC48" s="21" t="s">
        <v>554</v>
      </c>
      <c r="FD48" s="21" t="s">
        <v>555</v>
      </c>
      <c r="FE48" s="26" t="s">
        <v>972</v>
      </c>
      <c r="FF48" s="21" t="s">
        <v>644</v>
      </c>
    </row>
    <row r="49" spans="1:162" s="12" customFormat="1" x14ac:dyDescent="0.25">
      <c r="A49" s="21">
        <v>1</v>
      </c>
      <c r="B49" s="21">
        <v>48</v>
      </c>
      <c r="C49" s="22">
        <f t="shared" ca="1" si="4"/>
        <v>43827.984404976851</v>
      </c>
      <c r="D49" s="21" t="s">
        <v>168</v>
      </c>
      <c r="E49" s="21">
        <v>48</v>
      </c>
      <c r="F49" s="23">
        <f ca="1">NOW()-8</f>
        <v>43887.984404976851</v>
      </c>
      <c r="G49" s="22"/>
      <c r="H49" s="21" t="s">
        <v>1070</v>
      </c>
      <c r="I49" s="21" t="s">
        <v>197</v>
      </c>
      <c r="J49" s="21" t="s">
        <v>956</v>
      </c>
      <c r="K49" s="21" t="s">
        <v>824</v>
      </c>
      <c r="L49" s="21" t="s">
        <v>186</v>
      </c>
      <c r="M49" s="21" t="s">
        <v>824</v>
      </c>
      <c r="N49" s="21" t="s">
        <v>831</v>
      </c>
      <c r="O49" s="21" t="s">
        <v>830</v>
      </c>
      <c r="P49" s="21" t="s">
        <v>186</v>
      </c>
      <c r="Q49" s="21" t="s">
        <v>844</v>
      </c>
      <c r="R49" s="22">
        <f ca="1">C49+4</f>
        <v>43831.984404976851</v>
      </c>
      <c r="S49" s="22">
        <f ca="1">R49+25</f>
        <v>43856.984404976851</v>
      </c>
      <c r="T49" s="21" t="s">
        <v>826</v>
      </c>
      <c r="U49" s="22">
        <f ca="1">R49+3</f>
        <v>43834.984404976851</v>
      </c>
      <c r="V49" s="21" t="s">
        <v>827</v>
      </c>
      <c r="W49" s="22">
        <f ca="1">U49+17</f>
        <v>43851.984404976851</v>
      </c>
      <c r="X49" s="21" t="s">
        <v>828</v>
      </c>
      <c r="Y49" s="21" t="s">
        <v>1071</v>
      </c>
      <c r="Z49" s="21" t="s">
        <v>197</v>
      </c>
      <c r="AA49" s="21" t="s">
        <v>957</v>
      </c>
      <c r="AB49" s="21" t="s">
        <v>831</v>
      </c>
      <c r="AC49" s="21" t="s">
        <v>186</v>
      </c>
      <c r="AD49" s="21" t="s">
        <v>831</v>
      </c>
      <c r="AE49" s="21" t="s">
        <v>824</v>
      </c>
      <c r="AF49" s="21" t="s">
        <v>830</v>
      </c>
      <c r="AG49" s="21" t="s">
        <v>186</v>
      </c>
      <c r="AH49" s="21" t="s">
        <v>843</v>
      </c>
      <c r="AI49" s="22">
        <f ca="1">S49+5</f>
        <v>43861.984404976851</v>
      </c>
      <c r="AJ49" s="22">
        <f ca="1">AI49+15</f>
        <v>43876.984404976851</v>
      </c>
      <c r="AK49" s="21" t="s">
        <v>1065</v>
      </c>
      <c r="AL49" s="21"/>
      <c r="AM49" s="21"/>
      <c r="AN49" s="21" t="s">
        <v>973</v>
      </c>
      <c r="AO49" s="22">
        <f ca="1">AI49+5</f>
        <v>43866.984404976851</v>
      </c>
      <c r="AP49" s="21" t="s">
        <v>1072</v>
      </c>
      <c r="AQ49" s="21" t="s">
        <v>206</v>
      </c>
      <c r="AR49" s="21" t="s">
        <v>848</v>
      </c>
      <c r="AS49" s="21" t="s">
        <v>837</v>
      </c>
      <c r="AT49" s="21" t="s">
        <v>180</v>
      </c>
      <c r="AU49" s="21" t="s">
        <v>837</v>
      </c>
      <c r="AV49" s="21" t="s">
        <v>824</v>
      </c>
      <c r="AW49" s="21" t="s">
        <v>186</v>
      </c>
      <c r="AX49" s="21" t="s">
        <v>180</v>
      </c>
      <c r="AY49" s="21" t="s">
        <v>1064</v>
      </c>
      <c r="AZ49" s="22">
        <f ca="1">AJ49+2</f>
        <v>43878.984404976851</v>
      </c>
      <c r="BA49" s="22">
        <f ca="1">AZ49+1+TIME(2,2,3)</f>
        <v>43880.069161921296</v>
      </c>
      <c r="BB49" s="21"/>
      <c r="BC49" s="21"/>
      <c r="BD49" s="21"/>
      <c r="BE49" s="21"/>
      <c r="BF49" s="21"/>
      <c r="BG49" s="21"/>
      <c r="BH49" s="21"/>
      <c r="BI49" s="21"/>
      <c r="BJ49" s="21"/>
      <c r="BK49" s="21"/>
      <c r="BL49" s="21"/>
      <c r="BM49" s="21"/>
      <c r="BN49" s="21"/>
      <c r="BO49" s="21"/>
      <c r="BP49" s="21"/>
      <c r="BQ49" s="21"/>
      <c r="BR49" s="21"/>
      <c r="BS49" s="21"/>
      <c r="BT49" s="21"/>
      <c r="BU49" s="21"/>
      <c r="BV49" s="21"/>
      <c r="BW49" s="21"/>
      <c r="BX49" s="21" t="s">
        <v>1072</v>
      </c>
      <c r="BY49" s="21" t="s">
        <v>206</v>
      </c>
      <c r="BZ49" s="21" t="s">
        <v>848</v>
      </c>
      <c r="CA49" s="21" t="s">
        <v>837</v>
      </c>
      <c r="CB49" s="21" t="s">
        <v>180</v>
      </c>
      <c r="CC49" s="21" t="s">
        <v>837</v>
      </c>
      <c r="CD49" s="21" t="s">
        <v>824</v>
      </c>
      <c r="CE49" s="21" t="s">
        <v>186</v>
      </c>
      <c r="CF49" s="21" t="s">
        <v>180</v>
      </c>
      <c r="CG49" s="21" t="s">
        <v>1064</v>
      </c>
      <c r="CH49" s="22">
        <f ca="1">AZ49</f>
        <v>43878.984404976851</v>
      </c>
      <c r="CI49" s="22">
        <f ca="1">CH49+1+TIME(2,2,3)</f>
        <v>43880.069161921296</v>
      </c>
      <c r="CJ49" s="21"/>
      <c r="CK49" s="21"/>
      <c r="CL49" s="21"/>
      <c r="CM49" s="21"/>
      <c r="CN49" s="21"/>
      <c r="CO49" s="21"/>
      <c r="CP49" s="21"/>
      <c r="CQ49" s="21"/>
      <c r="CR49" s="21"/>
      <c r="CS49" s="21"/>
      <c r="CT49" s="21"/>
      <c r="CU49" s="21"/>
      <c r="CV49" s="21"/>
      <c r="CW49" s="21"/>
      <c r="CX49" s="21"/>
      <c r="CY49" s="21"/>
      <c r="CZ49" s="21"/>
      <c r="DA49" s="21"/>
      <c r="DB49" s="21"/>
      <c r="DC49" s="21"/>
      <c r="DD49" s="21"/>
      <c r="DE49" s="21"/>
      <c r="DF49" s="22"/>
      <c r="DG49" s="21"/>
      <c r="DH49" s="22"/>
      <c r="DI49" s="21"/>
      <c r="DJ49" s="21"/>
      <c r="DK49" s="21"/>
      <c r="DL49" s="21"/>
      <c r="DM49" s="21"/>
      <c r="DN49" s="22"/>
      <c r="DO49" s="22"/>
      <c r="DP49" s="21"/>
      <c r="DQ49" s="22"/>
      <c r="DR49" s="21"/>
      <c r="DS49" s="21"/>
      <c r="DT49" s="21"/>
      <c r="DU49" s="21"/>
      <c r="DV49" s="21"/>
      <c r="DW49" s="22"/>
      <c r="DX49" s="22"/>
      <c r="DY49" s="21"/>
      <c r="DZ49" s="21"/>
      <c r="EA49" s="21"/>
      <c r="EB49" s="21"/>
      <c r="EC49" s="21"/>
      <c r="ED49" s="21"/>
      <c r="EE49" s="21"/>
      <c r="EF49" s="22"/>
      <c r="EG49" s="21"/>
      <c r="EH49" s="21"/>
      <c r="EI49" s="21"/>
      <c r="EJ49" s="21"/>
      <c r="EK49" s="21"/>
      <c r="EL49" s="21"/>
      <c r="EM49" s="21"/>
      <c r="EN49" s="21"/>
      <c r="EO49" s="21"/>
      <c r="EP49" s="21"/>
      <c r="EQ49" s="21"/>
      <c r="ER49" s="21"/>
      <c r="ES49" s="21"/>
      <c r="ET49" s="21"/>
      <c r="EU49" s="21"/>
      <c r="EV49" s="21"/>
      <c r="EW49" s="21"/>
      <c r="EX49" s="21"/>
      <c r="EY49" s="21">
        <v>48</v>
      </c>
      <c r="EZ49" s="21">
        <v>1003005414</v>
      </c>
      <c r="FA49" s="21">
        <v>621550221</v>
      </c>
      <c r="FB49" s="25">
        <v>125</v>
      </c>
      <c r="FC49" s="21" t="s">
        <v>548</v>
      </c>
      <c r="FD49" s="21" t="s">
        <v>561</v>
      </c>
      <c r="FE49" s="26" t="s">
        <v>643</v>
      </c>
      <c r="FF49" s="21" t="s">
        <v>677</v>
      </c>
    </row>
    <row r="50" spans="1:162" s="12" customFormat="1" x14ac:dyDescent="0.25">
      <c r="A50" s="21">
        <v>1</v>
      </c>
      <c r="B50" s="21">
        <v>49</v>
      </c>
      <c r="C50" s="22">
        <f t="shared" ca="1" si="4"/>
        <v>43827.984404976851</v>
      </c>
      <c r="D50" s="21" t="s">
        <v>168</v>
      </c>
      <c r="E50" s="21">
        <v>49</v>
      </c>
      <c r="F50" s="23">
        <f t="shared" ref="F50:F52" ca="1" si="8">NOW()-8</f>
        <v>43887.984404976851</v>
      </c>
      <c r="G50" s="22"/>
      <c r="H50" s="21" t="s">
        <v>1070</v>
      </c>
      <c r="I50" s="21" t="s">
        <v>168</v>
      </c>
      <c r="J50" s="21" t="s">
        <v>956</v>
      </c>
      <c r="K50" s="21" t="s">
        <v>831</v>
      </c>
      <c r="L50" s="21" t="s">
        <v>186</v>
      </c>
      <c r="M50" s="21" t="s">
        <v>831</v>
      </c>
      <c r="N50" s="21" t="s">
        <v>824</v>
      </c>
      <c r="O50" s="21" t="s">
        <v>830</v>
      </c>
      <c r="P50" s="21" t="s">
        <v>186</v>
      </c>
      <c r="Q50" s="21" t="s">
        <v>844</v>
      </c>
      <c r="R50" s="22">
        <f ca="1">C50+4</f>
        <v>43831.984404976851</v>
      </c>
      <c r="S50" s="22">
        <f ca="1">R50+30+TIME(2,2,2)</f>
        <v>43862.069150347219</v>
      </c>
      <c r="T50" s="21" t="s">
        <v>826</v>
      </c>
      <c r="U50" s="22">
        <f ca="1">R50+3</f>
        <v>43834.984404976851</v>
      </c>
      <c r="V50" s="21" t="s">
        <v>827</v>
      </c>
      <c r="W50" s="22">
        <f ca="1">U50+17</f>
        <v>43851.984404976851</v>
      </c>
      <c r="X50" s="21"/>
      <c r="Y50" s="21"/>
      <c r="Z50" s="21"/>
      <c r="AA50" s="21"/>
      <c r="AB50" s="21"/>
      <c r="AC50" s="21"/>
      <c r="AD50" s="21"/>
      <c r="AE50" s="21"/>
      <c r="AF50" s="21"/>
      <c r="AG50" s="21"/>
      <c r="AH50" s="21"/>
      <c r="AI50" s="22"/>
      <c r="AJ50" s="22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21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21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21"/>
      <c r="BR50" s="21"/>
      <c r="BS50" s="21"/>
      <c r="BT50" s="21"/>
      <c r="BU50" s="21"/>
      <c r="BV50" s="21"/>
      <c r="BW50" s="21"/>
      <c r="BX50" s="21" t="s">
        <v>1070</v>
      </c>
      <c r="BY50" s="21" t="s">
        <v>168</v>
      </c>
      <c r="BZ50" s="21" t="s">
        <v>956</v>
      </c>
      <c r="CA50" s="21" t="s">
        <v>831</v>
      </c>
      <c r="CB50" s="21" t="s">
        <v>186</v>
      </c>
      <c r="CC50" s="21" t="s">
        <v>831</v>
      </c>
      <c r="CD50" s="21" t="s">
        <v>824</v>
      </c>
      <c r="CE50" s="21" t="s">
        <v>830</v>
      </c>
      <c r="CF50" s="21" t="s">
        <v>186</v>
      </c>
      <c r="CG50" s="21" t="s">
        <v>844</v>
      </c>
      <c r="CH50" s="22">
        <f t="shared" ref="CH50:CH63" ca="1" si="9">R50</f>
        <v>43831.984404976851</v>
      </c>
      <c r="CI50" s="22">
        <f ca="1">CH50+30+TIME(2,2,2)</f>
        <v>43862.069150347219</v>
      </c>
      <c r="CJ50" s="21" t="s">
        <v>826</v>
      </c>
      <c r="CK50" s="22">
        <f ca="1">U50</f>
        <v>43834.984404976851</v>
      </c>
      <c r="CL50" s="21" t="s">
        <v>827</v>
      </c>
      <c r="CM50" s="22">
        <f ca="1">W50</f>
        <v>43851.984404976851</v>
      </c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21"/>
      <c r="CY50" s="21"/>
      <c r="CZ50" s="21"/>
      <c r="DA50" s="21"/>
      <c r="DB50" s="21"/>
      <c r="DC50" s="21"/>
      <c r="DD50" s="21"/>
      <c r="DE50" s="21"/>
      <c r="DF50" s="22"/>
      <c r="DG50" s="21"/>
      <c r="DH50" s="22"/>
      <c r="DI50" s="21"/>
      <c r="DJ50" s="21"/>
      <c r="DK50" s="21"/>
      <c r="DL50" s="21"/>
      <c r="DM50" s="21"/>
      <c r="DN50" s="22"/>
      <c r="DO50" s="22"/>
      <c r="DP50" s="21"/>
      <c r="DQ50" s="22"/>
      <c r="DR50" s="21"/>
      <c r="DS50" s="21"/>
      <c r="DT50" s="21"/>
      <c r="DU50" s="21"/>
      <c r="DV50" s="21"/>
      <c r="DW50" s="22"/>
      <c r="DX50" s="22"/>
      <c r="DY50" s="21"/>
      <c r="DZ50" s="21"/>
      <c r="EA50" s="21"/>
      <c r="EB50" s="21"/>
      <c r="EC50" s="21"/>
      <c r="ED50" s="21"/>
      <c r="EE50" s="21"/>
      <c r="EF50" s="22"/>
      <c r="EG50" s="21"/>
      <c r="EH50" s="21"/>
      <c r="EI50" s="21"/>
      <c r="EJ50" s="21"/>
      <c r="EK50" s="21"/>
      <c r="EL50" s="21"/>
      <c r="EM50" s="21"/>
      <c r="EN50" s="21"/>
      <c r="EO50" s="21"/>
      <c r="EP50" s="21"/>
      <c r="EQ50" s="21"/>
      <c r="ER50" s="21"/>
      <c r="ES50" s="21"/>
      <c r="ET50" s="21"/>
      <c r="EU50" s="21"/>
      <c r="EV50" s="21"/>
      <c r="EW50" s="21"/>
      <c r="EX50" s="21"/>
      <c r="EY50" s="21">
        <v>49</v>
      </c>
      <c r="EZ50" s="21">
        <v>1003005430</v>
      </c>
      <c r="FA50" s="21">
        <v>361584748</v>
      </c>
      <c r="FB50" s="25">
        <v>75</v>
      </c>
      <c r="FC50" s="21" t="s">
        <v>585</v>
      </c>
      <c r="FD50" s="21" t="s">
        <v>567</v>
      </c>
      <c r="FE50" s="26" t="s">
        <v>974</v>
      </c>
      <c r="FF50" s="21" t="s">
        <v>647</v>
      </c>
    </row>
    <row r="51" spans="1:162" s="12" customFormat="1" x14ac:dyDescent="0.25">
      <c r="A51" s="21">
        <v>1</v>
      </c>
      <c r="B51" s="21">
        <v>50</v>
      </c>
      <c r="C51" s="22">
        <f t="shared" ca="1" si="4"/>
        <v>43827.984404976851</v>
      </c>
      <c r="D51" s="21" t="s">
        <v>168</v>
      </c>
      <c r="E51" s="21">
        <v>50</v>
      </c>
      <c r="F51" s="23">
        <f t="shared" ca="1" si="8"/>
        <v>43887.984404976851</v>
      </c>
      <c r="G51" s="22"/>
      <c r="H51" s="21" t="s">
        <v>1070</v>
      </c>
      <c r="I51" s="21" t="s">
        <v>206</v>
      </c>
      <c r="J51" s="21" t="s">
        <v>956</v>
      </c>
      <c r="K51" s="21" t="s">
        <v>837</v>
      </c>
      <c r="L51" s="21" t="s">
        <v>186</v>
      </c>
      <c r="M51" s="21" t="s">
        <v>837</v>
      </c>
      <c r="N51" s="21" t="s">
        <v>835</v>
      </c>
      <c r="O51" s="21" t="s">
        <v>830</v>
      </c>
      <c r="P51" s="21" t="s">
        <v>186</v>
      </c>
      <c r="Q51" s="21" t="s">
        <v>844</v>
      </c>
      <c r="R51" s="22">
        <f ca="1">C51+7</f>
        <v>43834.984404976851</v>
      </c>
      <c r="S51" s="22">
        <f ca="1">R51+TIME(4,5,2)</f>
        <v>43835.154567013888</v>
      </c>
      <c r="T51" s="21"/>
      <c r="U51" s="22"/>
      <c r="V51" s="21"/>
      <c r="W51" s="22"/>
      <c r="X51" s="21"/>
      <c r="Y51" s="21"/>
      <c r="Z51" s="21"/>
      <c r="AA51" s="21"/>
      <c r="AB51" s="21"/>
      <c r="AC51" s="21"/>
      <c r="AD51" s="21"/>
      <c r="AE51" s="21"/>
      <c r="AF51" s="21"/>
      <c r="AG51" s="21"/>
      <c r="AH51" s="21"/>
      <c r="AI51" s="22"/>
      <c r="AJ51" s="22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21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21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21"/>
      <c r="BR51" s="21"/>
      <c r="BS51" s="21"/>
      <c r="BT51" s="21"/>
      <c r="BU51" s="21"/>
      <c r="BV51" s="21"/>
      <c r="BW51" s="21"/>
      <c r="BX51" s="21" t="s">
        <v>1070</v>
      </c>
      <c r="BY51" s="21" t="s">
        <v>206</v>
      </c>
      <c r="BZ51" s="21" t="s">
        <v>956</v>
      </c>
      <c r="CA51" s="21" t="s">
        <v>837</v>
      </c>
      <c r="CB51" s="21" t="s">
        <v>186</v>
      </c>
      <c r="CC51" s="21" t="s">
        <v>837</v>
      </c>
      <c r="CD51" s="21" t="s">
        <v>835</v>
      </c>
      <c r="CE51" s="21" t="s">
        <v>830</v>
      </c>
      <c r="CF51" s="21" t="s">
        <v>186</v>
      </c>
      <c r="CG51" s="21" t="s">
        <v>844</v>
      </c>
      <c r="CH51" s="22">
        <f t="shared" ca="1" si="9"/>
        <v>43834.984404976851</v>
      </c>
      <c r="CI51" s="22">
        <f ca="1">CH51+TIME(4,5,2)</f>
        <v>43835.154567013888</v>
      </c>
      <c r="CJ51" s="21"/>
      <c r="CK51" s="21"/>
      <c r="CL51" s="21"/>
      <c r="CM51" s="21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21"/>
      <c r="CY51" s="21"/>
      <c r="CZ51" s="21"/>
      <c r="DA51" s="21"/>
      <c r="DB51" s="21"/>
      <c r="DC51" s="21"/>
      <c r="DD51" s="21"/>
      <c r="DE51" s="21"/>
      <c r="DF51" s="22"/>
      <c r="DG51" s="21"/>
      <c r="DH51" s="22"/>
      <c r="DI51" s="21"/>
      <c r="DJ51" s="21"/>
      <c r="DK51" s="21"/>
      <c r="DL51" s="21"/>
      <c r="DM51" s="21"/>
      <c r="DN51" s="22"/>
      <c r="DO51" s="22"/>
      <c r="DP51" s="21"/>
      <c r="DQ51" s="22"/>
      <c r="DR51" s="21"/>
      <c r="DS51" s="21"/>
      <c r="DT51" s="21"/>
      <c r="DU51" s="21"/>
      <c r="DV51" s="21"/>
      <c r="DW51" s="22"/>
      <c r="DX51" s="22"/>
      <c r="DY51" s="21"/>
      <c r="DZ51" s="21"/>
      <c r="EA51" s="21"/>
      <c r="EB51" s="21"/>
      <c r="EC51" s="21"/>
      <c r="ED51" s="21"/>
      <c r="EE51" s="21"/>
      <c r="EF51" s="22"/>
      <c r="EG51" s="21"/>
      <c r="EH51" s="21"/>
      <c r="EI51" s="21"/>
      <c r="EJ51" s="21"/>
      <c r="EK51" s="21"/>
      <c r="EL51" s="21"/>
      <c r="EM51" s="21"/>
      <c r="EN51" s="21"/>
      <c r="EO51" s="21"/>
      <c r="EP51" s="21"/>
      <c r="EQ51" s="21"/>
      <c r="ER51" s="21"/>
      <c r="ES51" s="21"/>
      <c r="ET51" s="21"/>
      <c r="EU51" s="21"/>
      <c r="EV51" s="21"/>
      <c r="EW51" s="21"/>
      <c r="EX51" s="21"/>
      <c r="EY51" s="21">
        <v>50</v>
      </c>
      <c r="EZ51" s="21">
        <v>1003005638</v>
      </c>
      <c r="FA51" s="21">
        <v>305886941</v>
      </c>
      <c r="FB51" s="25">
        <v>195</v>
      </c>
      <c r="FC51" s="26" t="s">
        <v>566</v>
      </c>
      <c r="FD51" s="21" t="s">
        <v>573</v>
      </c>
      <c r="FE51" s="26" t="s">
        <v>975</v>
      </c>
      <c r="FF51" s="21" t="s">
        <v>627</v>
      </c>
    </row>
    <row r="52" spans="1:162" s="12" customFormat="1" x14ac:dyDescent="0.25">
      <c r="A52" s="21">
        <v>1</v>
      </c>
      <c r="B52" s="21">
        <v>51</v>
      </c>
      <c r="C52" s="22">
        <f t="shared" ca="1" si="4"/>
        <v>43827.984404976851</v>
      </c>
      <c r="D52" s="21" t="s">
        <v>168</v>
      </c>
      <c r="E52" s="21">
        <v>51</v>
      </c>
      <c r="F52" s="23">
        <f t="shared" ca="1" si="8"/>
        <v>43887.984404976851</v>
      </c>
      <c r="G52" s="22"/>
      <c r="H52" s="21" t="s">
        <v>1070</v>
      </c>
      <c r="I52" s="21" t="s">
        <v>209</v>
      </c>
      <c r="J52" s="21" t="s">
        <v>956</v>
      </c>
      <c r="K52" s="21" t="s">
        <v>835</v>
      </c>
      <c r="L52" s="21" t="s">
        <v>186</v>
      </c>
      <c r="M52" s="21" t="s">
        <v>835</v>
      </c>
      <c r="N52" s="21" t="s">
        <v>825</v>
      </c>
      <c r="O52" s="21" t="s">
        <v>830</v>
      </c>
      <c r="P52" s="21" t="s">
        <v>186</v>
      </c>
      <c r="Q52" s="21" t="s">
        <v>844</v>
      </c>
      <c r="R52" s="22">
        <f ca="1">C52+4</f>
        <v>43831.984404976851</v>
      </c>
      <c r="S52" s="22">
        <f ca="1">R52+20</f>
        <v>43851.984404976851</v>
      </c>
      <c r="T52" s="21"/>
      <c r="U52" s="22"/>
      <c r="V52" s="21"/>
      <c r="W52" s="22"/>
      <c r="X52" s="21"/>
      <c r="Y52" s="21" t="s">
        <v>1071</v>
      </c>
      <c r="Z52" s="21" t="s">
        <v>168</v>
      </c>
      <c r="AA52" s="21" t="s">
        <v>957</v>
      </c>
      <c r="AB52" s="21" t="s">
        <v>837</v>
      </c>
      <c r="AC52" s="21" t="s">
        <v>186</v>
      </c>
      <c r="AD52" s="21" t="s">
        <v>837</v>
      </c>
      <c r="AE52" s="21" t="s">
        <v>831</v>
      </c>
      <c r="AF52" s="21" t="s">
        <v>830</v>
      </c>
      <c r="AG52" s="21" t="s">
        <v>186</v>
      </c>
      <c r="AH52" s="21" t="s">
        <v>843</v>
      </c>
      <c r="AI52" s="22">
        <f ca="1">S52+5</f>
        <v>43856.984404976851</v>
      </c>
      <c r="AJ52" s="22">
        <f ca="1">AI52+5</f>
        <v>43861.984404976851</v>
      </c>
      <c r="AK52" s="21"/>
      <c r="AL52" s="21"/>
      <c r="AM52" s="21"/>
      <c r="AN52" s="21" t="s">
        <v>973</v>
      </c>
      <c r="AO52" s="22">
        <f ca="1">AI52+4</f>
        <v>43860.984404976851</v>
      </c>
      <c r="AP52" s="21"/>
      <c r="AQ52" s="21"/>
      <c r="AR52" s="21"/>
      <c r="AS52" s="21"/>
      <c r="AT52" s="21"/>
      <c r="AU52" s="21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21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21"/>
      <c r="BR52" s="21"/>
      <c r="BS52" s="21"/>
      <c r="BT52" s="21"/>
      <c r="BU52" s="21"/>
      <c r="BV52" s="21"/>
      <c r="BW52" s="21"/>
      <c r="BX52" s="21" t="s">
        <v>1070</v>
      </c>
      <c r="BY52" s="21" t="s">
        <v>209</v>
      </c>
      <c r="BZ52" s="21" t="s">
        <v>956</v>
      </c>
      <c r="CA52" s="21" t="s">
        <v>835</v>
      </c>
      <c r="CB52" s="21" t="s">
        <v>186</v>
      </c>
      <c r="CC52" s="21" t="s">
        <v>835</v>
      </c>
      <c r="CD52" s="21" t="s">
        <v>825</v>
      </c>
      <c r="CE52" s="21" t="s">
        <v>830</v>
      </c>
      <c r="CF52" s="21" t="s">
        <v>186</v>
      </c>
      <c r="CG52" s="21" t="s">
        <v>844</v>
      </c>
      <c r="CH52" s="22">
        <f t="shared" ca="1" si="9"/>
        <v>43831.984404976851</v>
      </c>
      <c r="CI52" s="22">
        <f ca="1">CH52+20</f>
        <v>43851.984404976851</v>
      </c>
      <c r="CJ52" s="21"/>
      <c r="CK52" s="22"/>
      <c r="CL52" s="21"/>
      <c r="CM52" s="22"/>
      <c r="CN52" s="21"/>
      <c r="CO52" s="21" t="s">
        <v>1071</v>
      </c>
      <c r="CP52" s="21" t="s">
        <v>168</v>
      </c>
      <c r="CQ52" s="21" t="s">
        <v>957</v>
      </c>
      <c r="CR52" s="21" t="s">
        <v>837</v>
      </c>
      <c r="CS52" s="21" t="s">
        <v>186</v>
      </c>
      <c r="CT52" s="21" t="s">
        <v>837</v>
      </c>
      <c r="CU52" s="21" t="s">
        <v>831</v>
      </c>
      <c r="CV52" s="21" t="s">
        <v>830</v>
      </c>
      <c r="CW52" s="21" t="s">
        <v>186</v>
      </c>
      <c r="CX52" s="21" t="s">
        <v>843</v>
      </c>
      <c r="CY52" s="22">
        <f ca="1">AI52</f>
        <v>43856.984404976851</v>
      </c>
      <c r="CZ52" s="22">
        <f ca="1">CY52+5</f>
        <v>43861.984404976851</v>
      </c>
      <c r="DA52" s="21"/>
      <c r="DB52" s="21"/>
      <c r="DC52" s="21" t="s">
        <v>973</v>
      </c>
      <c r="DD52" s="22">
        <f ca="1">AO52</f>
        <v>43860.984404976851</v>
      </c>
      <c r="DE52" s="21"/>
      <c r="DF52" s="22"/>
      <c r="DG52" s="21"/>
      <c r="DH52" s="22"/>
      <c r="DI52" s="21"/>
      <c r="DJ52" s="21"/>
      <c r="DK52" s="21"/>
      <c r="DL52" s="21"/>
      <c r="DM52" s="21"/>
      <c r="DN52" s="22"/>
      <c r="DO52" s="22"/>
      <c r="DP52" s="21"/>
      <c r="DQ52" s="22"/>
      <c r="DR52" s="21"/>
      <c r="DS52" s="21"/>
      <c r="DT52" s="21"/>
      <c r="DU52" s="21"/>
      <c r="DV52" s="21"/>
      <c r="DW52" s="22"/>
      <c r="DX52" s="22"/>
      <c r="DY52" s="21"/>
      <c r="DZ52" s="21"/>
      <c r="EA52" s="21"/>
      <c r="EB52" s="21"/>
      <c r="EC52" s="21"/>
      <c r="ED52" s="21"/>
      <c r="EE52" s="21"/>
      <c r="EF52" s="22"/>
      <c r="EG52" s="21"/>
      <c r="EH52" s="21"/>
      <c r="EI52" s="21"/>
      <c r="EJ52" s="21"/>
      <c r="EK52" s="21"/>
      <c r="EL52" s="21"/>
      <c r="EM52" s="21"/>
      <c r="EN52" s="21"/>
      <c r="EO52" s="21"/>
      <c r="EP52" s="21"/>
      <c r="EQ52" s="21"/>
      <c r="ER52" s="21"/>
      <c r="ES52" s="21"/>
      <c r="ET52" s="21"/>
      <c r="EU52" s="21"/>
      <c r="EV52" s="21"/>
      <c r="EW52" s="21"/>
      <c r="EX52" s="21"/>
      <c r="EY52" s="21">
        <v>51</v>
      </c>
      <c r="EZ52" s="21">
        <v>1003005661</v>
      </c>
      <c r="FA52" s="21">
        <v>327764375</v>
      </c>
      <c r="FB52" s="25">
        <v>0</v>
      </c>
      <c r="FC52" s="26" t="s">
        <v>578</v>
      </c>
      <c r="FD52" s="21" t="s">
        <v>579</v>
      </c>
      <c r="FE52" s="26" t="s">
        <v>976</v>
      </c>
      <c r="FF52" s="21" t="s">
        <v>977</v>
      </c>
    </row>
    <row r="53" spans="1:162" s="12" customFormat="1" x14ac:dyDescent="0.25">
      <c r="A53" s="21">
        <v>1</v>
      </c>
      <c r="B53" s="21">
        <v>52</v>
      </c>
      <c r="C53" s="22">
        <f ca="1">F53-60</f>
        <v>43828.984404976851</v>
      </c>
      <c r="D53" s="21" t="s">
        <v>168</v>
      </c>
      <c r="E53" s="21">
        <v>52</v>
      </c>
      <c r="F53" s="23">
        <f ca="1">NOW()-7</f>
        <v>43888.984404976851</v>
      </c>
      <c r="G53" s="22"/>
      <c r="H53" s="21" t="s">
        <v>1070</v>
      </c>
      <c r="I53" s="21" t="s">
        <v>194</v>
      </c>
      <c r="J53" s="21" t="s">
        <v>956</v>
      </c>
      <c r="K53" s="21" t="s">
        <v>825</v>
      </c>
      <c r="L53" s="21" t="s">
        <v>186</v>
      </c>
      <c r="M53" s="21" t="s">
        <v>825</v>
      </c>
      <c r="N53" s="21" t="s">
        <v>837</v>
      </c>
      <c r="O53" s="21" t="s">
        <v>830</v>
      </c>
      <c r="P53" s="21" t="s">
        <v>186</v>
      </c>
      <c r="Q53" s="21" t="s">
        <v>844</v>
      </c>
      <c r="R53" s="22">
        <f ca="1">C53+4</f>
        <v>43832.984404976851</v>
      </c>
      <c r="S53" s="22">
        <f ca="1">R53+20</f>
        <v>43852.984404976851</v>
      </c>
      <c r="T53" s="21" t="s">
        <v>826</v>
      </c>
      <c r="U53" s="22">
        <f ca="1">R53+3</f>
        <v>43835.984404976851</v>
      </c>
      <c r="V53" s="21" t="s">
        <v>827</v>
      </c>
      <c r="W53" s="22">
        <f ca="1">U53+10</f>
        <v>43845.984404976851</v>
      </c>
      <c r="X53" s="21"/>
      <c r="Y53" s="21" t="s">
        <v>1071</v>
      </c>
      <c r="Z53" s="21" t="s">
        <v>168</v>
      </c>
      <c r="AA53" s="21" t="s">
        <v>957</v>
      </c>
      <c r="AB53" s="21" t="s">
        <v>835</v>
      </c>
      <c r="AC53" s="21" t="s">
        <v>186</v>
      </c>
      <c r="AD53" s="21" t="s">
        <v>835</v>
      </c>
      <c r="AE53" s="21" t="s">
        <v>825</v>
      </c>
      <c r="AF53" s="21" t="s">
        <v>830</v>
      </c>
      <c r="AG53" s="21" t="s">
        <v>186</v>
      </c>
      <c r="AH53" s="21" t="s">
        <v>843</v>
      </c>
      <c r="AI53" s="22">
        <f ca="1">S53+4</f>
        <v>43856.984404976851</v>
      </c>
      <c r="AJ53" s="22">
        <f ca="1">AI53+TIME(9,8,1)</f>
        <v>43857.364972106479</v>
      </c>
      <c r="AK53" s="21"/>
      <c r="AL53" s="21"/>
      <c r="AM53" s="21"/>
      <c r="AN53" s="21"/>
      <c r="AO53" s="21"/>
      <c r="AP53" s="21"/>
      <c r="AQ53" s="21"/>
      <c r="AR53" s="21"/>
      <c r="AS53" s="21"/>
      <c r="AT53" s="21"/>
      <c r="AU53" s="21"/>
      <c r="AV53" s="21"/>
      <c r="AW53" s="21"/>
      <c r="AX53" s="21"/>
      <c r="AY53" s="21"/>
      <c r="AZ53" s="21"/>
      <c r="BA53" s="21"/>
      <c r="BB53" s="21"/>
      <c r="BC53" s="21"/>
      <c r="BD53" s="21"/>
      <c r="BE53" s="21"/>
      <c r="BF53" s="21"/>
      <c r="BG53" s="21"/>
      <c r="BH53" s="21"/>
      <c r="BI53" s="21"/>
      <c r="BJ53" s="21"/>
      <c r="BK53" s="21"/>
      <c r="BL53" s="21"/>
      <c r="BM53" s="21"/>
      <c r="BN53" s="21"/>
      <c r="BO53" s="21"/>
      <c r="BP53" s="21"/>
      <c r="BQ53" s="21"/>
      <c r="BR53" s="21"/>
      <c r="BS53" s="21"/>
      <c r="BT53" s="21"/>
      <c r="BU53" s="21"/>
      <c r="BV53" s="21"/>
      <c r="BW53" s="21"/>
      <c r="BX53" s="21" t="s">
        <v>1070</v>
      </c>
      <c r="BY53" s="21" t="s">
        <v>194</v>
      </c>
      <c r="BZ53" s="21" t="s">
        <v>956</v>
      </c>
      <c r="CA53" s="21" t="s">
        <v>825</v>
      </c>
      <c r="CB53" s="21" t="s">
        <v>186</v>
      </c>
      <c r="CC53" s="21" t="s">
        <v>825</v>
      </c>
      <c r="CD53" s="21" t="s">
        <v>837</v>
      </c>
      <c r="CE53" s="21" t="s">
        <v>830</v>
      </c>
      <c r="CF53" s="21" t="s">
        <v>186</v>
      </c>
      <c r="CG53" s="21" t="s">
        <v>844</v>
      </c>
      <c r="CH53" s="22">
        <f t="shared" ca="1" si="9"/>
        <v>43832.984404976851</v>
      </c>
      <c r="CI53" s="22">
        <f ca="1">CH53+20</f>
        <v>43852.984404976851</v>
      </c>
      <c r="CJ53" s="21" t="s">
        <v>826</v>
      </c>
      <c r="CK53" s="22">
        <f ca="1">U53</f>
        <v>43835.984404976851</v>
      </c>
      <c r="CL53" s="21" t="s">
        <v>827</v>
      </c>
      <c r="CM53" s="22">
        <f ca="1">W53</f>
        <v>43845.984404976851</v>
      </c>
      <c r="CN53" s="21"/>
      <c r="CO53" s="21" t="s">
        <v>1071</v>
      </c>
      <c r="CP53" s="21" t="s">
        <v>168</v>
      </c>
      <c r="CQ53" s="21" t="s">
        <v>957</v>
      </c>
      <c r="CR53" s="21" t="s">
        <v>835</v>
      </c>
      <c r="CS53" s="21" t="s">
        <v>186</v>
      </c>
      <c r="CT53" s="21" t="s">
        <v>835</v>
      </c>
      <c r="CU53" s="21" t="s">
        <v>825</v>
      </c>
      <c r="CV53" s="21" t="s">
        <v>830</v>
      </c>
      <c r="CW53" s="21" t="s">
        <v>186</v>
      </c>
      <c r="CX53" s="21" t="s">
        <v>843</v>
      </c>
      <c r="CY53" s="22">
        <f ca="1">AI53</f>
        <v>43856.984404976851</v>
      </c>
      <c r="CZ53" s="22">
        <f ca="1">CY53+TIME(9,8,1)</f>
        <v>43857.364972106479</v>
      </c>
      <c r="DA53" s="21"/>
      <c r="DB53" s="21"/>
      <c r="DC53" s="21"/>
      <c r="DD53" s="21"/>
      <c r="DE53" s="21"/>
      <c r="DF53" s="22"/>
      <c r="DG53" s="21"/>
      <c r="DH53" s="22"/>
      <c r="DI53" s="21"/>
      <c r="DJ53" s="21"/>
      <c r="DK53" s="21"/>
      <c r="DL53" s="21"/>
      <c r="DM53" s="21"/>
      <c r="DN53" s="22"/>
      <c r="DO53" s="22"/>
      <c r="DP53" s="21"/>
      <c r="DQ53" s="22"/>
      <c r="DR53" s="21"/>
      <c r="DS53" s="21"/>
      <c r="DT53" s="21"/>
      <c r="DU53" s="21"/>
      <c r="DV53" s="21"/>
      <c r="DW53" s="22"/>
      <c r="DX53" s="22"/>
      <c r="DY53" s="21"/>
      <c r="DZ53" s="21"/>
      <c r="EA53" s="21"/>
      <c r="EB53" s="21"/>
      <c r="EC53" s="21"/>
      <c r="ED53" s="21"/>
      <c r="EE53" s="21"/>
      <c r="EF53" s="22"/>
      <c r="EG53" s="21"/>
      <c r="EH53" s="21"/>
      <c r="EI53" s="21"/>
      <c r="EJ53" s="21"/>
      <c r="EK53" s="21"/>
      <c r="EL53" s="21"/>
      <c r="EM53" s="21"/>
      <c r="EN53" s="21"/>
      <c r="EO53" s="21"/>
      <c r="EP53" s="21"/>
      <c r="EQ53" s="21"/>
      <c r="ER53" s="21"/>
      <c r="ES53" s="21"/>
      <c r="ET53" s="21"/>
      <c r="EU53" s="21"/>
      <c r="EV53" s="21"/>
      <c r="EW53" s="21"/>
      <c r="EX53" s="21"/>
      <c r="EY53" s="21">
        <v>52</v>
      </c>
      <c r="EZ53" s="21">
        <v>1003005679</v>
      </c>
      <c r="FA53" s="21">
        <v>246211083</v>
      </c>
      <c r="FB53" s="25">
        <v>115</v>
      </c>
      <c r="FC53" s="26" t="s">
        <v>572</v>
      </c>
      <c r="FD53" s="21" t="s">
        <v>586</v>
      </c>
      <c r="FE53" s="26" t="s">
        <v>978</v>
      </c>
      <c r="FF53" s="21" t="s">
        <v>979</v>
      </c>
    </row>
    <row r="54" spans="1:162" x14ac:dyDescent="0.25">
      <c r="A54" s="21">
        <v>1</v>
      </c>
      <c r="B54" s="21">
        <v>53</v>
      </c>
      <c r="C54" s="22">
        <f ca="1">F54-60</f>
        <v>43828.984404976851</v>
      </c>
      <c r="D54" s="21" t="s">
        <v>168</v>
      </c>
      <c r="E54" s="21">
        <v>53</v>
      </c>
      <c r="F54" s="23">
        <f t="shared" ref="F54:F56" ca="1" si="10">NOW()-7</f>
        <v>43888.984404976851</v>
      </c>
      <c r="G54" s="22"/>
      <c r="H54" s="21" t="s">
        <v>1070</v>
      </c>
      <c r="I54" s="21" t="s">
        <v>168</v>
      </c>
      <c r="J54" s="21" t="s">
        <v>956</v>
      </c>
      <c r="K54" s="21" t="s">
        <v>824</v>
      </c>
      <c r="L54" s="21" t="s">
        <v>186</v>
      </c>
      <c r="M54" s="21" t="s">
        <v>824</v>
      </c>
      <c r="N54" s="21" t="s">
        <v>831</v>
      </c>
      <c r="O54" s="21" t="s">
        <v>830</v>
      </c>
      <c r="P54" s="21" t="s">
        <v>186</v>
      </c>
      <c r="Q54" s="21" t="s">
        <v>844</v>
      </c>
      <c r="R54" s="22">
        <f ca="1">C54+5</f>
        <v>43833.984404976851</v>
      </c>
      <c r="S54" s="22">
        <f ca="1">R54+25</f>
        <v>43858.984404976851</v>
      </c>
      <c r="T54" s="26"/>
      <c r="U54" s="22"/>
      <c r="V54" s="26" t="s">
        <v>973</v>
      </c>
      <c r="W54" s="22">
        <f ca="1">R54+3</f>
        <v>43836.984404976851</v>
      </c>
      <c r="X54" s="26"/>
      <c r="Y54" s="26"/>
      <c r="Z54" s="26"/>
      <c r="AA54" s="26"/>
      <c r="AB54" s="26"/>
      <c r="AC54" s="26"/>
      <c r="AD54" s="26"/>
      <c r="AE54" s="26"/>
      <c r="AF54" s="26"/>
      <c r="AG54" s="26"/>
      <c r="AH54" s="26"/>
      <c r="AI54" s="22"/>
      <c r="AJ54" s="22"/>
      <c r="AK54" s="26"/>
      <c r="AL54" s="26"/>
      <c r="AM54" s="26"/>
      <c r="AN54" s="26"/>
      <c r="AO54" s="26"/>
      <c r="AP54" s="26"/>
      <c r="AQ54" s="26"/>
      <c r="AR54" s="26"/>
      <c r="AS54" s="26"/>
      <c r="AT54" s="26"/>
      <c r="AU54" s="26"/>
      <c r="AV54" s="26"/>
      <c r="AW54" s="26"/>
      <c r="AX54" s="26"/>
      <c r="AY54" s="26"/>
      <c r="AZ54" s="26"/>
      <c r="BA54" s="26"/>
      <c r="BB54" s="26"/>
      <c r="BC54" s="26"/>
      <c r="BD54" s="26"/>
      <c r="BE54" s="26"/>
      <c r="BF54" s="26"/>
      <c r="BG54" s="26"/>
      <c r="BH54" s="26"/>
      <c r="BI54" s="26"/>
      <c r="BJ54" s="26"/>
      <c r="BK54" s="26"/>
      <c r="BL54" s="26"/>
      <c r="BM54" s="26"/>
      <c r="BN54" s="26"/>
      <c r="BO54" s="26"/>
      <c r="BP54" s="26"/>
      <c r="BQ54" s="26"/>
      <c r="BR54" s="26"/>
      <c r="BS54" s="26"/>
      <c r="BT54" s="26"/>
      <c r="BU54" s="26"/>
      <c r="BV54" s="26"/>
      <c r="BW54" s="26"/>
      <c r="BX54" s="21" t="s">
        <v>1070</v>
      </c>
      <c r="BY54" s="21" t="s">
        <v>168</v>
      </c>
      <c r="BZ54" s="21" t="s">
        <v>956</v>
      </c>
      <c r="CA54" s="21" t="s">
        <v>824</v>
      </c>
      <c r="CB54" s="21" t="s">
        <v>186</v>
      </c>
      <c r="CC54" s="21" t="s">
        <v>824</v>
      </c>
      <c r="CD54" s="21" t="s">
        <v>831</v>
      </c>
      <c r="CE54" s="21" t="s">
        <v>830</v>
      </c>
      <c r="CF54" s="21" t="s">
        <v>186</v>
      </c>
      <c r="CG54" s="21" t="s">
        <v>844</v>
      </c>
      <c r="CH54" s="22">
        <f t="shared" ca="1" si="9"/>
        <v>43833.984404976851</v>
      </c>
      <c r="CI54" s="22">
        <f ca="1">CH54+25</f>
        <v>43858.984404976851</v>
      </c>
      <c r="CJ54" s="26"/>
      <c r="CK54" s="22"/>
      <c r="CL54" s="26" t="s">
        <v>973</v>
      </c>
      <c r="CM54" s="22">
        <f ca="1">CH54+3</f>
        <v>43836.984404976851</v>
      </c>
      <c r="CN54" s="26"/>
      <c r="CO54" s="26"/>
      <c r="CP54" s="26"/>
      <c r="CQ54" s="26"/>
      <c r="CR54" s="26"/>
      <c r="CS54" s="26"/>
      <c r="CT54" s="26"/>
      <c r="CU54" s="26"/>
      <c r="CV54" s="26"/>
      <c r="CW54" s="26"/>
      <c r="CX54" s="26"/>
      <c r="CY54" s="26"/>
      <c r="CZ54" s="26"/>
      <c r="DA54" s="26"/>
      <c r="DB54" s="26"/>
      <c r="DC54" s="26"/>
      <c r="DD54" s="26"/>
      <c r="DE54" s="26"/>
      <c r="DF54" s="22"/>
      <c r="DG54" s="26"/>
      <c r="DH54" s="22"/>
      <c r="DI54" s="26"/>
      <c r="DJ54" s="26"/>
      <c r="DK54" s="26"/>
      <c r="DL54" s="26"/>
      <c r="DM54" s="26"/>
      <c r="DN54" s="22"/>
      <c r="DO54" s="22"/>
      <c r="DP54" s="26"/>
      <c r="DQ54" s="22"/>
      <c r="DR54" s="26"/>
      <c r="DS54" s="26"/>
      <c r="DT54" s="26"/>
      <c r="DU54" s="26"/>
      <c r="DV54" s="26"/>
      <c r="DW54" s="22"/>
      <c r="DX54" s="22"/>
      <c r="DY54" s="26"/>
      <c r="DZ54" s="26"/>
      <c r="EA54" s="26"/>
      <c r="EB54" s="26"/>
      <c r="EC54" s="26"/>
      <c r="ED54" s="26"/>
      <c r="EE54" s="26"/>
      <c r="EF54" s="22"/>
      <c r="EG54" s="26"/>
      <c r="EH54" s="26"/>
      <c r="EI54" s="26"/>
      <c r="EJ54" s="26"/>
      <c r="EK54" s="26"/>
      <c r="EL54" s="26"/>
      <c r="EM54" s="26"/>
      <c r="EN54" s="26"/>
      <c r="EO54" s="26"/>
      <c r="EP54" s="26"/>
      <c r="EQ54" s="26"/>
      <c r="ER54" s="26"/>
      <c r="ES54" s="26"/>
      <c r="ET54" s="26"/>
      <c r="EU54" s="26"/>
      <c r="EV54" s="26"/>
      <c r="EW54" s="26"/>
      <c r="EX54" s="26"/>
      <c r="EY54" s="21">
        <v>53</v>
      </c>
      <c r="EZ54" s="21">
        <v>1003005729</v>
      </c>
      <c r="FA54" s="21">
        <v>162665723</v>
      </c>
      <c r="FB54" s="25">
        <v>110</v>
      </c>
      <c r="FC54" s="26" t="s">
        <v>560</v>
      </c>
      <c r="FD54" s="26" t="s">
        <v>591</v>
      </c>
      <c r="FE54" s="26" t="s">
        <v>980</v>
      </c>
      <c r="FF54" s="26" t="s">
        <v>593</v>
      </c>
    </row>
    <row r="55" spans="1:162" x14ac:dyDescent="0.25">
      <c r="A55" s="21">
        <v>1</v>
      </c>
      <c r="B55" s="21">
        <v>54</v>
      </c>
      <c r="C55" s="22">
        <f t="shared" ref="C55:C56" ca="1" si="11">F55-60</f>
        <v>43828.984404976851</v>
      </c>
      <c r="D55" s="21" t="s">
        <v>168</v>
      </c>
      <c r="E55" s="21">
        <v>54</v>
      </c>
      <c r="F55" s="23">
        <f t="shared" ca="1" si="10"/>
        <v>43888.984404976851</v>
      </c>
      <c r="G55" s="22"/>
      <c r="H55" s="21" t="s">
        <v>1070</v>
      </c>
      <c r="I55" s="21" t="s">
        <v>168</v>
      </c>
      <c r="J55" s="21" t="s">
        <v>956</v>
      </c>
      <c r="K55" s="21" t="s">
        <v>837</v>
      </c>
      <c r="L55" s="21" t="s">
        <v>186</v>
      </c>
      <c r="M55" s="21" t="s">
        <v>837</v>
      </c>
      <c r="N55" s="21" t="s">
        <v>835</v>
      </c>
      <c r="O55" s="21" t="s">
        <v>830</v>
      </c>
      <c r="P55" s="21" t="s">
        <v>186</v>
      </c>
      <c r="Q55" s="21" t="s">
        <v>844</v>
      </c>
      <c r="R55" s="22">
        <f ca="1">C55+10</f>
        <v>43838.984404976851</v>
      </c>
      <c r="S55" s="22">
        <f ca="1">R55+20</f>
        <v>43858.984404976851</v>
      </c>
      <c r="T55" s="26"/>
      <c r="U55" s="22"/>
      <c r="V55" s="26"/>
      <c r="W55" s="22"/>
      <c r="X55" s="26"/>
      <c r="Y55" s="26"/>
      <c r="Z55" s="26"/>
      <c r="AA55" s="26"/>
      <c r="AB55" s="26"/>
      <c r="AC55" s="26"/>
      <c r="AD55" s="26"/>
      <c r="AE55" s="26"/>
      <c r="AF55" s="26"/>
      <c r="AG55" s="26"/>
      <c r="AH55" s="26"/>
      <c r="AI55" s="22"/>
      <c r="AJ55" s="22"/>
      <c r="AK55" s="26"/>
      <c r="AL55" s="26"/>
      <c r="AM55" s="26"/>
      <c r="AN55" s="26"/>
      <c r="AO55" s="26"/>
      <c r="AP55" s="26"/>
      <c r="AQ55" s="26"/>
      <c r="AR55" s="26"/>
      <c r="AS55" s="26"/>
      <c r="AT55" s="26"/>
      <c r="AU55" s="26"/>
      <c r="AV55" s="26"/>
      <c r="AW55" s="26"/>
      <c r="AX55" s="26"/>
      <c r="AY55" s="26"/>
      <c r="AZ55" s="26"/>
      <c r="BA55" s="26"/>
      <c r="BB55" s="26"/>
      <c r="BC55" s="26"/>
      <c r="BD55" s="26"/>
      <c r="BE55" s="26"/>
      <c r="BF55" s="26"/>
      <c r="BG55" s="26"/>
      <c r="BH55" s="26"/>
      <c r="BI55" s="26"/>
      <c r="BJ55" s="26"/>
      <c r="BK55" s="26"/>
      <c r="BL55" s="26"/>
      <c r="BM55" s="26"/>
      <c r="BN55" s="26"/>
      <c r="BO55" s="26"/>
      <c r="BP55" s="26"/>
      <c r="BQ55" s="26"/>
      <c r="BR55" s="26"/>
      <c r="BS55" s="26"/>
      <c r="BT55" s="26"/>
      <c r="BU55" s="26"/>
      <c r="BV55" s="26"/>
      <c r="BW55" s="26"/>
      <c r="BX55" s="21" t="s">
        <v>1070</v>
      </c>
      <c r="BY55" s="21" t="s">
        <v>168</v>
      </c>
      <c r="BZ55" s="21" t="s">
        <v>956</v>
      </c>
      <c r="CA55" s="21" t="s">
        <v>837</v>
      </c>
      <c r="CB55" s="21" t="s">
        <v>186</v>
      </c>
      <c r="CC55" s="21" t="s">
        <v>837</v>
      </c>
      <c r="CD55" s="21" t="s">
        <v>835</v>
      </c>
      <c r="CE55" s="21" t="s">
        <v>830</v>
      </c>
      <c r="CF55" s="21" t="s">
        <v>186</v>
      </c>
      <c r="CG55" s="21" t="s">
        <v>844</v>
      </c>
      <c r="CH55" s="22">
        <f t="shared" ca="1" si="9"/>
        <v>43838.984404976851</v>
      </c>
      <c r="CI55" s="22">
        <f ca="1">CH55+20</f>
        <v>43858.984404976851</v>
      </c>
      <c r="CJ55" s="26"/>
      <c r="CK55" s="22"/>
      <c r="CL55" s="26"/>
      <c r="CM55" s="22"/>
      <c r="CN55" s="26"/>
      <c r="CO55" s="26"/>
      <c r="CP55" s="26"/>
      <c r="CQ55" s="26"/>
      <c r="CR55" s="26"/>
      <c r="CS55" s="26"/>
      <c r="CT55" s="26"/>
      <c r="CU55" s="26"/>
      <c r="CV55" s="26"/>
      <c r="CW55" s="26"/>
      <c r="CX55" s="26"/>
      <c r="CY55" s="26"/>
      <c r="CZ55" s="26"/>
      <c r="DA55" s="26"/>
      <c r="DB55" s="26"/>
      <c r="DC55" s="26"/>
      <c r="DD55" s="26"/>
      <c r="DE55" s="26"/>
      <c r="DF55" s="22"/>
      <c r="DG55" s="26"/>
      <c r="DH55" s="22"/>
      <c r="DI55" s="26"/>
      <c r="DJ55" s="26"/>
      <c r="DK55" s="26"/>
      <c r="DL55" s="26"/>
      <c r="DM55" s="26"/>
      <c r="DN55" s="22"/>
      <c r="DO55" s="22"/>
      <c r="DP55" s="26"/>
      <c r="DQ55" s="22"/>
      <c r="DR55" s="26"/>
      <c r="DS55" s="26"/>
      <c r="DT55" s="26"/>
      <c r="DU55" s="26"/>
      <c r="DV55" s="26"/>
      <c r="DW55" s="22"/>
      <c r="DX55" s="22"/>
      <c r="DY55" s="26"/>
      <c r="DZ55" s="26"/>
      <c r="EA55" s="26"/>
      <c r="EB55" s="26"/>
      <c r="EC55" s="26"/>
      <c r="ED55" s="26"/>
      <c r="EE55" s="26"/>
      <c r="EF55" s="22"/>
      <c r="EG55" s="26"/>
      <c r="EH55" s="26"/>
      <c r="EI55" s="26"/>
      <c r="EJ55" s="26"/>
      <c r="EK55" s="26"/>
      <c r="EL55" s="26"/>
      <c r="EM55" s="26"/>
      <c r="EN55" s="26"/>
      <c r="EO55" s="26"/>
      <c r="EP55" s="26"/>
      <c r="EQ55" s="26"/>
      <c r="ER55" s="26"/>
      <c r="ES55" s="26"/>
      <c r="ET55" s="26"/>
      <c r="EU55" s="26"/>
      <c r="EV55" s="26"/>
      <c r="EW55" s="26"/>
      <c r="EX55" s="26"/>
      <c r="EY55" s="21">
        <v>54</v>
      </c>
      <c r="EZ55" s="21">
        <v>1003005745</v>
      </c>
      <c r="FA55" s="21">
        <v>201662076</v>
      </c>
      <c r="FB55" s="25">
        <v>165</v>
      </c>
      <c r="FC55" s="26" t="s">
        <v>554</v>
      </c>
      <c r="FD55" s="26" t="s">
        <v>596</v>
      </c>
      <c r="FE55" s="26" t="s">
        <v>981</v>
      </c>
      <c r="FF55" s="26" t="s">
        <v>598</v>
      </c>
    </row>
    <row r="56" spans="1:162" x14ac:dyDescent="0.25">
      <c r="A56" s="21">
        <v>1</v>
      </c>
      <c r="B56" s="21">
        <v>55</v>
      </c>
      <c r="C56" s="22">
        <f t="shared" ca="1" si="11"/>
        <v>43828.984404976851</v>
      </c>
      <c r="D56" s="21" t="s">
        <v>168</v>
      </c>
      <c r="E56" s="21">
        <v>55</v>
      </c>
      <c r="F56" s="23">
        <f t="shared" ca="1" si="10"/>
        <v>43888.984404976851</v>
      </c>
      <c r="G56" s="22"/>
      <c r="H56" s="21" t="s">
        <v>1070</v>
      </c>
      <c r="I56" s="21" t="s">
        <v>168</v>
      </c>
      <c r="J56" s="21" t="s">
        <v>956</v>
      </c>
      <c r="K56" s="21" t="s">
        <v>831</v>
      </c>
      <c r="L56" s="21" t="s">
        <v>186</v>
      </c>
      <c r="M56" s="21" t="s">
        <v>831</v>
      </c>
      <c r="N56" s="21" t="s">
        <v>825</v>
      </c>
      <c r="O56" s="21" t="s">
        <v>830</v>
      </c>
      <c r="P56" s="21" t="s">
        <v>186</v>
      </c>
      <c r="Q56" s="21" t="s">
        <v>844</v>
      </c>
      <c r="R56" s="22">
        <f ca="1">C56+3</f>
        <v>43831.984404976851</v>
      </c>
      <c r="S56" s="22">
        <f ca="1">R56+29</f>
        <v>43860.984404976851</v>
      </c>
      <c r="T56" s="26"/>
      <c r="U56" s="22"/>
      <c r="V56" s="26"/>
      <c r="W56" s="22"/>
      <c r="X56" s="26"/>
      <c r="Y56" s="26"/>
      <c r="Z56" s="26"/>
      <c r="AA56" s="26"/>
      <c r="AB56" s="26"/>
      <c r="AC56" s="26"/>
      <c r="AD56" s="26"/>
      <c r="AE56" s="26"/>
      <c r="AF56" s="26"/>
      <c r="AG56" s="26"/>
      <c r="AH56" s="26"/>
      <c r="AI56" s="22"/>
      <c r="AJ56" s="22"/>
      <c r="AK56" s="26"/>
      <c r="AL56" s="26"/>
      <c r="AM56" s="26"/>
      <c r="AN56" s="26"/>
      <c r="AO56" s="26"/>
      <c r="AP56" s="26"/>
      <c r="AQ56" s="26"/>
      <c r="AR56" s="26"/>
      <c r="AS56" s="26"/>
      <c r="AT56" s="26"/>
      <c r="AU56" s="26"/>
      <c r="AV56" s="26"/>
      <c r="AW56" s="26"/>
      <c r="AX56" s="26"/>
      <c r="AY56" s="26"/>
      <c r="AZ56" s="26"/>
      <c r="BA56" s="26"/>
      <c r="BB56" s="26"/>
      <c r="BC56" s="26"/>
      <c r="BD56" s="26"/>
      <c r="BE56" s="26"/>
      <c r="BF56" s="26"/>
      <c r="BG56" s="26"/>
      <c r="BH56" s="26"/>
      <c r="BI56" s="26"/>
      <c r="BJ56" s="26"/>
      <c r="BK56" s="26"/>
      <c r="BL56" s="26"/>
      <c r="BM56" s="26"/>
      <c r="BN56" s="26"/>
      <c r="BO56" s="26"/>
      <c r="BP56" s="26"/>
      <c r="BQ56" s="26"/>
      <c r="BR56" s="26"/>
      <c r="BS56" s="26"/>
      <c r="BT56" s="26"/>
      <c r="BU56" s="26"/>
      <c r="BV56" s="26"/>
      <c r="BW56" s="26"/>
      <c r="BX56" s="21" t="s">
        <v>1070</v>
      </c>
      <c r="BY56" s="21" t="s">
        <v>168</v>
      </c>
      <c r="BZ56" s="21" t="s">
        <v>956</v>
      </c>
      <c r="CA56" s="21" t="s">
        <v>831</v>
      </c>
      <c r="CB56" s="21" t="s">
        <v>186</v>
      </c>
      <c r="CC56" s="21" t="s">
        <v>831</v>
      </c>
      <c r="CD56" s="21" t="s">
        <v>825</v>
      </c>
      <c r="CE56" s="21" t="s">
        <v>830</v>
      </c>
      <c r="CF56" s="21" t="s">
        <v>186</v>
      </c>
      <c r="CG56" s="21" t="s">
        <v>844</v>
      </c>
      <c r="CH56" s="22">
        <f t="shared" ca="1" si="9"/>
        <v>43831.984404976851</v>
      </c>
      <c r="CI56" s="22">
        <f ca="1">CH56+29</f>
        <v>43860.984404976851</v>
      </c>
      <c r="CJ56" s="26"/>
      <c r="CK56" s="22"/>
      <c r="CL56" s="26"/>
      <c r="CM56" s="22"/>
      <c r="CN56" s="26"/>
      <c r="CO56" s="26"/>
      <c r="CP56" s="26"/>
      <c r="CQ56" s="26"/>
      <c r="CR56" s="26"/>
      <c r="CS56" s="26"/>
      <c r="CT56" s="26"/>
      <c r="CU56" s="26"/>
      <c r="CV56" s="26"/>
      <c r="CW56" s="26"/>
      <c r="CX56" s="26"/>
      <c r="CY56" s="22"/>
      <c r="CZ56" s="22"/>
      <c r="DA56" s="26"/>
      <c r="DB56" s="26"/>
      <c r="DC56" s="26"/>
      <c r="DD56" s="26"/>
      <c r="DE56" s="26"/>
      <c r="DF56" s="22"/>
      <c r="DG56" s="26"/>
      <c r="DH56" s="22"/>
      <c r="DI56" s="26"/>
      <c r="DJ56" s="26"/>
      <c r="DK56" s="26"/>
      <c r="DL56" s="26"/>
      <c r="DM56" s="26"/>
      <c r="DN56" s="22"/>
      <c r="DO56" s="22"/>
      <c r="DP56" s="26"/>
      <c r="DQ56" s="22"/>
      <c r="DR56" s="26"/>
      <c r="DS56" s="26"/>
      <c r="DT56" s="26"/>
      <c r="DU56" s="26"/>
      <c r="DV56" s="26"/>
      <c r="DW56" s="22"/>
      <c r="DX56" s="22"/>
      <c r="DY56" s="26"/>
      <c r="DZ56" s="26"/>
      <c r="EA56" s="26"/>
      <c r="EB56" s="26"/>
      <c r="EC56" s="26"/>
      <c r="ED56" s="26"/>
      <c r="EE56" s="26"/>
      <c r="EF56" s="22"/>
      <c r="EG56" s="26"/>
      <c r="EH56" s="26"/>
      <c r="EI56" s="26"/>
      <c r="EJ56" s="26"/>
      <c r="EK56" s="26"/>
      <c r="EL56" s="26"/>
      <c r="EM56" s="26"/>
      <c r="EN56" s="26"/>
      <c r="EO56" s="26"/>
      <c r="EP56" s="26"/>
      <c r="EQ56" s="26"/>
      <c r="ER56" s="26"/>
      <c r="ES56" s="26"/>
      <c r="ET56" s="26"/>
      <c r="EU56" s="26"/>
      <c r="EV56" s="26"/>
      <c r="EW56" s="26"/>
      <c r="EX56" s="26"/>
      <c r="EY56" s="21">
        <v>55</v>
      </c>
      <c r="EZ56" s="21">
        <v>1003005760</v>
      </c>
      <c r="FA56" s="21">
        <v>194389396</v>
      </c>
      <c r="FB56" s="25">
        <v>210</v>
      </c>
      <c r="FC56" s="26" t="s">
        <v>548</v>
      </c>
      <c r="FD56" s="26" t="s">
        <v>602</v>
      </c>
      <c r="FE56" s="26" t="s">
        <v>982</v>
      </c>
      <c r="FF56" s="26" t="s">
        <v>983</v>
      </c>
    </row>
    <row r="57" spans="1:162" s="12" customFormat="1" x14ac:dyDescent="0.25">
      <c r="A57" s="21">
        <v>1</v>
      </c>
      <c r="B57" s="21">
        <v>56</v>
      </c>
      <c r="C57" s="22">
        <f ca="1">F57-60</f>
        <v>43829.984404976851</v>
      </c>
      <c r="D57" s="21" t="s">
        <v>168</v>
      </c>
      <c r="E57" s="21">
        <v>56</v>
      </c>
      <c r="F57" s="23">
        <f ca="1">NOW()-6</f>
        <v>43889.984404976851</v>
      </c>
      <c r="G57" s="22"/>
      <c r="H57" s="21" t="s">
        <v>1070</v>
      </c>
      <c r="I57" s="21" t="s">
        <v>168</v>
      </c>
      <c r="J57" s="21" t="s">
        <v>956</v>
      </c>
      <c r="K57" s="21" t="s">
        <v>835</v>
      </c>
      <c r="L57" s="21" t="s">
        <v>186</v>
      </c>
      <c r="M57" s="21" t="s">
        <v>835</v>
      </c>
      <c r="N57" s="21" t="s">
        <v>837</v>
      </c>
      <c r="O57" s="21" t="s">
        <v>830</v>
      </c>
      <c r="P57" s="21" t="s">
        <v>186</v>
      </c>
      <c r="Q57" s="21" t="s">
        <v>844</v>
      </c>
      <c r="R57" s="22">
        <f ca="1">C57+2</f>
        <v>43831.984404976851</v>
      </c>
      <c r="S57" s="22">
        <f ca="1">R57+30</f>
        <v>43861.984404976851</v>
      </c>
      <c r="T57" s="21"/>
      <c r="U57" s="22"/>
      <c r="V57" s="21"/>
      <c r="W57" s="22"/>
      <c r="X57" s="21"/>
      <c r="Y57" s="21" t="s">
        <v>1071</v>
      </c>
      <c r="Z57" s="21" t="s">
        <v>168</v>
      </c>
      <c r="AA57" s="21" t="s">
        <v>957</v>
      </c>
      <c r="AB57" s="21" t="s">
        <v>824</v>
      </c>
      <c r="AC57" s="21" t="s">
        <v>186</v>
      </c>
      <c r="AD57" s="21" t="s">
        <v>824</v>
      </c>
      <c r="AE57" s="21" t="s">
        <v>824</v>
      </c>
      <c r="AF57" s="21" t="s">
        <v>186</v>
      </c>
      <c r="AG57" s="21" t="s">
        <v>186</v>
      </c>
      <c r="AH57" s="21" t="s">
        <v>843</v>
      </c>
      <c r="AI57" s="22">
        <f ca="1">S57+4</f>
        <v>43865.984404976851</v>
      </c>
      <c r="AJ57" s="22">
        <f ca="1">AI57+10</f>
        <v>43875.984404976851</v>
      </c>
      <c r="AK57" s="21"/>
      <c r="AL57" s="21"/>
      <c r="AM57" s="21"/>
      <c r="AN57" s="21"/>
      <c r="AO57" s="21"/>
      <c r="AP57" s="21"/>
      <c r="AQ57" s="21"/>
      <c r="AR57" s="21"/>
      <c r="AS57" s="21"/>
      <c r="AT57" s="21"/>
      <c r="AU57" s="21"/>
      <c r="AV57" s="21"/>
      <c r="AW57" s="21"/>
      <c r="AX57" s="21"/>
      <c r="AY57" s="21"/>
      <c r="AZ57" s="21"/>
      <c r="BA57" s="21"/>
      <c r="BB57" s="21"/>
      <c r="BC57" s="21"/>
      <c r="BD57" s="21"/>
      <c r="BE57" s="21"/>
      <c r="BF57" s="21"/>
      <c r="BG57" s="21"/>
      <c r="BH57" s="21"/>
      <c r="BI57" s="21"/>
      <c r="BJ57" s="21"/>
      <c r="BK57" s="21"/>
      <c r="BL57" s="21"/>
      <c r="BM57" s="21"/>
      <c r="BN57" s="21"/>
      <c r="BO57" s="21"/>
      <c r="BP57" s="21"/>
      <c r="BQ57" s="21"/>
      <c r="BR57" s="21"/>
      <c r="BS57" s="21"/>
      <c r="BT57" s="21"/>
      <c r="BU57" s="21"/>
      <c r="BV57" s="21"/>
      <c r="BW57" s="21"/>
      <c r="BX57" s="21" t="s">
        <v>1070</v>
      </c>
      <c r="BY57" s="21" t="s">
        <v>168</v>
      </c>
      <c r="BZ57" s="21" t="s">
        <v>956</v>
      </c>
      <c r="CA57" s="21" t="s">
        <v>835</v>
      </c>
      <c r="CB57" s="21" t="s">
        <v>186</v>
      </c>
      <c r="CC57" s="21" t="s">
        <v>835</v>
      </c>
      <c r="CD57" s="21" t="s">
        <v>837</v>
      </c>
      <c r="CE57" s="21" t="s">
        <v>830</v>
      </c>
      <c r="CF57" s="21" t="s">
        <v>186</v>
      </c>
      <c r="CG57" s="21" t="s">
        <v>844</v>
      </c>
      <c r="CH57" s="22">
        <f t="shared" ca="1" si="9"/>
        <v>43831.984404976851</v>
      </c>
      <c r="CI57" s="22">
        <f ca="1">CH57+30</f>
        <v>43861.984404976851</v>
      </c>
      <c r="CJ57" s="21"/>
      <c r="CK57" s="22"/>
      <c r="CL57" s="21"/>
      <c r="CM57" s="22"/>
      <c r="CN57" s="21"/>
      <c r="CO57" s="21" t="s">
        <v>1071</v>
      </c>
      <c r="CP57" s="21" t="s">
        <v>168</v>
      </c>
      <c r="CQ57" s="21" t="s">
        <v>957</v>
      </c>
      <c r="CR57" s="21" t="s">
        <v>824</v>
      </c>
      <c r="CS57" s="21" t="s">
        <v>186</v>
      </c>
      <c r="CT57" s="21" t="s">
        <v>824</v>
      </c>
      <c r="CU57" s="21" t="s">
        <v>824</v>
      </c>
      <c r="CV57" s="21" t="s">
        <v>186</v>
      </c>
      <c r="CW57" s="21" t="s">
        <v>186</v>
      </c>
      <c r="CX57" s="21" t="s">
        <v>843</v>
      </c>
      <c r="CY57" s="22">
        <f ca="1">CI57+4</f>
        <v>43865.984404976851</v>
      </c>
      <c r="CZ57" s="22">
        <f ca="1">CY57+10</f>
        <v>43875.984404976851</v>
      </c>
      <c r="DA57" s="21"/>
      <c r="DB57" s="21"/>
      <c r="DC57" s="21"/>
      <c r="DD57" s="21"/>
      <c r="DE57" s="21"/>
      <c r="DF57" s="22"/>
      <c r="DG57" s="21"/>
      <c r="DH57" s="22"/>
      <c r="DI57" s="21"/>
      <c r="DJ57" s="21"/>
      <c r="DK57" s="21"/>
      <c r="DL57" s="21"/>
      <c r="DM57" s="21"/>
      <c r="DN57" s="22"/>
      <c r="DO57" s="22"/>
      <c r="DP57" s="21"/>
      <c r="DQ57" s="22"/>
      <c r="DR57" s="21"/>
      <c r="DS57" s="21"/>
      <c r="DT57" s="21"/>
      <c r="DU57" s="21"/>
      <c r="DV57" s="21"/>
      <c r="DW57" s="22"/>
      <c r="DX57" s="22"/>
      <c r="DY57" s="21"/>
      <c r="DZ57" s="21"/>
      <c r="EA57" s="21"/>
      <c r="EB57" s="21"/>
      <c r="EC57" s="21"/>
      <c r="ED57" s="21"/>
      <c r="EE57" s="21"/>
      <c r="EF57" s="22"/>
      <c r="EG57" s="21"/>
      <c r="EH57" s="21"/>
      <c r="EI57" s="21"/>
      <c r="EJ57" s="21"/>
      <c r="EK57" s="21"/>
      <c r="EL57" s="21"/>
      <c r="EM57" s="21"/>
      <c r="EN57" s="21"/>
      <c r="EO57" s="21"/>
      <c r="EP57" s="21"/>
      <c r="EQ57" s="21"/>
      <c r="ER57" s="21"/>
      <c r="ES57" s="21"/>
      <c r="ET57" s="21"/>
      <c r="EU57" s="21"/>
      <c r="EV57" s="21"/>
      <c r="EW57" s="21"/>
      <c r="EX57" s="21"/>
      <c r="EY57" s="21">
        <v>56</v>
      </c>
      <c r="EZ57" s="21">
        <v>1002885778</v>
      </c>
      <c r="FA57" s="21">
        <v>292882137</v>
      </c>
      <c r="FB57" s="25">
        <v>225</v>
      </c>
      <c r="FC57" s="21" t="s">
        <v>585</v>
      </c>
      <c r="FD57" s="21" t="s">
        <v>607</v>
      </c>
      <c r="FE57" s="26" t="s">
        <v>984</v>
      </c>
      <c r="FF57" s="21" t="s">
        <v>609</v>
      </c>
    </row>
    <row r="58" spans="1:162" s="12" customFormat="1" x14ac:dyDescent="0.25">
      <c r="A58" s="21">
        <v>1</v>
      </c>
      <c r="B58" s="21">
        <v>57</v>
      </c>
      <c r="C58" s="22">
        <f t="shared" ref="C58:C63" ca="1" si="12">F58-60</f>
        <v>43807.984404976851</v>
      </c>
      <c r="D58" s="21" t="s">
        <v>168</v>
      </c>
      <c r="E58" s="21">
        <v>57</v>
      </c>
      <c r="F58" s="23">
        <f ca="1">NOW()-28</f>
        <v>43867.984404976851</v>
      </c>
      <c r="G58" s="22"/>
      <c r="H58" s="21" t="s">
        <v>1070</v>
      </c>
      <c r="I58" s="21" t="s">
        <v>197</v>
      </c>
      <c r="J58" s="21" t="s">
        <v>956</v>
      </c>
      <c r="K58" s="21" t="s">
        <v>824</v>
      </c>
      <c r="L58" s="21" t="s">
        <v>186</v>
      </c>
      <c r="M58" s="21" t="s">
        <v>824</v>
      </c>
      <c r="N58" s="21" t="s">
        <v>831</v>
      </c>
      <c r="O58" s="21" t="s">
        <v>830</v>
      </c>
      <c r="P58" s="21" t="s">
        <v>186</v>
      </c>
      <c r="Q58" s="21" t="s">
        <v>844</v>
      </c>
      <c r="R58" s="22">
        <f ca="1">C58+2</f>
        <v>43809.984404976851</v>
      </c>
      <c r="S58" s="22">
        <f ca="1">R58+30</f>
        <v>43839.984404976851</v>
      </c>
      <c r="T58" s="21"/>
      <c r="U58" s="22"/>
      <c r="V58" s="21"/>
      <c r="W58" s="22"/>
      <c r="X58" s="21" t="s">
        <v>845</v>
      </c>
      <c r="Y58" s="21" t="s">
        <v>1071</v>
      </c>
      <c r="Z58" s="21" t="s">
        <v>194</v>
      </c>
      <c r="AA58" s="21" t="s">
        <v>957</v>
      </c>
      <c r="AB58" s="21" t="s">
        <v>824</v>
      </c>
      <c r="AC58" s="21" t="s">
        <v>186</v>
      </c>
      <c r="AD58" s="21" t="s">
        <v>824</v>
      </c>
      <c r="AE58" s="21" t="s">
        <v>831</v>
      </c>
      <c r="AF58" s="21" t="s">
        <v>830</v>
      </c>
      <c r="AG58" s="21" t="s">
        <v>186</v>
      </c>
      <c r="AH58" s="21" t="s">
        <v>843</v>
      </c>
      <c r="AI58" s="22">
        <f ca="1">S58+2</f>
        <v>43841.984404976851</v>
      </c>
      <c r="AJ58" s="22">
        <f ca="1">AI58+20</f>
        <v>43861.984404976851</v>
      </c>
      <c r="AK58" s="21"/>
      <c r="AL58" s="21"/>
      <c r="AM58" s="21"/>
      <c r="AN58" s="21"/>
      <c r="AO58" s="21"/>
      <c r="AP58" s="21"/>
      <c r="AQ58" s="21"/>
      <c r="AR58" s="21"/>
      <c r="AS58" s="21"/>
      <c r="AT58" s="21"/>
      <c r="AU58" s="21"/>
      <c r="AV58" s="21"/>
      <c r="AW58" s="21"/>
      <c r="AX58" s="21"/>
      <c r="AY58" s="21"/>
      <c r="AZ58" s="21"/>
      <c r="BA58" s="21"/>
      <c r="BB58" s="21"/>
      <c r="BC58" s="21"/>
      <c r="BD58" s="21"/>
      <c r="BE58" s="21"/>
      <c r="BF58" s="21"/>
      <c r="BG58" s="21"/>
      <c r="BH58" s="21"/>
      <c r="BI58" s="21"/>
      <c r="BJ58" s="21"/>
      <c r="BK58" s="21"/>
      <c r="BL58" s="21"/>
      <c r="BM58" s="21"/>
      <c r="BN58" s="21"/>
      <c r="BO58" s="21"/>
      <c r="BP58" s="21"/>
      <c r="BQ58" s="21"/>
      <c r="BR58" s="21"/>
      <c r="BS58" s="21"/>
      <c r="BT58" s="21"/>
      <c r="BU58" s="21"/>
      <c r="BV58" s="21"/>
      <c r="BW58" s="21"/>
      <c r="BX58" s="21" t="s">
        <v>1071</v>
      </c>
      <c r="BY58" s="21" t="s">
        <v>194</v>
      </c>
      <c r="BZ58" s="21" t="s">
        <v>957</v>
      </c>
      <c r="CA58" s="21" t="s">
        <v>824</v>
      </c>
      <c r="CB58" s="21" t="s">
        <v>186</v>
      </c>
      <c r="CC58" s="21" t="s">
        <v>824</v>
      </c>
      <c r="CD58" s="21" t="s">
        <v>831</v>
      </c>
      <c r="CE58" s="21" t="s">
        <v>830</v>
      </c>
      <c r="CF58" s="21" t="s">
        <v>186</v>
      </c>
      <c r="CG58" s="21" t="s">
        <v>843</v>
      </c>
      <c r="CH58" s="22">
        <f t="shared" ca="1" si="9"/>
        <v>43809.984404976851</v>
      </c>
      <c r="CI58" s="22">
        <f ca="1">CH58+20</f>
        <v>43829.984404976851</v>
      </c>
      <c r="CJ58" s="21"/>
      <c r="CK58" s="21"/>
      <c r="CL58" s="21"/>
      <c r="CM58" s="21"/>
      <c r="CN58" s="21"/>
      <c r="CO58" s="21"/>
      <c r="CP58" s="21"/>
      <c r="CQ58" s="21"/>
      <c r="CR58" s="21"/>
      <c r="CS58" s="21"/>
      <c r="CT58" s="21"/>
      <c r="CU58" s="21"/>
      <c r="CV58" s="21"/>
      <c r="CW58" s="21"/>
      <c r="CX58" s="21"/>
      <c r="CY58" s="21"/>
      <c r="CZ58" s="21"/>
      <c r="DA58" s="21"/>
      <c r="DB58" s="21"/>
      <c r="DC58" s="21"/>
      <c r="DD58" s="21"/>
      <c r="DE58" s="21"/>
      <c r="DF58" s="22"/>
      <c r="DG58" s="21"/>
      <c r="DH58" s="22"/>
      <c r="DI58" s="21"/>
      <c r="DJ58" s="21"/>
      <c r="DK58" s="21"/>
      <c r="DL58" s="21"/>
      <c r="DM58" s="21"/>
      <c r="DN58" s="22"/>
      <c r="DO58" s="22"/>
      <c r="DP58" s="21"/>
      <c r="DQ58" s="22"/>
      <c r="DR58" s="21"/>
      <c r="DS58" s="21"/>
      <c r="DT58" s="21"/>
      <c r="DU58" s="21"/>
      <c r="DV58" s="21"/>
      <c r="DW58" s="22"/>
      <c r="DX58" s="22"/>
      <c r="DY58" s="21"/>
      <c r="DZ58" s="21"/>
      <c r="EA58" s="21"/>
      <c r="EB58" s="21"/>
      <c r="EC58" s="21"/>
      <c r="ED58" s="21"/>
      <c r="EE58" s="21"/>
      <c r="EF58" s="22"/>
      <c r="EG58" s="21"/>
      <c r="EH58" s="21"/>
      <c r="EI58" s="21"/>
      <c r="EJ58" s="21"/>
      <c r="EK58" s="21"/>
      <c r="EL58" s="21"/>
      <c r="EM58" s="21"/>
      <c r="EN58" s="21"/>
      <c r="EO58" s="21"/>
      <c r="EP58" s="21"/>
      <c r="EQ58" s="21"/>
      <c r="ER58" s="21"/>
      <c r="ES58" s="21"/>
      <c r="ET58" s="21"/>
      <c r="EU58" s="21"/>
      <c r="EV58" s="21"/>
      <c r="EW58" s="21"/>
      <c r="EX58" s="21"/>
      <c r="EY58" s="21">
        <v>57</v>
      </c>
      <c r="EZ58" s="21">
        <v>1003005836</v>
      </c>
      <c r="FA58" s="21">
        <v>469135542</v>
      </c>
      <c r="FB58" s="25">
        <v>110</v>
      </c>
      <c r="FC58" s="26" t="s">
        <v>566</v>
      </c>
      <c r="FD58" s="21" t="s">
        <v>612</v>
      </c>
      <c r="FE58" s="26" t="s">
        <v>985</v>
      </c>
      <c r="FF58" s="21" t="s">
        <v>986</v>
      </c>
    </row>
    <row r="59" spans="1:162" s="12" customFormat="1" x14ac:dyDescent="0.25">
      <c r="A59" s="21">
        <v>1</v>
      </c>
      <c r="B59" s="21">
        <v>58</v>
      </c>
      <c r="C59" s="22">
        <f t="shared" ca="1" si="12"/>
        <v>43807.984404976851</v>
      </c>
      <c r="D59" s="21" t="s">
        <v>168</v>
      </c>
      <c r="E59" s="21">
        <v>58</v>
      </c>
      <c r="F59" s="23">
        <f ca="1">NOW()-28</f>
        <v>43867.984404976851</v>
      </c>
      <c r="G59" s="22"/>
      <c r="H59" s="21" t="s">
        <v>1070</v>
      </c>
      <c r="I59" s="21" t="s">
        <v>197</v>
      </c>
      <c r="J59" s="21" t="s">
        <v>956</v>
      </c>
      <c r="K59" s="21" t="s">
        <v>831</v>
      </c>
      <c r="L59" s="21" t="s">
        <v>186</v>
      </c>
      <c r="M59" s="21" t="s">
        <v>831</v>
      </c>
      <c r="N59" s="21" t="s">
        <v>835</v>
      </c>
      <c r="O59" s="21" t="s">
        <v>830</v>
      </c>
      <c r="P59" s="21" t="s">
        <v>186</v>
      </c>
      <c r="Q59" s="21" t="s">
        <v>844</v>
      </c>
      <c r="R59" s="22">
        <f ca="1">C59+2</f>
        <v>43809.984404976851</v>
      </c>
      <c r="S59" s="22">
        <f ca="1">R59+40</f>
        <v>43849.984404976851</v>
      </c>
      <c r="T59" s="21"/>
      <c r="U59" s="22"/>
      <c r="V59" s="21"/>
      <c r="W59" s="22"/>
      <c r="X59" s="21" t="s">
        <v>832</v>
      </c>
      <c r="Y59" s="21" t="s">
        <v>1071</v>
      </c>
      <c r="Z59" s="21" t="s">
        <v>194</v>
      </c>
      <c r="AA59" s="21" t="s">
        <v>957</v>
      </c>
      <c r="AB59" s="21" t="s">
        <v>831</v>
      </c>
      <c r="AC59" s="21" t="s">
        <v>186</v>
      </c>
      <c r="AD59" s="21" t="s">
        <v>831</v>
      </c>
      <c r="AE59" s="21" t="s">
        <v>835</v>
      </c>
      <c r="AF59" s="21" t="s">
        <v>830</v>
      </c>
      <c r="AG59" s="21" t="s">
        <v>186</v>
      </c>
      <c r="AH59" s="21" t="s">
        <v>843</v>
      </c>
      <c r="AI59" s="22">
        <f ca="1">S59+3</f>
        <v>43852.984404976851</v>
      </c>
      <c r="AJ59" s="22">
        <f ca="1">AI59+10</f>
        <v>43862.984404976851</v>
      </c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21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21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21"/>
      <c r="BR59" s="21"/>
      <c r="BS59" s="21"/>
      <c r="BT59" s="21"/>
      <c r="BU59" s="21"/>
      <c r="BV59" s="21"/>
      <c r="BW59" s="21"/>
      <c r="BX59" s="21" t="s">
        <v>1071</v>
      </c>
      <c r="BY59" s="21" t="s">
        <v>194</v>
      </c>
      <c r="BZ59" s="21" t="s">
        <v>957</v>
      </c>
      <c r="CA59" s="21" t="s">
        <v>831</v>
      </c>
      <c r="CB59" s="21" t="s">
        <v>186</v>
      </c>
      <c r="CC59" s="21" t="s">
        <v>831</v>
      </c>
      <c r="CD59" s="21" t="s">
        <v>835</v>
      </c>
      <c r="CE59" s="21" t="s">
        <v>830</v>
      </c>
      <c r="CF59" s="21" t="s">
        <v>186</v>
      </c>
      <c r="CG59" s="21" t="s">
        <v>843</v>
      </c>
      <c r="CH59" s="22">
        <f t="shared" ca="1" si="9"/>
        <v>43809.984404976851</v>
      </c>
      <c r="CI59" s="22">
        <f ca="1">CH59+10</f>
        <v>43819.984404976851</v>
      </c>
      <c r="CJ59" s="21"/>
      <c r="CK59" s="21"/>
      <c r="CL59" s="21"/>
      <c r="CM59" s="21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21"/>
      <c r="CY59" s="21"/>
      <c r="CZ59" s="21"/>
      <c r="DA59" s="21"/>
      <c r="DB59" s="21"/>
      <c r="DC59" s="21"/>
      <c r="DD59" s="21"/>
      <c r="DE59" s="21"/>
      <c r="DF59" s="22"/>
      <c r="DG59" s="21"/>
      <c r="DH59" s="22"/>
      <c r="DI59" s="21"/>
      <c r="DJ59" s="21"/>
      <c r="DK59" s="21"/>
      <c r="DL59" s="21"/>
      <c r="DM59" s="21"/>
      <c r="DN59" s="22"/>
      <c r="DO59" s="22"/>
      <c r="DP59" s="21"/>
      <c r="DQ59" s="22"/>
      <c r="DR59" s="21"/>
      <c r="DS59" s="21"/>
      <c r="DT59" s="21"/>
      <c r="DU59" s="21"/>
      <c r="DV59" s="21"/>
      <c r="DW59" s="22"/>
      <c r="DX59" s="22"/>
      <c r="DY59" s="21"/>
      <c r="DZ59" s="21"/>
      <c r="EA59" s="21"/>
      <c r="EB59" s="21"/>
      <c r="EC59" s="21"/>
      <c r="ED59" s="21"/>
      <c r="EE59" s="21"/>
      <c r="EF59" s="22"/>
      <c r="EG59" s="21"/>
      <c r="EH59" s="21"/>
      <c r="EI59" s="21"/>
      <c r="EJ59" s="21"/>
      <c r="EK59" s="21"/>
      <c r="EL59" s="21"/>
      <c r="EM59" s="21"/>
      <c r="EN59" s="21"/>
      <c r="EO59" s="21"/>
      <c r="EP59" s="21"/>
      <c r="EQ59" s="21"/>
      <c r="ER59" s="21"/>
      <c r="ES59" s="21"/>
      <c r="ET59" s="21"/>
      <c r="EU59" s="21"/>
      <c r="EV59" s="21"/>
      <c r="EW59" s="21"/>
      <c r="EX59" s="21"/>
      <c r="EY59" s="21">
        <v>58</v>
      </c>
      <c r="EZ59" s="21">
        <v>1003005877</v>
      </c>
      <c r="FA59" s="21">
        <v>532630095</v>
      </c>
      <c r="FB59" s="25">
        <v>445</v>
      </c>
      <c r="FC59" s="26" t="s">
        <v>578</v>
      </c>
      <c r="FD59" s="21" t="s">
        <v>549</v>
      </c>
      <c r="FE59" s="26" t="s">
        <v>987</v>
      </c>
      <c r="FF59" s="21" t="s">
        <v>662</v>
      </c>
    </row>
    <row r="60" spans="1:162" s="12" customFormat="1" x14ac:dyDescent="0.25">
      <c r="A60" s="21">
        <v>1</v>
      </c>
      <c r="B60" s="21">
        <v>59</v>
      </c>
      <c r="C60" s="22">
        <f t="shared" ca="1" si="12"/>
        <v>43805.984404976851</v>
      </c>
      <c r="D60" s="21" t="s">
        <v>168</v>
      </c>
      <c r="E60" s="21">
        <v>59</v>
      </c>
      <c r="F60" s="23">
        <f ca="1">NOW()-30</f>
        <v>43865.984404976851</v>
      </c>
      <c r="G60" s="22"/>
      <c r="H60" s="21" t="s">
        <v>1070</v>
      </c>
      <c r="I60" s="21" t="s">
        <v>197</v>
      </c>
      <c r="J60" s="21" t="s">
        <v>956</v>
      </c>
      <c r="K60" s="21" t="s">
        <v>837</v>
      </c>
      <c r="L60" s="21" t="s">
        <v>186</v>
      </c>
      <c r="M60" s="21" t="s">
        <v>837</v>
      </c>
      <c r="N60" s="21" t="s">
        <v>824</v>
      </c>
      <c r="O60" s="21" t="s">
        <v>830</v>
      </c>
      <c r="P60" s="21" t="s">
        <v>186</v>
      </c>
      <c r="Q60" s="21" t="s">
        <v>844</v>
      </c>
      <c r="R60" s="22">
        <f ca="1">C60+4</f>
        <v>43809.984404976851</v>
      </c>
      <c r="S60" s="22">
        <f ca="1">R60+16</f>
        <v>43825.984404976851</v>
      </c>
      <c r="T60" s="21"/>
      <c r="U60" s="22"/>
      <c r="V60" s="21"/>
      <c r="W60" s="22"/>
      <c r="X60" s="21" t="s">
        <v>847</v>
      </c>
      <c r="Y60" s="21" t="s">
        <v>1071</v>
      </c>
      <c r="Z60" s="21" t="s">
        <v>209</v>
      </c>
      <c r="AA60" s="21" t="s">
        <v>957</v>
      </c>
      <c r="AB60" s="21" t="s">
        <v>837</v>
      </c>
      <c r="AC60" s="21" t="s">
        <v>186</v>
      </c>
      <c r="AD60" s="21" t="s">
        <v>837</v>
      </c>
      <c r="AE60" s="21" t="s">
        <v>825</v>
      </c>
      <c r="AF60" s="21" t="s">
        <v>830</v>
      </c>
      <c r="AG60" s="21" t="s">
        <v>186</v>
      </c>
      <c r="AH60" s="21" t="s">
        <v>843</v>
      </c>
      <c r="AI60" s="22">
        <f ca="1">S60+1</f>
        <v>43826.984404976851</v>
      </c>
      <c r="AJ60" s="22">
        <f ca="1">AI60+25</f>
        <v>43851.984404976851</v>
      </c>
      <c r="AK60" s="21"/>
      <c r="AL60" s="21"/>
      <c r="AM60" s="21"/>
      <c r="AN60" s="21"/>
      <c r="AO60" s="21"/>
      <c r="AP60" s="21"/>
      <c r="AQ60" s="21"/>
      <c r="AR60" s="21"/>
      <c r="AS60" s="21"/>
      <c r="AT60" s="21"/>
      <c r="AU60" s="21"/>
      <c r="AV60" s="21"/>
      <c r="AW60" s="21"/>
      <c r="AX60" s="21"/>
      <c r="AY60" s="21"/>
      <c r="AZ60" s="21"/>
      <c r="BA60" s="21"/>
      <c r="BB60" s="21"/>
      <c r="BC60" s="21"/>
      <c r="BD60" s="21"/>
      <c r="BE60" s="21"/>
      <c r="BF60" s="21"/>
      <c r="BG60" s="21"/>
      <c r="BH60" s="21"/>
      <c r="BI60" s="21"/>
      <c r="BJ60" s="21"/>
      <c r="BK60" s="21"/>
      <c r="BL60" s="21"/>
      <c r="BM60" s="21"/>
      <c r="BN60" s="21"/>
      <c r="BO60" s="21"/>
      <c r="BP60" s="21"/>
      <c r="BQ60" s="21"/>
      <c r="BR60" s="21"/>
      <c r="BS60" s="21"/>
      <c r="BT60" s="21"/>
      <c r="BU60" s="21"/>
      <c r="BV60" s="21"/>
      <c r="BW60" s="21"/>
      <c r="BX60" s="21" t="s">
        <v>1071</v>
      </c>
      <c r="BY60" s="21" t="s">
        <v>209</v>
      </c>
      <c r="BZ60" s="21" t="s">
        <v>957</v>
      </c>
      <c r="CA60" s="21" t="s">
        <v>837</v>
      </c>
      <c r="CB60" s="21" t="s">
        <v>186</v>
      </c>
      <c r="CC60" s="21" t="s">
        <v>837</v>
      </c>
      <c r="CD60" s="21" t="s">
        <v>825</v>
      </c>
      <c r="CE60" s="21" t="s">
        <v>830</v>
      </c>
      <c r="CF60" s="21" t="s">
        <v>186</v>
      </c>
      <c r="CG60" s="21" t="s">
        <v>843</v>
      </c>
      <c r="CH60" s="22">
        <f t="shared" ca="1" si="9"/>
        <v>43809.984404976851</v>
      </c>
      <c r="CI60" s="22">
        <f ca="1">CH60+25</f>
        <v>43834.984404976851</v>
      </c>
      <c r="CJ60" s="21"/>
      <c r="CK60" s="21"/>
      <c r="CL60" s="21"/>
      <c r="CM60" s="21"/>
      <c r="CN60" s="21"/>
      <c r="CO60" s="21"/>
      <c r="CP60" s="21"/>
      <c r="CQ60" s="21"/>
      <c r="CR60" s="21"/>
      <c r="CS60" s="21"/>
      <c r="CT60" s="21"/>
      <c r="CU60" s="21"/>
      <c r="CV60" s="21"/>
      <c r="CW60" s="21"/>
      <c r="CX60" s="21"/>
      <c r="CY60" s="21"/>
      <c r="CZ60" s="21"/>
      <c r="DA60" s="21"/>
      <c r="DB60" s="21"/>
      <c r="DC60" s="21"/>
      <c r="DD60" s="21"/>
      <c r="DE60" s="21"/>
      <c r="DF60" s="22"/>
      <c r="DG60" s="21"/>
      <c r="DH60" s="22"/>
      <c r="DI60" s="21"/>
      <c r="DJ60" s="21"/>
      <c r="DK60" s="21"/>
      <c r="DL60" s="21"/>
      <c r="DM60" s="21"/>
      <c r="DN60" s="22"/>
      <c r="DO60" s="22"/>
      <c r="DP60" s="21"/>
      <c r="DQ60" s="22"/>
      <c r="DR60" s="21"/>
      <c r="DS60" s="21"/>
      <c r="DT60" s="21"/>
      <c r="DU60" s="21"/>
      <c r="DV60" s="21"/>
      <c r="DW60" s="22"/>
      <c r="DX60" s="22"/>
      <c r="DY60" s="21"/>
      <c r="DZ60" s="21"/>
      <c r="EA60" s="21"/>
      <c r="EB60" s="21"/>
      <c r="EC60" s="21"/>
      <c r="ED60" s="21"/>
      <c r="EE60" s="21"/>
      <c r="EF60" s="22"/>
      <c r="EG60" s="21"/>
      <c r="EH60" s="21"/>
      <c r="EI60" s="21"/>
      <c r="EJ60" s="21"/>
      <c r="EK60" s="21"/>
      <c r="EL60" s="21"/>
      <c r="EM60" s="21"/>
      <c r="EN60" s="21"/>
      <c r="EO60" s="21"/>
      <c r="EP60" s="21"/>
      <c r="EQ60" s="21"/>
      <c r="ER60" s="21"/>
      <c r="ES60" s="21"/>
      <c r="ET60" s="21"/>
      <c r="EU60" s="21"/>
      <c r="EV60" s="21"/>
      <c r="EW60" s="21"/>
      <c r="EX60" s="21"/>
      <c r="EY60" s="21">
        <v>59</v>
      </c>
      <c r="EZ60" s="21">
        <v>1003005885</v>
      </c>
      <c r="FA60" s="21">
        <v>275443379</v>
      </c>
      <c r="FB60" s="25">
        <v>155</v>
      </c>
      <c r="FC60" s="26" t="s">
        <v>572</v>
      </c>
      <c r="FD60" s="21" t="s">
        <v>555</v>
      </c>
      <c r="FE60" s="26" t="s">
        <v>988</v>
      </c>
      <c r="FF60" s="21" t="s">
        <v>690</v>
      </c>
    </row>
    <row r="61" spans="1:162" s="12" customFormat="1" x14ac:dyDescent="0.25">
      <c r="A61" s="21">
        <v>1</v>
      </c>
      <c r="B61" s="21">
        <v>60</v>
      </c>
      <c r="C61" s="22">
        <f t="shared" ca="1" si="12"/>
        <v>43805.984404976851</v>
      </c>
      <c r="D61" s="21" t="s">
        <v>168</v>
      </c>
      <c r="E61" s="21">
        <v>60</v>
      </c>
      <c r="F61" s="23">
        <f t="shared" ref="F61:F62" ca="1" si="13">NOW()-30</f>
        <v>43865.984404976851</v>
      </c>
      <c r="G61" s="22"/>
      <c r="H61" s="21" t="s">
        <v>1070</v>
      </c>
      <c r="I61" s="21" t="s">
        <v>197</v>
      </c>
      <c r="J61" s="21" t="s">
        <v>956</v>
      </c>
      <c r="K61" s="21" t="s">
        <v>835</v>
      </c>
      <c r="L61" s="21" t="s">
        <v>186</v>
      </c>
      <c r="M61" s="21" t="s">
        <v>835</v>
      </c>
      <c r="N61" s="21" t="s">
        <v>825</v>
      </c>
      <c r="O61" s="21" t="s">
        <v>830</v>
      </c>
      <c r="P61" s="21" t="s">
        <v>186</v>
      </c>
      <c r="Q61" s="21" t="s">
        <v>844</v>
      </c>
      <c r="R61" s="22">
        <f ca="1">C61+4</f>
        <v>43809.984404976851</v>
      </c>
      <c r="S61" s="22">
        <f ca="1">R61+17</f>
        <v>43826.984404976851</v>
      </c>
      <c r="T61" s="21"/>
      <c r="U61" s="22"/>
      <c r="V61" s="21"/>
      <c r="W61" s="22"/>
      <c r="X61" s="21" t="s">
        <v>1066</v>
      </c>
      <c r="Y61" s="21" t="s">
        <v>1071</v>
      </c>
      <c r="Z61" s="21" t="s">
        <v>206</v>
      </c>
      <c r="AA61" s="21" t="s">
        <v>957</v>
      </c>
      <c r="AB61" s="21" t="s">
        <v>825</v>
      </c>
      <c r="AC61" s="21" t="s">
        <v>186</v>
      </c>
      <c r="AD61" s="21" t="s">
        <v>825</v>
      </c>
      <c r="AE61" s="21" t="s">
        <v>837</v>
      </c>
      <c r="AF61" s="21" t="s">
        <v>830</v>
      </c>
      <c r="AG61" s="21" t="s">
        <v>186</v>
      </c>
      <c r="AH61" s="21" t="s">
        <v>843</v>
      </c>
      <c r="AI61" s="22">
        <f ca="1">S61+1</f>
        <v>43827.984404976851</v>
      </c>
      <c r="AJ61" s="22">
        <f ca="1">AI61+25</f>
        <v>43852.984404976851</v>
      </c>
      <c r="AK61" s="21"/>
      <c r="AL61" s="21"/>
      <c r="AM61" s="21"/>
      <c r="AN61" s="21"/>
      <c r="AO61" s="21"/>
      <c r="AP61" s="21"/>
      <c r="AQ61" s="21"/>
      <c r="AR61" s="21"/>
      <c r="AS61" s="21"/>
      <c r="AT61" s="21"/>
      <c r="AU61" s="21"/>
      <c r="AV61" s="21"/>
      <c r="AW61" s="21"/>
      <c r="AX61" s="21"/>
      <c r="AY61" s="21"/>
      <c r="AZ61" s="21"/>
      <c r="BA61" s="21"/>
      <c r="BB61" s="21"/>
      <c r="BC61" s="21"/>
      <c r="BD61" s="21"/>
      <c r="BE61" s="21"/>
      <c r="BF61" s="21"/>
      <c r="BG61" s="21"/>
      <c r="BH61" s="21"/>
      <c r="BI61" s="21"/>
      <c r="BJ61" s="21"/>
      <c r="BK61" s="21"/>
      <c r="BL61" s="21"/>
      <c r="BM61" s="21"/>
      <c r="BN61" s="21"/>
      <c r="BO61" s="21"/>
      <c r="BP61" s="21"/>
      <c r="BQ61" s="21"/>
      <c r="BR61" s="21"/>
      <c r="BS61" s="21"/>
      <c r="BT61" s="21"/>
      <c r="BU61" s="21"/>
      <c r="BV61" s="21"/>
      <c r="BW61" s="21"/>
      <c r="BX61" s="21" t="s">
        <v>1071</v>
      </c>
      <c r="BY61" s="21" t="s">
        <v>206</v>
      </c>
      <c r="BZ61" s="21" t="s">
        <v>957</v>
      </c>
      <c r="CA61" s="21" t="s">
        <v>825</v>
      </c>
      <c r="CB61" s="21" t="s">
        <v>186</v>
      </c>
      <c r="CC61" s="21" t="s">
        <v>825</v>
      </c>
      <c r="CD61" s="21" t="s">
        <v>837</v>
      </c>
      <c r="CE61" s="21" t="s">
        <v>830</v>
      </c>
      <c r="CF61" s="21" t="s">
        <v>186</v>
      </c>
      <c r="CG61" s="21" t="s">
        <v>843</v>
      </c>
      <c r="CH61" s="22">
        <f t="shared" ca="1" si="9"/>
        <v>43809.984404976851</v>
      </c>
      <c r="CI61" s="22">
        <f ca="1">CH61+25</f>
        <v>43834.984404976851</v>
      </c>
      <c r="CJ61" s="21"/>
      <c r="CK61" s="21"/>
      <c r="CL61" s="21"/>
      <c r="CM61" s="21"/>
      <c r="CN61" s="21"/>
      <c r="CO61" s="21"/>
      <c r="CP61" s="21"/>
      <c r="CQ61" s="21"/>
      <c r="CR61" s="21"/>
      <c r="CS61" s="21"/>
      <c r="CT61" s="21"/>
      <c r="CU61" s="21"/>
      <c r="CV61" s="21"/>
      <c r="CW61" s="21"/>
      <c r="CX61" s="21"/>
      <c r="CY61" s="21"/>
      <c r="CZ61" s="21"/>
      <c r="DA61" s="21"/>
      <c r="DB61" s="21"/>
      <c r="DC61" s="21"/>
      <c r="DD61" s="21"/>
      <c r="DE61" s="21"/>
      <c r="DF61" s="22"/>
      <c r="DG61" s="21"/>
      <c r="DH61" s="22"/>
      <c r="DI61" s="21"/>
      <c r="DJ61" s="21"/>
      <c r="DK61" s="21"/>
      <c r="DL61" s="21"/>
      <c r="DM61" s="21"/>
      <c r="DN61" s="22"/>
      <c r="DO61" s="22"/>
      <c r="DP61" s="21"/>
      <c r="DQ61" s="22"/>
      <c r="DR61" s="21"/>
      <c r="DS61" s="21"/>
      <c r="DT61" s="21"/>
      <c r="DU61" s="21"/>
      <c r="DV61" s="21"/>
      <c r="DW61" s="22"/>
      <c r="DX61" s="22"/>
      <c r="DY61" s="21"/>
      <c r="DZ61" s="21"/>
      <c r="EA61" s="21"/>
      <c r="EB61" s="21"/>
      <c r="EC61" s="21"/>
      <c r="ED61" s="21"/>
      <c r="EE61" s="21"/>
      <c r="EF61" s="22"/>
      <c r="EG61" s="21"/>
      <c r="EH61" s="21"/>
      <c r="EI61" s="21"/>
      <c r="EJ61" s="21"/>
      <c r="EK61" s="21"/>
      <c r="EL61" s="21"/>
      <c r="EM61" s="21"/>
      <c r="EN61" s="21"/>
      <c r="EO61" s="21"/>
      <c r="EP61" s="21"/>
      <c r="EQ61" s="21"/>
      <c r="ER61" s="21"/>
      <c r="ES61" s="21"/>
      <c r="ET61" s="21"/>
      <c r="EU61" s="21"/>
      <c r="EV61" s="21"/>
      <c r="EW61" s="21"/>
      <c r="EX61" s="21"/>
      <c r="EY61" s="21">
        <v>60</v>
      </c>
      <c r="EZ61" s="21">
        <v>1003005919</v>
      </c>
      <c r="FA61" s="21">
        <v>462370144</v>
      </c>
      <c r="FB61" s="25">
        <v>160</v>
      </c>
      <c r="FC61" s="26" t="s">
        <v>560</v>
      </c>
      <c r="FD61" s="21" t="s">
        <v>561</v>
      </c>
      <c r="FE61" s="26" t="s">
        <v>989</v>
      </c>
      <c r="FF61" s="21" t="s">
        <v>990</v>
      </c>
    </row>
    <row r="62" spans="1:162" s="12" customFormat="1" x14ac:dyDescent="0.25">
      <c r="A62" s="21">
        <v>1</v>
      </c>
      <c r="B62" s="21">
        <v>61</v>
      </c>
      <c r="C62" s="22">
        <f t="shared" ca="1" si="12"/>
        <v>43805.984404976851</v>
      </c>
      <c r="D62" s="21" t="s">
        <v>168</v>
      </c>
      <c r="E62" s="21">
        <v>61</v>
      </c>
      <c r="F62" s="23">
        <f t="shared" ca="1" si="13"/>
        <v>43865.984404976851</v>
      </c>
      <c r="G62" s="22"/>
      <c r="H62" s="21" t="s">
        <v>1070</v>
      </c>
      <c r="I62" s="21" t="s">
        <v>197</v>
      </c>
      <c r="J62" s="21" t="s">
        <v>956</v>
      </c>
      <c r="K62" s="21" t="s">
        <v>825</v>
      </c>
      <c r="L62" s="21" t="s">
        <v>186</v>
      </c>
      <c r="M62" s="21" t="s">
        <v>825</v>
      </c>
      <c r="N62" s="21" t="s">
        <v>837</v>
      </c>
      <c r="O62" s="21" t="s">
        <v>830</v>
      </c>
      <c r="P62" s="21" t="s">
        <v>186</v>
      </c>
      <c r="Q62" s="21" t="s">
        <v>844</v>
      </c>
      <c r="R62" s="22">
        <f ca="1">C62+4</f>
        <v>43809.984404976851</v>
      </c>
      <c r="S62" s="22">
        <f ca="1">R62+20</f>
        <v>43829.984404976851</v>
      </c>
      <c r="T62" s="21"/>
      <c r="U62" s="22"/>
      <c r="V62" s="21"/>
      <c r="W62" s="22"/>
      <c r="X62" s="21" t="s">
        <v>1067</v>
      </c>
      <c r="Y62" s="21" t="s">
        <v>1071</v>
      </c>
      <c r="Z62" s="21" t="s">
        <v>212</v>
      </c>
      <c r="AA62" s="21" t="s">
        <v>957</v>
      </c>
      <c r="AB62" s="21" t="s">
        <v>835</v>
      </c>
      <c r="AC62" s="21" t="s">
        <v>186</v>
      </c>
      <c r="AD62" s="21" t="s">
        <v>835</v>
      </c>
      <c r="AE62" s="21" t="s">
        <v>824</v>
      </c>
      <c r="AF62" s="21" t="s">
        <v>830</v>
      </c>
      <c r="AG62" s="21" t="s">
        <v>186</v>
      </c>
      <c r="AH62" s="21" t="s">
        <v>843</v>
      </c>
      <c r="AI62" s="22">
        <f ca="1">S62+1</f>
        <v>43830.984404976851</v>
      </c>
      <c r="AJ62" s="22">
        <f ca="1">AI62+35</f>
        <v>43865.984404976851</v>
      </c>
      <c r="AK62" s="21"/>
      <c r="AL62" s="21"/>
      <c r="AM62" s="21"/>
      <c r="AN62" s="21"/>
      <c r="AO62" s="21"/>
      <c r="AP62" s="21"/>
      <c r="AQ62" s="21"/>
      <c r="AR62" s="21"/>
      <c r="AS62" s="21"/>
      <c r="AT62" s="21"/>
      <c r="AU62" s="21"/>
      <c r="AV62" s="21"/>
      <c r="AW62" s="21"/>
      <c r="AX62" s="21"/>
      <c r="AY62" s="21"/>
      <c r="AZ62" s="21"/>
      <c r="BA62" s="21"/>
      <c r="BB62" s="21"/>
      <c r="BC62" s="21"/>
      <c r="BD62" s="21"/>
      <c r="BE62" s="21"/>
      <c r="BF62" s="21"/>
      <c r="BG62" s="21"/>
      <c r="BH62" s="21"/>
      <c r="BI62" s="21"/>
      <c r="BJ62" s="21"/>
      <c r="BK62" s="21"/>
      <c r="BL62" s="21"/>
      <c r="BM62" s="21"/>
      <c r="BN62" s="21"/>
      <c r="BO62" s="21"/>
      <c r="BP62" s="21"/>
      <c r="BQ62" s="21"/>
      <c r="BR62" s="21"/>
      <c r="BS62" s="21"/>
      <c r="BT62" s="21"/>
      <c r="BU62" s="21"/>
      <c r="BV62" s="21"/>
      <c r="BW62" s="21"/>
      <c r="BX62" s="21" t="s">
        <v>1071</v>
      </c>
      <c r="BY62" s="21" t="s">
        <v>212</v>
      </c>
      <c r="BZ62" s="21" t="s">
        <v>957</v>
      </c>
      <c r="CA62" s="21" t="s">
        <v>835</v>
      </c>
      <c r="CB62" s="21" t="s">
        <v>186</v>
      </c>
      <c r="CC62" s="21" t="s">
        <v>835</v>
      </c>
      <c r="CD62" s="21" t="s">
        <v>824</v>
      </c>
      <c r="CE62" s="21" t="s">
        <v>830</v>
      </c>
      <c r="CF62" s="21" t="s">
        <v>186</v>
      </c>
      <c r="CG62" s="21" t="s">
        <v>843</v>
      </c>
      <c r="CH62" s="22">
        <f t="shared" ca="1" si="9"/>
        <v>43809.984404976851</v>
      </c>
      <c r="CI62" s="22">
        <f ca="1">CH62+35</f>
        <v>43844.984404976851</v>
      </c>
      <c r="CJ62" s="21"/>
      <c r="CK62" s="21"/>
      <c r="CL62" s="21"/>
      <c r="CM62" s="21"/>
      <c r="CN62" s="21"/>
      <c r="CO62" s="21"/>
      <c r="CP62" s="21"/>
      <c r="CQ62" s="21"/>
      <c r="CR62" s="21"/>
      <c r="CS62" s="21"/>
      <c r="CT62" s="21"/>
      <c r="CU62" s="21"/>
      <c r="CV62" s="21"/>
      <c r="CW62" s="21"/>
      <c r="CX62" s="21"/>
      <c r="CY62" s="21"/>
      <c r="CZ62" s="21"/>
      <c r="DA62" s="21"/>
      <c r="DB62" s="21"/>
      <c r="DC62" s="21"/>
      <c r="DD62" s="21"/>
      <c r="DE62" s="21"/>
      <c r="DF62" s="22"/>
      <c r="DG62" s="21"/>
      <c r="DH62" s="22"/>
      <c r="DI62" s="21"/>
      <c r="DJ62" s="21"/>
      <c r="DK62" s="21"/>
      <c r="DL62" s="21"/>
      <c r="DM62" s="21"/>
      <c r="DN62" s="22"/>
      <c r="DO62" s="22"/>
      <c r="DP62" s="21"/>
      <c r="DQ62" s="22"/>
      <c r="DR62" s="21"/>
      <c r="DS62" s="21"/>
      <c r="DT62" s="21"/>
      <c r="DU62" s="21"/>
      <c r="DV62" s="21"/>
      <c r="DW62" s="22"/>
      <c r="DX62" s="22"/>
      <c r="DY62" s="21"/>
      <c r="DZ62" s="21"/>
      <c r="EA62" s="21"/>
      <c r="EB62" s="21"/>
      <c r="EC62" s="21"/>
      <c r="ED62" s="21"/>
      <c r="EE62" s="21"/>
      <c r="EF62" s="22"/>
      <c r="EG62" s="21"/>
      <c r="EH62" s="21"/>
      <c r="EI62" s="21"/>
      <c r="EJ62" s="21"/>
      <c r="EK62" s="21"/>
      <c r="EL62" s="21"/>
      <c r="EM62" s="21"/>
      <c r="EN62" s="21"/>
      <c r="EO62" s="21"/>
      <c r="EP62" s="21"/>
      <c r="EQ62" s="21"/>
      <c r="ER62" s="21"/>
      <c r="ES62" s="21"/>
      <c r="ET62" s="21"/>
      <c r="EU62" s="21"/>
      <c r="EV62" s="21"/>
      <c r="EW62" s="21"/>
      <c r="EX62" s="21"/>
      <c r="EY62" s="21">
        <v>61</v>
      </c>
      <c r="EZ62" s="21">
        <v>1003005950</v>
      </c>
      <c r="FA62" s="21">
        <v>345260681</v>
      </c>
      <c r="FB62" s="25">
        <v>60</v>
      </c>
      <c r="FC62" s="26" t="s">
        <v>554</v>
      </c>
      <c r="FD62" s="21" t="s">
        <v>567</v>
      </c>
      <c r="FE62" s="26" t="s">
        <v>991</v>
      </c>
      <c r="FF62" s="21" t="s">
        <v>682</v>
      </c>
    </row>
    <row r="63" spans="1:162" s="12" customFormat="1" x14ac:dyDescent="0.25">
      <c r="A63" s="21">
        <v>1</v>
      </c>
      <c r="B63" s="21">
        <v>62</v>
      </c>
      <c r="C63" s="22">
        <f t="shared" ca="1" si="12"/>
        <v>43806.984404976851</v>
      </c>
      <c r="D63" s="21" t="s">
        <v>168</v>
      </c>
      <c r="E63" s="21">
        <v>62</v>
      </c>
      <c r="F63" s="23">
        <f ca="1">NOW()-29</f>
        <v>43866.984404976851</v>
      </c>
      <c r="G63" s="22"/>
      <c r="H63" s="21" t="s">
        <v>1070</v>
      </c>
      <c r="I63" s="21" t="s">
        <v>197</v>
      </c>
      <c r="J63" s="21" t="s">
        <v>956</v>
      </c>
      <c r="K63" s="21" t="s">
        <v>824</v>
      </c>
      <c r="L63" s="21" t="s">
        <v>186</v>
      </c>
      <c r="M63" s="21" t="s">
        <v>824</v>
      </c>
      <c r="N63" s="21" t="s">
        <v>837</v>
      </c>
      <c r="O63" s="21" t="s">
        <v>830</v>
      </c>
      <c r="P63" s="21" t="s">
        <v>186</v>
      </c>
      <c r="Q63" s="21" t="s">
        <v>844</v>
      </c>
      <c r="R63" s="22">
        <f ca="1">C63+3</f>
        <v>43809.984404976851</v>
      </c>
      <c r="S63" s="22">
        <f ca="1">R63+19</f>
        <v>43828.984404976851</v>
      </c>
      <c r="T63" s="21"/>
      <c r="U63" s="22"/>
      <c r="V63" s="21"/>
      <c r="W63" s="22"/>
      <c r="X63" s="21" t="s">
        <v>836</v>
      </c>
      <c r="Y63" s="21" t="s">
        <v>1071</v>
      </c>
      <c r="Z63" s="21" t="s">
        <v>168</v>
      </c>
      <c r="AA63" s="21" t="s">
        <v>957</v>
      </c>
      <c r="AB63" s="21" t="s">
        <v>824</v>
      </c>
      <c r="AC63" s="21" t="s">
        <v>186</v>
      </c>
      <c r="AD63" s="21" t="s">
        <v>824</v>
      </c>
      <c r="AE63" s="21" t="s">
        <v>824</v>
      </c>
      <c r="AF63" s="21" t="s">
        <v>186</v>
      </c>
      <c r="AG63" s="21" t="s">
        <v>186</v>
      </c>
      <c r="AH63" s="21" t="s">
        <v>843</v>
      </c>
      <c r="AI63" s="22">
        <f ca="1">S63+3</f>
        <v>43831.984404976851</v>
      </c>
      <c r="AJ63" s="22">
        <f ca="1">AI63+18</f>
        <v>43849.984404976851</v>
      </c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21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21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21"/>
      <c r="BR63" s="21"/>
      <c r="BS63" s="21"/>
      <c r="BT63" s="21"/>
      <c r="BU63" s="21"/>
      <c r="BV63" s="21"/>
      <c r="BW63" s="21"/>
      <c r="BX63" s="21" t="s">
        <v>1071</v>
      </c>
      <c r="BY63" s="21" t="s">
        <v>168</v>
      </c>
      <c r="BZ63" s="21" t="s">
        <v>957</v>
      </c>
      <c r="CA63" s="21" t="s">
        <v>824</v>
      </c>
      <c r="CB63" s="21" t="s">
        <v>186</v>
      </c>
      <c r="CC63" s="21" t="s">
        <v>824</v>
      </c>
      <c r="CD63" s="21" t="s">
        <v>824</v>
      </c>
      <c r="CE63" s="21" t="s">
        <v>186</v>
      </c>
      <c r="CF63" s="21" t="s">
        <v>186</v>
      </c>
      <c r="CG63" s="21" t="s">
        <v>843</v>
      </c>
      <c r="CH63" s="22">
        <f t="shared" ca="1" si="9"/>
        <v>43809.984404976851</v>
      </c>
      <c r="CI63" s="22">
        <f ca="1">CH63+18</f>
        <v>43827.984404976851</v>
      </c>
      <c r="CJ63" s="21"/>
      <c r="CK63" s="21"/>
      <c r="CL63" s="21"/>
      <c r="CM63" s="21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21"/>
      <c r="CY63" s="21"/>
      <c r="CZ63" s="21"/>
      <c r="DA63" s="21"/>
      <c r="DB63" s="21"/>
      <c r="DC63" s="21"/>
      <c r="DD63" s="21"/>
      <c r="DE63" s="21"/>
      <c r="DF63" s="22"/>
      <c r="DG63" s="21"/>
      <c r="DH63" s="22"/>
      <c r="DI63" s="21"/>
      <c r="DJ63" s="21"/>
      <c r="DK63" s="21"/>
      <c r="DL63" s="21"/>
      <c r="DM63" s="21"/>
      <c r="DN63" s="22"/>
      <c r="DO63" s="22"/>
      <c r="DP63" s="21"/>
      <c r="DQ63" s="22"/>
      <c r="DR63" s="21"/>
      <c r="DS63" s="21"/>
      <c r="DT63" s="21"/>
      <c r="DU63" s="21"/>
      <c r="DV63" s="21"/>
      <c r="DW63" s="22"/>
      <c r="DX63" s="22"/>
      <c r="DY63" s="21"/>
      <c r="DZ63" s="21"/>
      <c r="EA63" s="21"/>
      <c r="EB63" s="21"/>
      <c r="EC63" s="21"/>
      <c r="ED63" s="21"/>
      <c r="EE63" s="21"/>
      <c r="EF63" s="22"/>
      <c r="EG63" s="21"/>
      <c r="EH63" s="21"/>
      <c r="EI63" s="21"/>
      <c r="EJ63" s="21"/>
      <c r="EK63" s="21"/>
      <c r="EL63" s="21"/>
      <c r="EM63" s="21"/>
      <c r="EN63" s="21"/>
      <c r="EO63" s="21"/>
      <c r="EP63" s="21"/>
      <c r="EQ63" s="21"/>
      <c r="ER63" s="21"/>
      <c r="ES63" s="21"/>
      <c r="ET63" s="21"/>
      <c r="EU63" s="21"/>
      <c r="EV63" s="21"/>
      <c r="EW63" s="21"/>
      <c r="EX63" s="21"/>
      <c r="EY63" s="21">
        <v>62</v>
      </c>
      <c r="EZ63" s="21">
        <v>1003005968</v>
      </c>
      <c r="FA63" s="21">
        <v>174407901</v>
      </c>
      <c r="FB63" s="25">
        <v>85</v>
      </c>
      <c r="FC63" s="21" t="s">
        <v>548</v>
      </c>
      <c r="FD63" s="21" t="s">
        <v>573</v>
      </c>
      <c r="FE63" s="26" t="s">
        <v>992</v>
      </c>
      <c r="FF63" s="21" t="s">
        <v>993</v>
      </c>
    </row>
    <row r="64" spans="1:162" s="12" customFormat="1" x14ac:dyDescent="0.25">
      <c r="A64" s="21">
        <v>1</v>
      </c>
      <c r="B64" s="21">
        <v>63</v>
      </c>
      <c r="C64" s="22">
        <f ca="1">F64-60</f>
        <v>43865.984404976851</v>
      </c>
      <c r="D64" s="21" t="s">
        <v>197</v>
      </c>
      <c r="E64" s="21">
        <v>63</v>
      </c>
      <c r="F64" s="23">
        <f ca="1">NOW()+30</f>
        <v>43925.984404976851</v>
      </c>
      <c r="G64" s="22">
        <f ca="1">NOW()</f>
        <v>43895.984404976851</v>
      </c>
      <c r="H64" s="21" t="s">
        <v>1070</v>
      </c>
      <c r="I64" s="21" t="s">
        <v>197</v>
      </c>
      <c r="J64" s="21" t="s">
        <v>956</v>
      </c>
      <c r="K64" s="21" t="s">
        <v>824</v>
      </c>
      <c r="L64" s="21" t="s">
        <v>186</v>
      </c>
      <c r="M64" s="21" t="s">
        <v>824</v>
      </c>
      <c r="N64" s="21" t="s">
        <v>824</v>
      </c>
      <c r="O64" s="21" t="s">
        <v>830</v>
      </c>
      <c r="P64" s="21" t="s">
        <v>186</v>
      </c>
      <c r="Q64" s="21" t="s">
        <v>844</v>
      </c>
      <c r="R64" s="22">
        <f ca="1">C64+2</f>
        <v>43867.984404976851</v>
      </c>
      <c r="S64" s="22">
        <f ca="1">R64+10</f>
        <v>43877.984404976851</v>
      </c>
      <c r="T64" s="21"/>
      <c r="U64" s="22"/>
      <c r="V64" s="21"/>
      <c r="W64" s="22"/>
      <c r="X64" s="24" t="s">
        <v>841</v>
      </c>
      <c r="Y64" s="21" t="s">
        <v>1071</v>
      </c>
      <c r="Z64" s="21" t="s">
        <v>197</v>
      </c>
      <c r="AA64" s="21" t="s">
        <v>957</v>
      </c>
      <c r="AB64" s="21" t="s">
        <v>824</v>
      </c>
      <c r="AC64" s="21" t="s">
        <v>186</v>
      </c>
      <c r="AD64" s="21" t="s">
        <v>824</v>
      </c>
      <c r="AE64" s="21" t="s">
        <v>837</v>
      </c>
      <c r="AF64" s="21" t="s">
        <v>830</v>
      </c>
      <c r="AG64" s="21" t="s">
        <v>186</v>
      </c>
      <c r="AH64" s="21" t="s">
        <v>843</v>
      </c>
      <c r="AI64" s="22">
        <f ca="1">S64+1</f>
        <v>43878.984404976851</v>
      </c>
      <c r="AJ64" s="22">
        <f ca="1">NOW()</f>
        <v>43895.984404976851</v>
      </c>
      <c r="AK64" s="21" t="s">
        <v>1063</v>
      </c>
      <c r="AL64" s="21"/>
      <c r="AM64" s="21"/>
      <c r="AN64" s="21"/>
      <c r="AO64" s="21"/>
      <c r="AP64" s="21"/>
      <c r="AQ64" s="21"/>
      <c r="AR64" s="21"/>
      <c r="AS64" s="21"/>
      <c r="AT64" s="21"/>
      <c r="AU64" s="21"/>
      <c r="AV64" s="21"/>
      <c r="AW64" s="21"/>
      <c r="AX64" s="21"/>
      <c r="AY64" s="21"/>
      <c r="AZ64" s="21"/>
      <c r="BA64" s="21"/>
      <c r="BB64" s="21"/>
      <c r="BC64" s="21"/>
      <c r="BD64" s="21"/>
      <c r="BE64" s="21"/>
      <c r="BF64" s="21"/>
      <c r="BG64" s="21"/>
      <c r="BH64" s="21"/>
      <c r="BI64" s="21"/>
      <c r="BJ64" s="21"/>
      <c r="BK64" s="21"/>
      <c r="BL64" s="21"/>
      <c r="BM64" s="21"/>
      <c r="BN64" s="21"/>
      <c r="BO64" s="21"/>
      <c r="BP64" s="21"/>
      <c r="BQ64" s="21"/>
      <c r="BR64" s="21"/>
      <c r="BS64" s="21"/>
      <c r="BT64" s="21"/>
      <c r="BU64" s="21"/>
      <c r="BV64" s="21"/>
      <c r="BW64" s="21"/>
      <c r="BX64" s="21"/>
      <c r="BY64" s="21"/>
      <c r="BZ64" s="21"/>
      <c r="CA64" s="21"/>
      <c r="CB64" s="21"/>
      <c r="CC64" s="21"/>
      <c r="CD64" s="21"/>
      <c r="CE64" s="21"/>
      <c r="CF64" s="21"/>
      <c r="CG64" s="21"/>
      <c r="CH64" s="21"/>
      <c r="CI64" s="21"/>
      <c r="CJ64" s="21"/>
      <c r="CK64" s="21"/>
      <c r="CL64" s="21"/>
      <c r="CM64" s="21"/>
      <c r="CN64" s="21"/>
      <c r="CO64" s="21"/>
      <c r="CP64" s="21"/>
      <c r="CQ64" s="21"/>
      <c r="CR64" s="21"/>
      <c r="CS64" s="21"/>
      <c r="CT64" s="21"/>
      <c r="CU64" s="21"/>
      <c r="CV64" s="21"/>
      <c r="CW64" s="21"/>
      <c r="CX64" s="21"/>
      <c r="CY64" s="21"/>
      <c r="CZ64" s="21"/>
      <c r="DA64" s="21"/>
      <c r="DB64" s="21"/>
      <c r="DC64" s="21"/>
      <c r="DD64" s="21"/>
      <c r="DE64" s="21"/>
      <c r="DF64" s="22"/>
      <c r="DG64" s="21"/>
      <c r="DH64" s="22"/>
      <c r="DI64" s="21"/>
      <c r="DJ64" s="21"/>
      <c r="DK64" s="21"/>
      <c r="DL64" s="21"/>
      <c r="DM64" s="21"/>
      <c r="DN64" s="22"/>
      <c r="DO64" s="22"/>
      <c r="DP64" s="21"/>
      <c r="DQ64" s="22"/>
      <c r="DR64" s="21"/>
      <c r="DS64" s="21"/>
      <c r="DT64" s="21"/>
      <c r="DU64" s="21"/>
      <c r="DV64" s="21"/>
      <c r="DW64" s="22"/>
      <c r="DX64" s="22"/>
      <c r="DY64" s="21"/>
      <c r="DZ64" s="21"/>
      <c r="EA64" s="21"/>
      <c r="EB64" s="21"/>
      <c r="EC64" s="21"/>
      <c r="ED64" s="21"/>
      <c r="EE64" s="21"/>
      <c r="EF64" s="22"/>
      <c r="EG64" s="21"/>
      <c r="EH64" s="21"/>
      <c r="EI64" s="21"/>
      <c r="EJ64" s="21"/>
      <c r="EK64" s="21"/>
      <c r="EL64" s="21"/>
      <c r="EM64" s="21"/>
      <c r="EN64" s="21"/>
      <c r="EO64" s="21"/>
      <c r="EP64" s="21"/>
      <c r="EQ64" s="21"/>
      <c r="ER64" s="21"/>
      <c r="ES64" s="21"/>
      <c r="ET64" s="21"/>
      <c r="EU64" s="21"/>
      <c r="EV64" s="21"/>
      <c r="EW64" s="21"/>
      <c r="EX64" s="21"/>
      <c r="EY64" s="21">
        <v>63</v>
      </c>
      <c r="EZ64" s="21">
        <v>1003006107</v>
      </c>
      <c r="FA64" s="21">
        <v>159035711</v>
      </c>
      <c r="FB64" s="25">
        <v>120</v>
      </c>
      <c r="FC64" s="26" t="s">
        <v>585</v>
      </c>
      <c r="FD64" s="21" t="s">
        <v>586</v>
      </c>
      <c r="FE64" s="26" t="s">
        <v>608</v>
      </c>
      <c r="FF64" s="21" t="s">
        <v>658</v>
      </c>
    </row>
    <row r="65" spans="1:162" s="12" customFormat="1" x14ac:dyDescent="0.25">
      <c r="A65" s="21">
        <v>1</v>
      </c>
      <c r="B65" s="21">
        <v>64</v>
      </c>
      <c r="C65" s="22">
        <f ca="1">F65-60</f>
        <v>43864.984404976851</v>
      </c>
      <c r="D65" s="21" t="s">
        <v>197</v>
      </c>
      <c r="E65" s="21">
        <v>64</v>
      </c>
      <c r="F65" s="23">
        <f ca="1">NOW()+29</f>
        <v>43924.984404976851</v>
      </c>
      <c r="G65" s="22">
        <f ca="1">NOW()-TIME(3,1,2)</f>
        <v>43895.858687384258</v>
      </c>
      <c r="H65" s="21" t="s">
        <v>1070</v>
      </c>
      <c r="I65" s="21" t="s">
        <v>197</v>
      </c>
      <c r="J65" s="21" t="s">
        <v>956</v>
      </c>
      <c r="K65" s="21" t="s">
        <v>825</v>
      </c>
      <c r="L65" s="21" t="s">
        <v>186</v>
      </c>
      <c r="M65" s="21" t="s">
        <v>825</v>
      </c>
      <c r="N65" s="21" t="s">
        <v>831</v>
      </c>
      <c r="O65" s="21" t="s">
        <v>830</v>
      </c>
      <c r="P65" s="21" t="s">
        <v>186</v>
      </c>
      <c r="Q65" s="21" t="s">
        <v>844</v>
      </c>
      <c r="R65" s="22">
        <f ca="1">C65+1</f>
        <v>43865.984404976851</v>
      </c>
      <c r="S65" s="22">
        <f ca="1">R65+14</f>
        <v>43879.984404976851</v>
      </c>
      <c r="T65" s="21"/>
      <c r="U65" s="22"/>
      <c r="V65" s="21"/>
      <c r="W65" s="22"/>
      <c r="X65" s="21" t="s">
        <v>828</v>
      </c>
      <c r="Y65" s="21" t="s">
        <v>1071</v>
      </c>
      <c r="Z65" s="21" t="s">
        <v>197</v>
      </c>
      <c r="AA65" s="21" t="s">
        <v>957</v>
      </c>
      <c r="AB65" s="21" t="s">
        <v>825</v>
      </c>
      <c r="AC65" s="21" t="s">
        <v>186</v>
      </c>
      <c r="AD65" s="21" t="s">
        <v>825</v>
      </c>
      <c r="AE65" s="21" t="s">
        <v>825</v>
      </c>
      <c r="AF65" s="21" t="s">
        <v>830</v>
      </c>
      <c r="AG65" s="21" t="s">
        <v>186</v>
      </c>
      <c r="AH65" s="21" t="s">
        <v>843</v>
      </c>
      <c r="AI65" s="22">
        <f ca="1">S65+2</f>
        <v>43881.984404976851</v>
      </c>
      <c r="AJ65" s="22">
        <f ca="1">NOW()-TIME(1,1,1)</f>
        <v>43895.942032291663</v>
      </c>
      <c r="AK65" s="21" t="s">
        <v>1065</v>
      </c>
      <c r="AL65" s="21"/>
      <c r="AM65" s="21"/>
      <c r="AN65" s="21"/>
      <c r="AO65" s="21"/>
      <c r="AP65" s="21"/>
      <c r="AQ65" s="21"/>
      <c r="AR65" s="21"/>
      <c r="AS65" s="21"/>
      <c r="AT65" s="21"/>
      <c r="AU65" s="21"/>
      <c r="AV65" s="21"/>
      <c r="AW65" s="21"/>
      <c r="AX65" s="21"/>
      <c r="AY65" s="21"/>
      <c r="AZ65" s="21"/>
      <c r="BA65" s="21"/>
      <c r="BB65" s="21"/>
      <c r="BC65" s="21"/>
      <c r="BD65" s="21"/>
      <c r="BE65" s="21"/>
      <c r="BF65" s="21"/>
      <c r="BG65" s="21"/>
      <c r="BH65" s="21"/>
      <c r="BI65" s="21"/>
      <c r="BJ65" s="21"/>
      <c r="BK65" s="21"/>
      <c r="BL65" s="21"/>
      <c r="BM65" s="21"/>
      <c r="BN65" s="21"/>
      <c r="BO65" s="21"/>
      <c r="BP65" s="21"/>
      <c r="BQ65" s="21"/>
      <c r="BR65" s="21"/>
      <c r="BS65" s="21"/>
      <c r="BT65" s="21"/>
      <c r="BU65" s="21"/>
      <c r="BV65" s="21"/>
      <c r="BW65" s="21"/>
      <c r="BX65" s="21"/>
      <c r="BY65" s="21"/>
      <c r="BZ65" s="21"/>
      <c r="CA65" s="21"/>
      <c r="CB65" s="21"/>
      <c r="CC65" s="21"/>
      <c r="CD65" s="21"/>
      <c r="CE65" s="21"/>
      <c r="CF65" s="21"/>
      <c r="CG65" s="21"/>
      <c r="CH65" s="21"/>
      <c r="CI65" s="21"/>
      <c r="CJ65" s="21"/>
      <c r="CK65" s="21"/>
      <c r="CL65" s="21"/>
      <c r="CM65" s="21"/>
      <c r="CN65" s="21"/>
      <c r="CO65" s="21"/>
      <c r="CP65" s="21"/>
      <c r="CQ65" s="21"/>
      <c r="CR65" s="21"/>
      <c r="CS65" s="21"/>
      <c r="CT65" s="21"/>
      <c r="CU65" s="21"/>
      <c r="CV65" s="21"/>
      <c r="CW65" s="21"/>
      <c r="CX65" s="21"/>
      <c r="CY65" s="21"/>
      <c r="CZ65" s="21"/>
      <c r="DA65" s="21"/>
      <c r="DB65" s="21"/>
      <c r="DC65" s="21"/>
      <c r="DD65" s="21"/>
      <c r="DE65" s="21"/>
      <c r="DF65" s="22"/>
      <c r="DG65" s="21"/>
      <c r="DH65" s="22"/>
      <c r="DI65" s="21"/>
      <c r="DJ65" s="21"/>
      <c r="DK65" s="21"/>
      <c r="DL65" s="21"/>
      <c r="DM65" s="21"/>
      <c r="DN65" s="22"/>
      <c r="DO65" s="22"/>
      <c r="DP65" s="21"/>
      <c r="DQ65" s="22"/>
      <c r="DR65" s="21"/>
      <c r="DS65" s="21"/>
      <c r="DT65" s="21"/>
      <c r="DU65" s="21"/>
      <c r="DV65" s="21"/>
      <c r="DW65" s="22"/>
      <c r="DX65" s="22"/>
      <c r="DY65" s="21"/>
      <c r="DZ65" s="21"/>
      <c r="EA65" s="21"/>
      <c r="EB65" s="21"/>
      <c r="EC65" s="21"/>
      <c r="ED65" s="21"/>
      <c r="EE65" s="21"/>
      <c r="EF65" s="22"/>
      <c r="EG65" s="21"/>
      <c r="EH65" s="21"/>
      <c r="EI65" s="21"/>
      <c r="EJ65" s="21"/>
      <c r="EK65" s="21"/>
      <c r="EL65" s="21"/>
      <c r="EM65" s="21"/>
      <c r="EN65" s="21"/>
      <c r="EO65" s="21"/>
      <c r="EP65" s="21"/>
      <c r="EQ65" s="21"/>
      <c r="ER65" s="21"/>
      <c r="ES65" s="21"/>
      <c r="ET65" s="21"/>
      <c r="EU65" s="21"/>
      <c r="EV65" s="21"/>
      <c r="EW65" s="21"/>
      <c r="EX65" s="21"/>
      <c r="EY65" s="21">
        <v>64</v>
      </c>
      <c r="EZ65" s="21">
        <v>1004406115</v>
      </c>
      <c r="FA65" s="21">
        <v>255375270</v>
      </c>
      <c r="FB65" s="25">
        <v>130</v>
      </c>
      <c r="FC65" s="26" t="s">
        <v>566</v>
      </c>
      <c r="FD65" s="21" t="s">
        <v>591</v>
      </c>
      <c r="FE65" s="26" t="s">
        <v>994</v>
      </c>
      <c r="FF65" s="21" t="s">
        <v>604</v>
      </c>
    </row>
    <row r="66" spans="1:162" s="12" customFormat="1" x14ac:dyDescent="0.25">
      <c r="A66" s="21">
        <v>1</v>
      </c>
      <c r="B66" s="21">
        <v>65</v>
      </c>
      <c r="C66" s="22">
        <f ca="1">F66-60</f>
        <v>43846.984404976851</v>
      </c>
      <c r="D66" s="21" t="s">
        <v>197</v>
      </c>
      <c r="E66" s="21">
        <v>65</v>
      </c>
      <c r="F66" s="23">
        <f ca="1">NOW()+11</f>
        <v>43906.984404976851</v>
      </c>
      <c r="G66" s="22">
        <f ca="1">NOW()-TIME(7,2,3)</f>
        <v>43895.69131469907</v>
      </c>
      <c r="H66" s="21" t="s">
        <v>1070</v>
      </c>
      <c r="I66" s="21" t="s">
        <v>197</v>
      </c>
      <c r="J66" s="21" t="s">
        <v>956</v>
      </c>
      <c r="K66" s="21" t="s">
        <v>831</v>
      </c>
      <c r="L66" s="21" t="s">
        <v>186</v>
      </c>
      <c r="M66" s="21" t="s">
        <v>831</v>
      </c>
      <c r="N66" s="21" t="s">
        <v>824</v>
      </c>
      <c r="O66" s="21" t="s">
        <v>830</v>
      </c>
      <c r="P66" s="21" t="s">
        <v>186</v>
      </c>
      <c r="Q66" s="21" t="s">
        <v>844</v>
      </c>
      <c r="R66" s="22">
        <f ca="1">C66</f>
        <v>43846.984404976851</v>
      </c>
      <c r="S66" s="22">
        <f ca="1">R66+14</f>
        <v>43860.984404976851</v>
      </c>
      <c r="T66" s="21"/>
      <c r="U66" s="22"/>
      <c r="V66" s="21"/>
      <c r="W66" s="22"/>
      <c r="X66" s="21" t="s">
        <v>845</v>
      </c>
      <c r="Y66" s="21" t="s">
        <v>1071</v>
      </c>
      <c r="Z66" s="21" t="s">
        <v>197</v>
      </c>
      <c r="AA66" s="21" t="s">
        <v>957</v>
      </c>
      <c r="AB66" s="21" t="s">
        <v>831</v>
      </c>
      <c r="AC66" s="21" t="s">
        <v>186</v>
      </c>
      <c r="AD66" s="21" t="s">
        <v>831</v>
      </c>
      <c r="AE66" s="21" t="s">
        <v>831</v>
      </c>
      <c r="AF66" s="21" t="s">
        <v>830</v>
      </c>
      <c r="AG66" s="21" t="s">
        <v>186</v>
      </c>
      <c r="AH66" s="21" t="s">
        <v>843</v>
      </c>
      <c r="AI66" s="22">
        <f ca="1">S66+1</f>
        <v>43861.984404976851</v>
      </c>
      <c r="AJ66" s="22">
        <f ca="1">NOW()-TIME(2,2,2)</f>
        <v>43895.899659606483</v>
      </c>
      <c r="AK66" s="21" t="s">
        <v>1063</v>
      </c>
      <c r="AL66" s="21"/>
      <c r="AM66" s="21"/>
      <c r="AN66" s="21"/>
      <c r="AO66" s="21"/>
      <c r="AP66" s="21"/>
      <c r="AQ66" s="21"/>
      <c r="AR66" s="21"/>
      <c r="AS66" s="21"/>
      <c r="AT66" s="21"/>
      <c r="AU66" s="21"/>
      <c r="AV66" s="21"/>
      <c r="AW66" s="21"/>
      <c r="AX66" s="21"/>
      <c r="AY66" s="21"/>
      <c r="AZ66" s="21"/>
      <c r="BA66" s="21"/>
      <c r="BB66" s="21"/>
      <c r="BC66" s="21"/>
      <c r="BD66" s="21"/>
      <c r="BE66" s="21"/>
      <c r="BF66" s="21"/>
      <c r="BG66" s="21"/>
      <c r="BH66" s="21"/>
      <c r="BI66" s="21"/>
      <c r="BJ66" s="21"/>
      <c r="BK66" s="21"/>
      <c r="BL66" s="21"/>
      <c r="BM66" s="21"/>
      <c r="BN66" s="21"/>
      <c r="BO66" s="21"/>
      <c r="BP66" s="21"/>
      <c r="BQ66" s="21"/>
      <c r="BR66" s="21"/>
      <c r="BS66" s="21"/>
      <c r="BT66" s="21"/>
      <c r="BU66" s="21"/>
      <c r="BV66" s="21"/>
      <c r="BW66" s="21"/>
      <c r="BX66" s="21"/>
      <c r="BY66" s="21"/>
      <c r="BZ66" s="21"/>
      <c r="CA66" s="21"/>
      <c r="CB66" s="21"/>
      <c r="CC66" s="21"/>
      <c r="CD66" s="21"/>
      <c r="CE66" s="21"/>
      <c r="CF66" s="21"/>
      <c r="CG66" s="21"/>
      <c r="CH66" s="21"/>
      <c r="CI66" s="21"/>
      <c r="CJ66" s="21"/>
      <c r="CK66" s="21"/>
      <c r="CL66" s="21"/>
      <c r="CM66" s="21"/>
      <c r="CN66" s="21"/>
      <c r="CO66" s="21"/>
      <c r="CP66" s="21"/>
      <c r="CQ66" s="21"/>
      <c r="CR66" s="21"/>
      <c r="CS66" s="21"/>
      <c r="CT66" s="21"/>
      <c r="CU66" s="21"/>
      <c r="CV66" s="21"/>
      <c r="CW66" s="21"/>
      <c r="CX66" s="21"/>
      <c r="CY66" s="21"/>
      <c r="CZ66" s="21"/>
      <c r="DA66" s="21"/>
      <c r="DB66" s="21"/>
      <c r="DC66" s="21"/>
      <c r="DD66" s="21"/>
      <c r="DE66" s="21"/>
      <c r="DF66" s="22"/>
      <c r="DG66" s="21"/>
      <c r="DH66" s="22"/>
      <c r="DI66" s="21"/>
      <c r="DJ66" s="21"/>
      <c r="DK66" s="21"/>
      <c r="DL66" s="21"/>
      <c r="DM66" s="21"/>
      <c r="DN66" s="22"/>
      <c r="DO66" s="22"/>
      <c r="DP66" s="21"/>
      <c r="DQ66" s="22"/>
      <c r="DR66" s="21"/>
      <c r="DS66" s="21"/>
      <c r="DT66" s="21"/>
      <c r="DU66" s="21"/>
      <c r="DV66" s="21"/>
      <c r="DW66" s="22"/>
      <c r="DX66" s="22"/>
      <c r="DY66" s="21"/>
      <c r="DZ66" s="21"/>
      <c r="EA66" s="21"/>
      <c r="EB66" s="21"/>
      <c r="EC66" s="21"/>
      <c r="ED66" s="21"/>
      <c r="EE66" s="21"/>
      <c r="EF66" s="22"/>
      <c r="EG66" s="21"/>
      <c r="EH66" s="21"/>
      <c r="EI66" s="21"/>
      <c r="EJ66" s="21"/>
      <c r="EK66" s="21"/>
      <c r="EL66" s="21"/>
      <c r="EM66" s="21"/>
      <c r="EN66" s="21"/>
      <c r="EO66" s="21"/>
      <c r="EP66" s="21"/>
      <c r="EQ66" s="21"/>
      <c r="ER66" s="21"/>
      <c r="ES66" s="21"/>
      <c r="ET66" s="21"/>
      <c r="EU66" s="21"/>
      <c r="EV66" s="21"/>
      <c r="EW66" s="21"/>
      <c r="EX66" s="21"/>
      <c r="EY66" s="21">
        <v>65</v>
      </c>
      <c r="EZ66" s="21">
        <v>1003006149</v>
      </c>
      <c r="FA66" s="21">
        <v>248374559</v>
      </c>
      <c r="FB66" s="25">
        <v>125</v>
      </c>
      <c r="FC66" s="26" t="s">
        <v>578</v>
      </c>
      <c r="FD66" s="21" t="s">
        <v>596</v>
      </c>
      <c r="FE66" s="26" t="s">
        <v>995</v>
      </c>
      <c r="FF66" s="21" t="s">
        <v>666</v>
      </c>
    </row>
    <row r="67" spans="1:162" s="12" customFormat="1" x14ac:dyDescent="0.25">
      <c r="A67" s="21">
        <v>1</v>
      </c>
      <c r="B67" s="21">
        <v>66</v>
      </c>
      <c r="C67" s="22">
        <f t="shared" ref="C67:C81" ca="1" si="14">F67-60</f>
        <v>43846.984404976851</v>
      </c>
      <c r="D67" s="21" t="s">
        <v>197</v>
      </c>
      <c r="E67" s="21">
        <v>66</v>
      </c>
      <c r="F67" s="23">
        <f t="shared" ref="F67:F70" ca="1" si="15">NOW()+11</f>
        <v>43906.984404976851</v>
      </c>
      <c r="G67" s="22">
        <f ca="1">NOW()-TIME(5,5,5)</f>
        <v>43895.772541550927</v>
      </c>
      <c r="H67" s="21" t="s">
        <v>1070</v>
      </c>
      <c r="I67" s="21" t="s">
        <v>197</v>
      </c>
      <c r="J67" s="21" t="s">
        <v>956</v>
      </c>
      <c r="K67" s="21" t="s">
        <v>837</v>
      </c>
      <c r="L67" s="21" t="s">
        <v>186</v>
      </c>
      <c r="M67" s="21" t="s">
        <v>837</v>
      </c>
      <c r="N67" s="21" t="s">
        <v>835</v>
      </c>
      <c r="O67" s="21" t="s">
        <v>830</v>
      </c>
      <c r="P67" s="21" t="s">
        <v>186</v>
      </c>
      <c r="Q67" s="21" t="s">
        <v>844</v>
      </c>
      <c r="R67" s="22">
        <f ca="1">C67+1</f>
        <v>43847.984404976851</v>
      </c>
      <c r="S67" s="22">
        <f ca="1">R67+19</f>
        <v>43866.984404976851</v>
      </c>
      <c r="T67" s="21"/>
      <c r="U67" s="22"/>
      <c r="V67" s="21"/>
      <c r="W67" s="22"/>
      <c r="X67" s="21" t="s">
        <v>832</v>
      </c>
      <c r="Y67" s="21" t="s">
        <v>1071</v>
      </c>
      <c r="Z67" s="21" t="s">
        <v>197</v>
      </c>
      <c r="AA67" s="21" t="s">
        <v>957</v>
      </c>
      <c r="AB67" s="21" t="s">
        <v>837</v>
      </c>
      <c r="AC67" s="21" t="s">
        <v>186</v>
      </c>
      <c r="AD67" s="21" t="s">
        <v>837</v>
      </c>
      <c r="AE67" s="21" t="s">
        <v>835</v>
      </c>
      <c r="AF67" s="21" t="s">
        <v>830</v>
      </c>
      <c r="AG67" s="21" t="s">
        <v>186</v>
      </c>
      <c r="AH67" s="21" t="s">
        <v>843</v>
      </c>
      <c r="AI67" s="22">
        <f ca="1">S67+3</f>
        <v>43869.984404976851</v>
      </c>
      <c r="AJ67" s="22">
        <f ca="1">NOW()-TIME(4,4,4)</f>
        <v>43895.814914236107</v>
      </c>
      <c r="AK67" s="21" t="s">
        <v>1065</v>
      </c>
      <c r="AL67" s="21"/>
      <c r="AM67" s="21"/>
      <c r="AN67" s="21"/>
      <c r="AO67" s="21"/>
      <c r="AP67" s="21"/>
      <c r="AQ67" s="21"/>
      <c r="AR67" s="21"/>
      <c r="AS67" s="21"/>
      <c r="AT67" s="21"/>
      <c r="AU67" s="21"/>
      <c r="AV67" s="21"/>
      <c r="AW67" s="21"/>
      <c r="AX67" s="21"/>
      <c r="AY67" s="21"/>
      <c r="AZ67" s="21"/>
      <c r="BA67" s="21"/>
      <c r="BB67" s="21"/>
      <c r="BC67" s="21"/>
      <c r="BD67" s="21"/>
      <c r="BE67" s="21"/>
      <c r="BF67" s="21"/>
      <c r="BG67" s="21"/>
      <c r="BH67" s="21"/>
      <c r="BI67" s="21"/>
      <c r="BJ67" s="21"/>
      <c r="BK67" s="21"/>
      <c r="BL67" s="21"/>
      <c r="BM67" s="21"/>
      <c r="BN67" s="21"/>
      <c r="BO67" s="21"/>
      <c r="BP67" s="21"/>
      <c r="BQ67" s="21"/>
      <c r="BR67" s="21"/>
      <c r="BS67" s="21"/>
      <c r="BT67" s="21"/>
      <c r="BU67" s="21"/>
      <c r="BV67" s="21"/>
      <c r="BW67" s="21"/>
      <c r="BX67" s="21"/>
      <c r="BY67" s="21"/>
      <c r="BZ67" s="21"/>
      <c r="CA67" s="21"/>
      <c r="CB67" s="21"/>
      <c r="CC67" s="21"/>
      <c r="CD67" s="21"/>
      <c r="CE67" s="21"/>
      <c r="CF67" s="21"/>
      <c r="CG67" s="21"/>
      <c r="CH67" s="21"/>
      <c r="CI67" s="21"/>
      <c r="CJ67" s="21"/>
      <c r="CK67" s="21"/>
      <c r="CL67" s="21"/>
      <c r="CM67" s="21"/>
      <c r="CN67" s="21"/>
      <c r="CO67" s="21"/>
      <c r="CP67" s="21"/>
      <c r="CQ67" s="21"/>
      <c r="CR67" s="21"/>
      <c r="CS67" s="21"/>
      <c r="CT67" s="21"/>
      <c r="CU67" s="21"/>
      <c r="CV67" s="21"/>
      <c r="CW67" s="21"/>
      <c r="CX67" s="21"/>
      <c r="CY67" s="21"/>
      <c r="CZ67" s="21"/>
      <c r="DA67" s="21"/>
      <c r="DB67" s="21"/>
      <c r="DC67" s="21"/>
      <c r="DD67" s="21"/>
      <c r="DE67" s="21"/>
      <c r="DF67" s="22"/>
      <c r="DG67" s="21"/>
      <c r="DH67" s="22"/>
      <c r="DI67" s="21"/>
      <c r="DJ67" s="21"/>
      <c r="DK67" s="21"/>
      <c r="DL67" s="21"/>
      <c r="DM67" s="21"/>
      <c r="DN67" s="22"/>
      <c r="DO67" s="22"/>
      <c r="DP67" s="21"/>
      <c r="DQ67" s="22"/>
      <c r="DR67" s="21"/>
      <c r="DS67" s="21"/>
      <c r="DT67" s="21"/>
      <c r="DU67" s="21"/>
      <c r="DV67" s="21"/>
      <c r="DW67" s="22"/>
      <c r="DX67" s="22"/>
      <c r="DY67" s="21"/>
      <c r="DZ67" s="21"/>
      <c r="EA67" s="21"/>
      <c r="EB67" s="21"/>
      <c r="EC67" s="21"/>
      <c r="ED67" s="21"/>
      <c r="EE67" s="21"/>
      <c r="EF67" s="22"/>
      <c r="EG67" s="21"/>
      <c r="EH67" s="21"/>
      <c r="EI67" s="21"/>
      <c r="EJ67" s="21"/>
      <c r="EK67" s="21"/>
      <c r="EL67" s="21"/>
      <c r="EM67" s="21"/>
      <c r="EN67" s="21"/>
      <c r="EO67" s="21"/>
      <c r="EP67" s="21"/>
      <c r="EQ67" s="21"/>
      <c r="ER67" s="21"/>
      <c r="ES67" s="21"/>
      <c r="ET67" s="21"/>
      <c r="EU67" s="21"/>
      <c r="EV67" s="21"/>
      <c r="EW67" s="21"/>
      <c r="EX67" s="21"/>
      <c r="EY67" s="21">
        <v>66</v>
      </c>
      <c r="EZ67" s="21">
        <v>1003006172</v>
      </c>
      <c r="FA67" s="21">
        <v>371337503</v>
      </c>
      <c r="FB67" s="25">
        <v>125</v>
      </c>
      <c r="FC67" s="26" t="s">
        <v>572</v>
      </c>
      <c r="FD67" s="21" t="s">
        <v>602</v>
      </c>
      <c r="FE67" s="26" t="s">
        <v>996</v>
      </c>
      <c r="FF67" s="21" t="s">
        <v>997</v>
      </c>
    </row>
    <row r="68" spans="1:162" s="12" customFormat="1" x14ac:dyDescent="0.25">
      <c r="A68" s="21">
        <v>1</v>
      </c>
      <c r="B68" s="21">
        <v>67</v>
      </c>
      <c r="C68" s="22">
        <f t="shared" ca="1" si="14"/>
        <v>43846.984404976851</v>
      </c>
      <c r="D68" s="21" t="s">
        <v>197</v>
      </c>
      <c r="E68" s="21">
        <v>67</v>
      </c>
      <c r="F68" s="23">
        <f t="shared" ca="1" si="15"/>
        <v>43906.984404976851</v>
      </c>
      <c r="G68" s="22">
        <f ca="1">NOW()-TIME(1,1,1)</f>
        <v>43895.942032291663</v>
      </c>
      <c r="H68" s="21" t="s">
        <v>1070</v>
      </c>
      <c r="I68" s="21" t="s">
        <v>197</v>
      </c>
      <c r="J68" s="21" t="s">
        <v>956</v>
      </c>
      <c r="K68" s="21" t="s">
        <v>835</v>
      </c>
      <c r="L68" s="21" t="s">
        <v>186</v>
      </c>
      <c r="M68" s="21" t="s">
        <v>835</v>
      </c>
      <c r="N68" s="21" t="s">
        <v>837</v>
      </c>
      <c r="O68" s="21" t="s">
        <v>830</v>
      </c>
      <c r="P68" s="21" t="s">
        <v>186</v>
      </c>
      <c r="Q68" s="21" t="s">
        <v>844</v>
      </c>
      <c r="R68" s="22">
        <f ca="1">C68</f>
        <v>43846.984404976851</v>
      </c>
      <c r="S68" s="22">
        <f ca="1">R68+19</f>
        <v>43865.984404976851</v>
      </c>
      <c r="T68" s="21"/>
      <c r="U68" s="22"/>
      <c r="V68" s="21"/>
      <c r="W68" s="22"/>
      <c r="X68" s="21" t="s">
        <v>847</v>
      </c>
      <c r="Y68" s="21" t="s">
        <v>1071</v>
      </c>
      <c r="Z68" s="21" t="s">
        <v>197</v>
      </c>
      <c r="AA68" s="21" t="s">
        <v>957</v>
      </c>
      <c r="AB68" s="21" t="s">
        <v>835</v>
      </c>
      <c r="AC68" s="21" t="s">
        <v>186</v>
      </c>
      <c r="AD68" s="21" t="s">
        <v>835</v>
      </c>
      <c r="AE68" s="21" t="s">
        <v>837</v>
      </c>
      <c r="AF68" s="21" t="s">
        <v>830</v>
      </c>
      <c r="AG68" s="21" t="s">
        <v>186</v>
      </c>
      <c r="AH68" s="21" t="s">
        <v>843</v>
      </c>
      <c r="AI68" s="22">
        <f ca="1">S68+1</f>
        <v>43866.984404976851</v>
      </c>
      <c r="AJ68" s="22">
        <f ca="1">NOW()-TIME(5,5,5)</f>
        <v>43895.772541550927</v>
      </c>
      <c r="AK68" s="21" t="s">
        <v>1063</v>
      </c>
      <c r="AL68" s="21"/>
      <c r="AM68" s="21"/>
      <c r="AN68" s="21"/>
      <c r="AO68" s="21"/>
      <c r="AP68" s="21"/>
      <c r="AQ68" s="21"/>
      <c r="AR68" s="21"/>
      <c r="AS68" s="21"/>
      <c r="AT68" s="21"/>
      <c r="AU68" s="21"/>
      <c r="AV68" s="21"/>
      <c r="AW68" s="21"/>
      <c r="AX68" s="21"/>
      <c r="AY68" s="21"/>
      <c r="AZ68" s="21"/>
      <c r="BA68" s="21"/>
      <c r="BB68" s="21"/>
      <c r="BC68" s="21"/>
      <c r="BD68" s="21"/>
      <c r="BE68" s="21"/>
      <c r="BF68" s="21"/>
      <c r="BG68" s="21"/>
      <c r="BH68" s="21"/>
      <c r="BI68" s="21"/>
      <c r="BJ68" s="21"/>
      <c r="BK68" s="21"/>
      <c r="BL68" s="21"/>
      <c r="BM68" s="21"/>
      <c r="BN68" s="21"/>
      <c r="BO68" s="21"/>
      <c r="BP68" s="21"/>
      <c r="BQ68" s="21"/>
      <c r="BR68" s="21"/>
      <c r="BS68" s="21"/>
      <c r="BT68" s="21"/>
      <c r="BU68" s="21"/>
      <c r="BV68" s="21"/>
      <c r="BW68" s="21"/>
      <c r="BX68" s="21"/>
      <c r="BY68" s="21"/>
      <c r="BZ68" s="21"/>
      <c r="CA68" s="21"/>
      <c r="CB68" s="21"/>
      <c r="CC68" s="21"/>
      <c r="CD68" s="21"/>
      <c r="CE68" s="21"/>
      <c r="CF68" s="21"/>
      <c r="CG68" s="21"/>
      <c r="CH68" s="21"/>
      <c r="CI68" s="21"/>
      <c r="CJ68" s="21"/>
      <c r="CK68" s="21"/>
      <c r="CL68" s="21"/>
      <c r="CM68" s="21"/>
      <c r="CN68" s="21"/>
      <c r="CO68" s="21"/>
      <c r="CP68" s="21"/>
      <c r="CQ68" s="21"/>
      <c r="CR68" s="21"/>
      <c r="CS68" s="21"/>
      <c r="CT68" s="21"/>
      <c r="CU68" s="21"/>
      <c r="CV68" s="21"/>
      <c r="CW68" s="21"/>
      <c r="CX68" s="21"/>
      <c r="CY68" s="21"/>
      <c r="CZ68" s="21"/>
      <c r="DA68" s="21"/>
      <c r="DB68" s="21"/>
      <c r="DC68" s="21"/>
      <c r="DD68" s="21"/>
      <c r="DE68" s="21"/>
      <c r="DF68" s="22"/>
      <c r="DG68" s="21"/>
      <c r="DH68" s="22"/>
      <c r="DI68" s="21"/>
      <c r="DJ68" s="21"/>
      <c r="DK68" s="21"/>
      <c r="DL68" s="21"/>
      <c r="DM68" s="21"/>
      <c r="DN68" s="22"/>
      <c r="DO68" s="22"/>
      <c r="DP68" s="21"/>
      <c r="DQ68" s="22"/>
      <c r="DR68" s="21"/>
      <c r="DS68" s="21"/>
      <c r="DT68" s="21"/>
      <c r="DU68" s="21"/>
      <c r="DV68" s="21"/>
      <c r="DW68" s="22"/>
      <c r="DX68" s="22"/>
      <c r="DY68" s="21"/>
      <c r="DZ68" s="21"/>
      <c r="EA68" s="21"/>
      <c r="EB68" s="21"/>
      <c r="EC68" s="21"/>
      <c r="ED68" s="21"/>
      <c r="EE68" s="21"/>
      <c r="EF68" s="22"/>
      <c r="EG68" s="21"/>
      <c r="EH68" s="21"/>
      <c r="EI68" s="21"/>
      <c r="EJ68" s="21"/>
      <c r="EK68" s="21"/>
      <c r="EL68" s="21"/>
      <c r="EM68" s="21"/>
      <c r="EN68" s="21"/>
      <c r="EO68" s="21"/>
      <c r="EP68" s="21"/>
      <c r="EQ68" s="21"/>
      <c r="ER68" s="21"/>
      <c r="ES68" s="21"/>
      <c r="ET68" s="21"/>
      <c r="EU68" s="21"/>
      <c r="EV68" s="21"/>
      <c r="EW68" s="21"/>
      <c r="EX68" s="21"/>
      <c r="EY68" s="21">
        <v>67</v>
      </c>
      <c r="EZ68" s="21">
        <v>1003006198</v>
      </c>
      <c r="FA68" s="21">
        <v>946811881</v>
      </c>
      <c r="FB68" s="25">
        <v>155</v>
      </c>
      <c r="FC68" s="26" t="s">
        <v>560</v>
      </c>
      <c r="FD68" s="21" t="s">
        <v>607</v>
      </c>
      <c r="FE68" s="26" t="s">
        <v>998</v>
      </c>
      <c r="FF68" s="21" t="s">
        <v>658</v>
      </c>
    </row>
    <row r="69" spans="1:162" s="12" customFormat="1" x14ac:dyDescent="0.25">
      <c r="A69" s="21">
        <v>1</v>
      </c>
      <c r="B69" s="21">
        <v>68</v>
      </c>
      <c r="C69" s="22">
        <f t="shared" ca="1" si="14"/>
        <v>43846.984404976851</v>
      </c>
      <c r="D69" s="21" t="s">
        <v>187</v>
      </c>
      <c r="E69" s="21">
        <v>68</v>
      </c>
      <c r="F69" s="23">
        <f t="shared" ca="1" si="15"/>
        <v>43906.984404976851</v>
      </c>
      <c r="G69" s="22">
        <f ca="1">NOW()-TIME(4,4,4)</f>
        <v>43895.814914236107</v>
      </c>
      <c r="H69" s="21" t="s">
        <v>1070</v>
      </c>
      <c r="I69" s="21" t="s">
        <v>197</v>
      </c>
      <c r="J69" s="21" t="s">
        <v>956</v>
      </c>
      <c r="K69" s="21" t="s">
        <v>824</v>
      </c>
      <c r="L69" s="21" t="s">
        <v>186</v>
      </c>
      <c r="M69" s="21" t="s">
        <v>824</v>
      </c>
      <c r="N69" s="21" t="s">
        <v>824</v>
      </c>
      <c r="O69" s="21" t="s">
        <v>830</v>
      </c>
      <c r="P69" s="21" t="s">
        <v>186</v>
      </c>
      <c r="Q69" s="21" t="s">
        <v>844</v>
      </c>
      <c r="R69" s="22">
        <f ca="1">C69+1</f>
        <v>43847.984404976851</v>
      </c>
      <c r="S69" s="22">
        <f ca="1">R69+18</f>
        <v>43865.984404976851</v>
      </c>
      <c r="T69" s="21"/>
      <c r="U69" s="22"/>
      <c r="V69" s="21"/>
      <c r="W69" s="22"/>
      <c r="X69" s="21" t="s">
        <v>1066</v>
      </c>
      <c r="Y69" s="21" t="s">
        <v>1071</v>
      </c>
      <c r="Z69" s="21" t="s">
        <v>187</v>
      </c>
      <c r="AA69" s="21" t="s">
        <v>957</v>
      </c>
      <c r="AB69" s="21" t="s">
        <v>837</v>
      </c>
      <c r="AC69" s="21" t="s">
        <v>186</v>
      </c>
      <c r="AD69" s="21" t="s">
        <v>837</v>
      </c>
      <c r="AE69" s="21" t="s">
        <v>825</v>
      </c>
      <c r="AF69" s="21" t="s">
        <v>830</v>
      </c>
      <c r="AG69" s="21" t="s">
        <v>186</v>
      </c>
      <c r="AH69" s="21" t="s">
        <v>843</v>
      </c>
      <c r="AI69" s="22">
        <f ca="1">S69</f>
        <v>43865.984404976851</v>
      </c>
      <c r="AJ69" s="22">
        <f ca="1">NOW()-TIME(6,6,6)</f>
        <v>43895.730168865739</v>
      </c>
      <c r="AK69" s="21" t="s">
        <v>1068</v>
      </c>
      <c r="AL69" s="21"/>
      <c r="AM69" s="21"/>
      <c r="AN69" s="21"/>
      <c r="AO69" s="21"/>
      <c r="AP69" s="21"/>
      <c r="AQ69" s="21"/>
      <c r="AR69" s="21"/>
      <c r="AS69" s="21"/>
      <c r="AT69" s="21"/>
      <c r="AU69" s="21"/>
      <c r="AV69" s="21"/>
      <c r="AW69" s="21"/>
      <c r="AX69" s="21"/>
      <c r="AY69" s="21"/>
      <c r="AZ69" s="21"/>
      <c r="BA69" s="21"/>
      <c r="BB69" s="21"/>
      <c r="BC69" s="21"/>
      <c r="BD69" s="21"/>
      <c r="BE69" s="21"/>
      <c r="BF69" s="21"/>
      <c r="BG69" s="21"/>
      <c r="BH69" s="21"/>
      <c r="BI69" s="21"/>
      <c r="BJ69" s="21"/>
      <c r="BK69" s="21"/>
      <c r="BL69" s="21"/>
      <c r="BM69" s="21"/>
      <c r="BN69" s="21"/>
      <c r="BO69" s="21"/>
      <c r="BP69" s="21"/>
      <c r="BQ69" s="21"/>
      <c r="BR69" s="21"/>
      <c r="BS69" s="21"/>
      <c r="BT69" s="21"/>
      <c r="BU69" s="21"/>
      <c r="BV69" s="21"/>
      <c r="BW69" s="21"/>
      <c r="BX69" s="21" t="s">
        <v>1071</v>
      </c>
      <c r="BY69" s="21" t="s">
        <v>187</v>
      </c>
      <c r="BZ69" s="21" t="s">
        <v>957</v>
      </c>
      <c r="CA69" s="21" t="s">
        <v>837</v>
      </c>
      <c r="CB69" s="21" t="s">
        <v>186</v>
      </c>
      <c r="CC69" s="21" t="s">
        <v>837</v>
      </c>
      <c r="CD69" s="21" t="s">
        <v>825</v>
      </c>
      <c r="CE69" s="21" t="s">
        <v>830</v>
      </c>
      <c r="CF69" s="21" t="s">
        <v>186</v>
      </c>
      <c r="CG69" s="21" t="s">
        <v>843</v>
      </c>
      <c r="CH69" s="22">
        <f ca="1">AI69</f>
        <v>43865.984404976851</v>
      </c>
      <c r="CI69" s="22">
        <f ca="1">NOW()-TIME(6,6,6)</f>
        <v>43895.730168865739</v>
      </c>
      <c r="CJ69" s="21"/>
      <c r="CK69" s="21"/>
      <c r="CL69" s="21"/>
      <c r="CM69" s="21"/>
      <c r="CN69" s="21" t="s">
        <v>1068</v>
      </c>
      <c r="CO69" s="21"/>
      <c r="CP69" s="21"/>
      <c r="CQ69" s="21"/>
      <c r="CR69" s="21"/>
      <c r="CS69" s="21"/>
      <c r="CT69" s="21"/>
      <c r="CU69" s="21"/>
      <c r="CV69" s="21"/>
      <c r="CW69" s="21"/>
      <c r="CX69" s="21"/>
      <c r="CY69" s="21"/>
      <c r="CZ69" s="21"/>
      <c r="DA69" s="21"/>
      <c r="DB69" s="21"/>
      <c r="DC69" s="21"/>
      <c r="DD69" s="21"/>
      <c r="DE69" s="21"/>
      <c r="DF69" s="22"/>
      <c r="DG69" s="21"/>
      <c r="DH69" s="22"/>
      <c r="DI69" s="21"/>
      <c r="DJ69" s="21"/>
      <c r="DK69" s="21"/>
      <c r="DL69" s="21"/>
      <c r="DM69" s="21"/>
      <c r="DN69" s="22"/>
      <c r="DO69" s="22"/>
      <c r="DP69" s="21"/>
      <c r="DQ69" s="22"/>
      <c r="DR69" s="21"/>
      <c r="DS69" s="21"/>
      <c r="DT69" s="21"/>
      <c r="DU69" s="21"/>
      <c r="DV69" s="21"/>
      <c r="DW69" s="22"/>
      <c r="DX69" s="22"/>
      <c r="DY69" s="21"/>
      <c r="DZ69" s="21"/>
      <c r="EA69" s="21"/>
      <c r="EB69" s="21"/>
      <c r="EC69" s="21"/>
      <c r="ED69" s="21"/>
      <c r="EE69" s="21"/>
      <c r="EF69" s="22"/>
      <c r="EG69" s="21"/>
      <c r="EH69" s="21"/>
      <c r="EI69" s="21"/>
      <c r="EJ69" s="21"/>
      <c r="EK69" s="21"/>
      <c r="EL69" s="21"/>
      <c r="EM69" s="21"/>
      <c r="EN69" s="21"/>
      <c r="EO69" s="21"/>
      <c r="EP69" s="21"/>
      <c r="EQ69" s="21"/>
      <c r="ER69" s="21"/>
      <c r="ES69" s="21"/>
      <c r="ET69" s="21"/>
      <c r="EU69" s="21"/>
      <c r="EV69" s="21"/>
      <c r="EW69" s="21"/>
      <c r="EX69" s="21"/>
      <c r="EY69" s="21">
        <v>68</v>
      </c>
      <c r="EZ69" s="21">
        <v>1006816206</v>
      </c>
      <c r="FA69" s="21">
        <v>427495018</v>
      </c>
      <c r="FB69" s="25">
        <v>1195</v>
      </c>
      <c r="FC69" s="21" t="s">
        <v>554</v>
      </c>
      <c r="FD69" s="21" t="s">
        <v>612</v>
      </c>
      <c r="FE69" s="26" t="s">
        <v>999</v>
      </c>
      <c r="FF69" s="21" t="s">
        <v>614</v>
      </c>
    </row>
    <row r="70" spans="1:162" s="12" customFormat="1" x14ac:dyDescent="0.25">
      <c r="A70" s="21">
        <v>1</v>
      </c>
      <c r="B70" s="21">
        <v>69</v>
      </c>
      <c r="C70" s="22">
        <f t="shared" ca="1" si="14"/>
        <v>43846.984404976851</v>
      </c>
      <c r="D70" s="21" t="s">
        <v>187</v>
      </c>
      <c r="E70" s="21">
        <v>69</v>
      </c>
      <c r="F70" s="23">
        <f t="shared" ca="1" si="15"/>
        <v>43906.984404976851</v>
      </c>
      <c r="G70" s="22">
        <f ca="1">NOW()-TIME(3,3,3)</f>
        <v>43895.857286921295</v>
      </c>
      <c r="H70" s="21" t="s">
        <v>1070</v>
      </c>
      <c r="I70" s="21" t="s">
        <v>197</v>
      </c>
      <c r="J70" s="21" t="s">
        <v>956</v>
      </c>
      <c r="K70" s="21" t="s">
        <v>831</v>
      </c>
      <c r="L70" s="21" t="s">
        <v>186</v>
      </c>
      <c r="M70" s="21" t="s">
        <v>831</v>
      </c>
      <c r="N70" s="21" t="s">
        <v>831</v>
      </c>
      <c r="O70" s="21" t="s">
        <v>830</v>
      </c>
      <c r="P70" s="21" t="s">
        <v>186</v>
      </c>
      <c r="Q70" s="21" t="s">
        <v>844</v>
      </c>
      <c r="R70" s="22">
        <f ca="1">C70+1</f>
        <v>43847.984404976851</v>
      </c>
      <c r="S70" s="22">
        <f ca="1">R70+25</f>
        <v>43872.984404976851</v>
      </c>
      <c r="T70" s="21"/>
      <c r="U70" s="22"/>
      <c r="V70" s="21"/>
      <c r="W70" s="22"/>
      <c r="X70" s="21" t="s">
        <v>1067</v>
      </c>
      <c r="Y70" s="21" t="s">
        <v>1071</v>
      </c>
      <c r="Z70" s="21" t="s">
        <v>187</v>
      </c>
      <c r="AA70" s="21" t="s">
        <v>957</v>
      </c>
      <c r="AB70" s="21" t="s">
        <v>835</v>
      </c>
      <c r="AC70" s="21" t="s">
        <v>186</v>
      </c>
      <c r="AD70" s="21" t="s">
        <v>835</v>
      </c>
      <c r="AE70" s="21" t="s">
        <v>824</v>
      </c>
      <c r="AF70" s="21" t="s">
        <v>830</v>
      </c>
      <c r="AG70" s="21" t="s">
        <v>186</v>
      </c>
      <c r="AH70" s="21" t="s">
        <v>843</v>
      </c>
      <c r="AI70" s="22">
        <f ca="1">S70</f>
        <v>43872.984404976851</v>
      </c>
      <c r="AJ70" s="22">
        <f ca="1">NOW()-TIME(3,4,5)</f>
        <v>43895.856569328702</v>
      </c>
      <c r="AK70" s="21" t="s">
        <v>1068</v>
      </c>
      <c r="AL70" s="21"/>
      <c r="AM70" s="21"/>
      <c r="AN70" s="21"/>
      <c r="AO70" s="21"/>
      <c r="AP70" s="21"/>
      <c r="AQ70" s="21"/>
      <c r="AR70" s="21"/>
      <c r="AS70" s="21"/>
      <c r="AT70" s="21"/>
      <c r="AU70" s="21"/>
      <c r="AV70" s="21"/>
      <c r="AW70" s="21"/>
      <c r="AX70" s="21"/>
      <c r="AY70" s="21"/>
      <c r="AZ70" s="21"/>
      <c r="BA70" s="21"/>
      <c r="BB70" s="21"/>
      <c r="BC70" s="21"/>
      <c r="BD70" s="21"/>
      <c r="BE70" s="21"/>
      <c r="BF70" s="21"/>
      <c r="BG70" s="21"/>
      <c r="BH70" s="21"/>
      <c r="BI70" s="21"/>
      <c r="BJ70" s="21"/>
      <c r="BK70" s="21"/>
      <c r="BL70" s="21"/>
      <c r="BM70" s="21"/>
      <c r="BN70" s="21"/>
      <c r="BO70" s="21"/>
      <c r="BP70" s="21"/>
      <c r="BQ70" s="21"/>
      <c r="BR70" s="21"/>
      <c r="BS70" s="21"/>
      <c r="BT70" s="21"/>
      <c r="BU70" s="21"/>
      <c r="BV70" s="21"/>
      <c r="BW70" s="21"/>
      <c r="BX70" s="21" t="s">
        <v>1071</v>
      </c>
      <c r="BY70" s="21" t="s">
        <v>187</v>
      </c>
      <c r="BZ70" s="21" t="s">
        <v>957</v>
      </c>
      <c r="CA70" s="21" t="s">
        <v>835</v>
      </c>
      <c r="CB70" s="21" t="s">
        <v>186</v>
      </c>
      <c r="CC70" s="21" t="s">
        <v>835</v>
      </c>
      <c r="CD70" s="21" t="s">
        <v>824</v>
      </c>
      <c r="CE70" s="21" t="s">
        <v>830</v>
      </c>
      <c r="CF70" s="21" t="s">
        <v>186</v>
      </c>
      <c r="CG70" s="21" t="s">
        <v>843</v>
      </c>
      <c r="CH70" s="22">
        <f ca="1">AI70</f>
        <v>43872.984404976851</v>
      </c>
      <c r="CI70" s="22">
        <f ca="1">NOW()-TIME(3,4,5)</f>
        <v>43895.856569328702</v>
      </c>
      <c r="CJ70" s="21"/>
      <c r="CK70" s="21"/>
      <c r="CL70" s="21"/>
      <c r="CM70" s="21"/>
      <c r="CN70" s="21" t="s">
        <v>1068</v>
      </c>
      <c r="CO70" s="21"/>
      <c r="CP70" s="21"/>
      <c r="CQ70" s="21"/>
      <c r="CR70" s="21"/>
      <c r="CS70" s="21"/>
      <c r="CT70" s="21"/>
      <c r="CU70" s="21"/>
      <c r="CV70" s="21"/>
      <c r="CW70" s="21"/>
      <c r="CX70" s="21"/>
      <c r="CY70" s="21"/>
      <c r="CZ70" s="21"/>
      <c r="DA70" s="21"/>
      <c r="DB70" s="21"/>
      <c r="DC70" s="21"/>
      <c r="DD70" s="21"/>
      <c r="DE70" s="21"/>
      <c r="DF70" s="22"/>
      <c r="DG70" s="21"/>
      <c r="DH70" s="22"/>
      <c r="DI70" s="21"/>
      <c r="DJ70" s="21"/>
      <c r="DK70" s="21"/>
      <c r="DL70" s="21"/>
      <c r="DM70" s="21"/>
      <c r="DN70" s="22"/>
      <c r="DO70" s="22"/>
      <c r="DP70" s="21"/>
      <c r="DQ70" s="22"/>
      <c r="DR70" s="21"/>
      <c r="DS70" s="21"/>
      <c r="DT70" s="21"/>
      <c r="DU70" s="21"/>
      <c r="DV70" s="21"/>
      <c r="DW70" s="22"/>
      <c r="DX70" s="22"/>
      <c r="DY70" s="21"/>
      <c r="DZ70" s="21"/>
      <c r="EA70" s="21"/>
      <c r="EB70" s="21"/>
      <c r="EC70" s="21"/>
      <c r="ED70" s="21"/>
      <c r="EE70" s="21"/>
      <c r="EF70" s="22"/>
      <c r="EG70" s="21"/>
      <c r="EH70" s="21"/>
      <c r="EI70" s="21"/>
      <c r="EJ70" s="21"/>
      <c r="EK70" s="21"/>
      <c r="EL70" s="21"/>
      <c r="EM70" s="21"/>
      <c r="EN70" s="21"/>
      <c r="EO70" s="21"/>
      <c r="EP70" s="21"/>
      <c r="EQ70" s="21"/>
      <c r="ER70" s="21"/>
      <c r="ES70" s="21"/>
      <c r="ET70" s="21"/>
      <c r="EU70" s="21"/>
      <c r="EV70" s="21"/>
      <c r="EW70" s="21"/>
      <c r="EX70" s="21"/>
      <c r="EY70" s="21">
        <v>69</v>
      </c>
      <c r="EZ70" s="21">
        <v>1003006214</v>
      </c>
      <c r="FA70" s="21">
        <v>476823811</v>
      </c>
      <c r="FB70" s="25">
        <v>210</v>
      </c>
      <c r="FC70" s="21" t="s">
        <v>548</v>
      </c>
      <c r="FD70" s="21" t="s">
        <v>579</v>
      </c>
      <c r="FE70" s="26" t="s">
        <v>1000</v>
      </c>
      <c r="FF70" s="21" t="s">
        <v>631</v>
      </c>
    </row>
    <row r="71" spans="1:162" s="12" customFormat="1" x14ac:dyDescent="0.25">
      <c r="A71" s="21">
        <v>1</v>
      </c>
      <c r="B71" s="21">
        <v>70</v>
      </c>
      <c r="C71" s="22">
        <f t="shared" ca="1" si="14"/>
        <v>43864.984404976851</v>
      </c>
      <c r="D71" s="21" t="s">
        <v>187</v>
      </c>
      <c r="E71" s="21">
        <v>70</v>
      </c>
      <c r="F71" s="23">
        <f ca="1">NOW()+29</f>
        <v>43924.984404976851</v>
      </c>
      <c r="G71" s="22">
        <f ca="1">NOW()-1</f>
        <v>43894.984404976851</v>
      </c>
      <c r="H71" s="21" t="s">
        <v>1070</v>
      </c>
      <c r="I71" s="21" t="s">
        <v>187</v>
      </c>
      <c r="J71" s="21" t="s">
        <v>956</v>
      </c>
      <c r="K71" s="21" t="s">
        <v>824</v>
      </c>
      <c r="L71" s="21" t="s">
        <v>186</v>
      </c>
      <c r="M71" s="21" t="s">
        <v>824</v>
      </c>
      <c r="N71" s="21" t="s">
        <v>837</v>
      </c>
      <c r="O71" s="21" t="s">
        <v>830</v>
      </c>
      <c r="P71" s="21" t="s">
        <v>186</v>
      </c>
      <c r="Q71" s="21" t="s">
        <v>844</v>
      </c>
      <c r="R71" s="22">
        <f ca="1">C71</f>
        <v>43864.984404976851</v>
      </c>
      <c r="S71" s="22">
        <f ca="1">NOW()-1-TIME(1,1,1)</f>
        <v>43894.942032291663</v>
      </c>
      <c r="T71" s="21" t="s">
        <v>826</v>
      </c>
      <c r="U71" s="22">
        <f ca="1">R71+3</f>
        <v>43867.984404976851</v>
      </c>
      <c r="V71" s="21" t="s">
        <v>827</v>
      </c>
      <c r="W71" s="22">
        <f ca="1">U71+20</f>
        <v>43887.984404976851</v>
      </c>
      <c r="X71" s="21" t="s">
        <v>1068</v>
      </c>
      <c r="Y71" s="21"/>
      <c r="Z71" s="21"/>
      <c r="AA71" s="21"/>
      <c r="AB71" s="21"/>
      <c r="AC71" s="21"/>
      <c r="AD71" s="21"/>
      <c r="AE71" s="21"/>
      <c r="AF71" s="21"/>
      <c r="AG71" s="21"/>
      <c r="AH71" s="21"/>
      <c r="AI71" s="22"/>
      <c r="AJ71" s="22"/>
      <c r="AK71" s="21"/>
      <c r="AL71" s="21"/>
      <c r="AM71" s="21"/>
      <c r="AN71" s="21"/>
      <c r="AO71" s="21"/>
      <c r="AP71" s="21"/>
      <c r="AQ71" s="21"/>
      <c r="AR71" s="21"/>
      <c r="AS71" s="21"/>
      <c r="AT71" s="21"/>
      <c r="AU71" s="21"/>
      <c r="AV71" s="21"/>
      <c r="AW71" s="21"/>
      <c r="AX71" s="21"/>
      <c r="AY71" s="21"/>
      <c r="AZ71" s="21"/>
      <c r="BA71" s="21"/>
      <c r="BB71" s="21"/>
      <c r="BC71" s="21"/>
      <c r="BD71" s="21"/>
      <c r="BE71" s="21"/>
      <c r="BF71" s="21"/>
      <c r="BG71" s="21"/>
      <c r="BH71" s="21"/>
      <c r="BI71" s="21"/>
      <c r="BJ71" s="21"/>
      <c r="BK71" s="21"/>
      <c r="BL71" s="21"/>
      <c r="BM71" s="21"/>
      <c r="BN71" s="21"/>
      <c r="BO71" s="21"/>
      <c r="BP71" s="21"/>
      <c r="BQ71" s="21"/>
      <c r="BR71" s="21"/>
      <c r="BS71" s="21"/>
      <c r="BT71" s="21"/>
      <c r="BU71" s="21"/>
      <c r="BV71" s="21"/>
      <c r="BW71" s="21"/>
      <c r="BX71" s="21" t="s">
        <v>1070</v>
      </c>
      <c r="BY71" s="21" t="s">
        <v>187</v>
      </c>
      <c r="BZ71" s="21" t="s">
        <v>956</v>
      </c>
      <c r="CA71" s="21" t="s">
        <v>824</v>
      </c>
      <c r="CB71" s="21" t="s">
        <v>186</v>
      </c>
      <c r="CC71" s="21" t="s">
        <v>824</v>
      </c>
      <c r="CD71" s="21" t="s">
        <v>837</v>
      </c>
      <c r="CE71" s="21" t="s">
        <v>830</v>
      </c>
      <c r="CF71" s="21" t="s">
        <v>186</v>
      </c>
      <c r="CG71" s="21" t="s">
        <v>844</v>
      </c>
      <c r="CH71" s="22">
        <f ca="1">R71</f>
        <v>43864.984404976851</v>
      </c>
      <c r="CI71" s="22">
        <f ca="1">NOW()-1-TIME(1,1,1)</f>
        <v>43894.942032291663</v>
      </c>
      <c r="CJ71" s="21" t="s">
        <v>826</v>
      </c>
      <c r="CK71" s="22">
        <f ca="1">CH71+3</f>
        <v>43867.984404976851</v>
      </c>
      <c r="CL71" s="21" t="s">
        <v>827</v>
      </c>
      <c r="CM71" s="22">
        <f ca="1">CK71+20</f>
        <v>43887.984404976851</v>
      </c>
      <c r="CN71" s="21" t="s">
        <v>1068</v>
      </c>
      <c r="CO71" s="21"/>
      <c r="CP71" s="21"/>
      <c r="CQ71" s="21"/>
      <c r="CR71" s="21"/>
      <c r="CS71" s="21"/>
      <c r="CT71" s="21"/>
      <c r="CU71" s="21"/>
      <c r="CV71" s="21"/>
      <c r="CW71" s="21"/>
      <c r="CX71" s="21"/>
      <c r="CY71" s="21"/>
      <c r="CZ71" s="21"/>
      <c r="DA71" s="21"/>
      <c r="DB71" s="21"/>
      <c r="DC71" s="21"/>
      <c r="DD71" s="21"/>
      <c r="DE71" s="21"/>
      <c r="DF71" s="22"/>
      <c r="DG71" s="21"/>
      <c r="DH71" s="22"/>
      <c r="DI71" s="21"/>
      <c r="DJ71" s="21"/>
      <c r="DK71" s="21"/>
      <c r="DL71" s="21"/>
      <c r="DM71" s="21"/>
      <c r="DN71" s="22"/>
      <c r="DO71" s="22"/>
      <c r="DP71" s="21"/>
      <c r="DQ71" s="22"/>
      <c r="DR71" s="21"/>
      <c r="DS71" s="21"/>
      <c r="DT71" s="21"/>
      <c r="DU71" s="21"/>
      <c r="DV71" s="21"/>
      <c r="DW71" s="22"/>
      <c r="DX71" s="22"/>
      <c r="DY71" s="21"/>
      <c r="DZ71" s="21"/>
      <c r="EA71" s="21"/>
      <c r="EB71" s="21"/>
      <c r="EC71" s="21"/>
      <c r="ED71" s="21"/>
      <c r="EE71" s="21"/>
      <c r="EF71" s="22"/>
      <c r="EG71" s="21"/>
      <c r="EH71" s="21"/>
      <c r="EI71" s="21"/>
      <c r="EJ71" s="21"/>
      <c r="EK71" s="21"/>
      <c r="EL71" s="21"/>
      <c r="EM71" s="21"/>
      <c r="EN71" s="21"/>
      <c r="EO71" s="21"/>
      <c r="EP71" s="21"/>
      <c r="EQ71" s="21"/>
      <c r="ER71" s="21"/>
      <c r="ES71" s="21"/>
      <c r="ET71" s="21"/>
      <c r="EU71" s="21"/>
      <c r="EV71" s="21"/>
      <c r="EW71" s="21"/>
      <c r="EX71" s="21"/>
      <c r="EY71" s="21">
        <v>70</v>
      </c>
      <c r="EZ71" s="21">
        <v>1003006271</v>
      </c>
      <c r="FA71" s="21">
        <v>467055332</v>
      </c>
      <c r="FB71" s="25">
        <v>105</v>
      </c>
      <c r="FC71" s="26" t="s">
        <v>585</v>
      </c>
      <c r="FD71" s="21" t="s">
        <v>549</v>
      </c>
      <c r="FE71" s="26" t="s">
        <v>1001</v>
      </c>
      <c r="FF71" s="21" t="s">
        <v>669</v>
      </c>
    </row>
    <row r="72" spans="1:162" s="12" customFormat="1" x14ac:dyDescent="0.25">
      <c r="A72" s="21">
        <v>1</v>
      </c>
      <c r="B72" s="21">
        <v>71</v>
      </c>
      <c r="C72" s="22">
        <f t="shared" ca="1" si="14"/>
        <v>43845.984404976851</v>
      </c>
      <c r="D72" s="21" t="s">
        <v>187</v>
      </c>
      <c r="E72" s="21">
        <v>71</v>
      </c>
      <c r="F72" s="23">
        <f ca="1">NOW()+10</f>
        <v>43905.984404976851</v>
      </c>
      <c r="G72" s="22">
        <f t="shared" ref="G72:G75" ca="1" si="16">NOW()-1</f>
        <v>43894.984404976851</v>
      </c>
      <c r="H72" s="21" t="s">
        <v>1070</v>
      </c>
      <c r="I72" s="21" t="s">
        <v>197</v>
      </c>
      <c r="J72" s="21" t="s">
        <v>956</v>
      </c>
      <c r="K72" s="21" t="s">
        <v>831</v>
      </c>
      <c r="L72" s="21" t="s">
        <v>186</v>
      </c>
      <c r="M72" s="21" t="s">
        <v>831</v>
      </c>
      <c r="N72" s="21" t="s">
        <v>825</v>
      </c>
      <c r="O72" s="21" t="s">
        <v>830</v>
      </c>
      <c r="P72" s="21" t="s">
        <v>186</v>
      </c>
      <c r="Q72" s="21" t="s">
        <v>844</v>
      </c>
      <c r="R72" s="22">
        <f ca="1">C72+1</f>
        <v>43846.984404976851</v>
      </c>
      <c r="S72" s="22">
        <f ca="1">NOW()-1-TIME(2,2,2)</f>
        <v>43894.899659606483</v>
      </c>
      <c r="T72" s="26"/>
      <c r="U72" s="22"/>
      <c r="V72" s="26" t="s">
        <v>973</v>
      </c>
      <c r="W72" s="22">
        <f ca="1">R72+5</f>
        <v>43851.984404976851</v>
      </c>
      <c r="X72" s="21" t="s">
        <v>836</v>
      </c>
      <c r="Y72" s="21" t="s">
        <v>1071</v>
      </c>
      <c r="Z72" s="21" t="s">
        <v>187</v>
      </c>
      <c r="AA72" s="21" t="s">
        <v>957</v>
      </c>
      <c r="AB72" s="21" t="s">
        <v>835</v>
      </c>
      <c r="AC72" s="21" t="s">
        <v>186</v>
      </c>
      <c r="AD72" s="21" t="s">
        <v>835</v>
      </c>
      <c r="AE72" s="21" t="s">
        <v>824</v>
      </c>
      <c r="AF72" s="21" t="s">
        <v>830</v>
      </c>
      <c r="AG72" s="21" t="s">
        <v>186</v>
      </c>
      <c r="AH72" s="21" t="s">
        <v>843</v>
      </c>
      <c r="AI72" s="22">
        <f ca="1">S72+TIME(3,2,1)</f>
        <v>43895.026060069446</v>
      </c>
      <c r="AJ72" s="22">
        <f ca="1">NOW()-TIME(3,4,5)</f>
        <v>43895.856569328702</v>
      </c>
      <c r="AK72" s="21" t="s">
        <v>1068</v>
      </c>
      <c r="AL72" s="21"/>
      <c r="AM72" s="21"/>
      <c r="AN72" s="21"/>
      <c r="AO72" s="21"/>
      <c r="AP72" s="21"/>
      <c r="AQ72" s="21"/>
      <c r="AR72" s="21"/>
      <c r="AS72" s="21"/>
      <c r="AT72" s="21"/>
      <c r="AU72" s="21"/>
      <c r="AV72" s="21"/>
      <c r="AW72" s="21"/>
      <c r="AX72" s="21"/>
      <c r="AY72" s="21"/>
      <c r="AZ72" s="21"/>
      <c r="BA72" s="21"/>
      <c r="BB72" s="21"/>
      <c r="BC72" s="21"/>
      <c r="BD72" s="21"/>
      <c r="BE72" s="21"/>
      <c r="BF72" s="21"/>
      <c r="BG72" s="21"/>
      <c r="BH72" s="21"/>
      <c r="BI72" s="21"/>
      <c r="BJ72" s="21"/>
      <c r="BK72" s="21"/>
      <c r="BL72" s="21"/>
      <c r="BM72" s="21"/>
      <c r="BN72" s="21"/>
      <c r="BO72" s="21"/>
      <c r="BP72" s="21"/>
      <c r="BQ72" s="21"/>
      <c r="BR72" s="21"/>
      <c r="BS72" s="21"/>
      <c r="BT72" s="21"/>
      <c r="BU72" s="21"/>
      <c r="BV72" s="21"/>
      <c r="BW72" s="21"/>
      <c r="BX72" s="21" t="s">
        <v>1071</v>
      </c>
      <c r="BY72" s="21" t="s">
        <v>187</v>
      </c>
      <c r="BZ72" s="21" t="s">
        <v>957</v>
      </c>
      <c r="CA72" s="21" t="s">
        <v>835</v>
      </c>
      <c r="CB72" s="21" t="s">
        <v>186</v>
      </c>
      <c r="CC72" s="21" t="s">
        <v>835</v>
      </c>
      <c r="CD72" s="21" t="s">
        <v>824</v>
      </c>
      <c r="CE72" s="21" t="s">
        <v>830</v>
      </c>
      <c r="CF72" s="21" t="s">
        <v>186</v>
      </c>
      <c r="CG72" s="21" t="s">
        <v>843</v>
      </c>
      <c r="CH72" s="22">
        <f ca="1">AI72</f>
        <v>43895.026060069446</v>
      </c>
      <c r="CI72" s="22">
        <f ca="1">NOW()-TIME(3,4,5)</f>
        <v>43895.856569328702</v>
      </c>
      <c r="CJ72" s="21"/>
      <c r="CK72" s="21"/>
      <c r="CL72" s="21"/>
      <c r="CM72" s="21"/>
      <c r="CN72" s="21" t="s">
        <v>1068</v>
      </c>
      <c r="CO72" s="21"/>
      <c r="CP72" s="21"/>
      <c r="CQ72" s="21"/>
      <c r="CR72" s="21"/>
      <c r="CS72" s="21"/>
      <c r="CT72" s="21"/>
      <c r="CU72" s="21"/>
      <c r="CV72" s="21"/>
      <c r="CW72" s="21"/>
      <c r="CX72" s="21"/>
      <c r="CY72" s="21"/>
      <c r="CZ72" s="21"/>
      <c r="DA72" s="21"/>
      <c r="DB72" s="21"/>
      <c r="DC72" s="21"/>
      <c r="DD72" s="21"/>
      <c r="DE72" s="21"/>
      <c r="DF72" s="22"/>
      <c r="DG72" s="21"/>
      <c r="DH72" s="22"/>
      <c r="DI72" s="21"/>
      <c r="DJ72" s="21"/>
      <c r="DK72" s="21"/>
      <c r="DL72" s="21"/>
      <c r="DM72" s="21"/>
      <c r="DN72" s="22"/>
      <c r="DO72" s="22"/>
      <c r="DP72" s="21"/>
      <c r="DQ72" s="22"/>
      <c r="DR72" s="21"/>
      <c r="DS72" s="21"/>
      <c r="DT72" s="21"/>
      <c r="DU72" s="21"/>
      <c r="DV72" s="21"/>
      <c r="DW72" s="22"/>
      <c r="DX72" s="22"/>
      <c r="DY72" s="21"/>
      <c r="DZ72" s="21"/>
      <c r="EA72" s="21"/>
      <c r="EB72" s="21"/>
      <c r="EC72" s="21"/>
      <c r="ED72" s="21"/>
      <c r="EE72" s="21"/>
      <c r="EF72" s="22"/>
      <c r="EG72" s="21"/>
      <c r="EH72" s="21"/>
      <c r="EI72" s="21"/>
      <c r="EJ72" s="21"/>
      <c r="EK72" s="21"/>
      <c r="EL72" s="21"/>
      <c r="EM72" s="21"/>
      <c r="EN72" s="21"/>
      <c r="EO72" s="21"/>
      <c r="EP72" s="21"/>
      <c r="EQ72" s="21"/>
      <c r="ER72" s="21"/>
      <c r="ES72" s="21"/>
      <c r="ET72" s="21"/>
      <c r="EU72" s="21"/>
      <c r="EV72" s="21"/>
      <c r="EW72" s="21"/>
      <c r="EX72" s="21"/>
      <c r="EY72" s="21">
        <v>71</v>
      </c>
      <c r="EZ72" s="21">
        <v>1003006370</v>
      </c>
      <c r="FA72" s="21">
        <v>560682911</v>
      </c>
      <c r="FB72" s="25">
        <v>355</v>
      </c>
      <c r="FC72" s="26" t="s">
        <v>566</v>
      </c>
      <c r="FD72" s="21" t="s">
        <v>555</v>
      </c>
      <c r="FE72" s="26" t="s">
        <v>1002</v>
      </c>
      <c r="FF72" s="21" t="s">
        <v>635</v>
      </c>
    </row>
    <row r="73" spans="1:162" s="12" customFormat="1" x14ac:dyDescent="0.25">
      <c r="A73" s="21">
        <v>1</v>
      </c>
      <c r="B73" s="21">
        <v>72</v>
      </c>
      <c r="C73" s="22">
        <f t="shared" ca="1" si="14"/>
        <v>43843.984404976851</v>
      </c>
      <c r="D73" s="21" t="s">
        <v>187</v>
      </c>
      <c r="E73" s="21">
        <v>72</v>
      </c>
      <c r="F73" s="23">
        <f ca="1">NOW()+8</f>
        <v>43903.984404976851</v>
      </c>
      <c r="G73" s="22">
        <f t="shared" ca="1" si="16"/>
        <v>43894.984404976851</v>
      </c>
      <c r="H73" s="21" t="s">
        <v>1070</v>
      </c>
      <c r="I73" s="21" t="s">
        <v>197</v>
      </c>
      <c r="J73" s="21" t="s">
        <v>956</v>
      </c>
      <c r="K73" s="21" t="s">
        <v>837</v>
      </c>
      <c r="L73" s="21" t="s">
        <v>186</v>
      </c>
      <c r="M73" s="21" t="s">
        <v>837</v>
      </c>
      <c r="N73" s="21" t="s">
        <v>835</v>
      </c>
      <c r="O73" s="21" t="s">
        <v>830</v>
      </c>
      <c r="P73" s="21" t="s">
        <v>186</v>
      </c>
      <c r="Q73" s="21" t="s">
        <v>844</v>
      </c>
      <c r="R73" s="22">
        <f ca="1">C73+2</f>
        <v>43845.984404976851</v>
      </c>
      <c r="S73" s="22">
        <f ca="1">NOW()-1-TIME(3,3,3)</f>
        <v>43894.857286921295</v>
      </c>
      <c r="T73" s="21"/>
      <c r="U73" s="22"/>
      <c r="V73" s="21"/>
      <c r="W73" s="22"/>
      <c r="X73" s="24" t="s">
        <v>841</v>
      </c>
      <c r="Y73" s="21" t="s">
        <v>1072</v>
      </c>
      <c r="Z73" s="21" t="s">
        <v>187</v>
      </c>
      <c r="AA73" s="21" t="s">
        <v>848</v>
      </c>
      <c r="AB73" s="21" t="s">
        <v>837</v>
      </c>
      <c r="AC73" s="21" t="s">
        <v>180</v>
      </c>
      <c r="AD73" s="21" t="s">
        <v>837</v>
      </c>
      <c r="AE73" s="21" t="s">
        <v>824</v>
      </c>
      <c r="AF73" s="21" t="s">
        <v>186</v>
      </c>
      <c r="AG73" s="21" t="s">
        <v>180</v>
      </c>
      <c r="AH73" s="21" t="s">
        <v>1064</v>
      </c>
      <c r="AI73" s="22">
        <f ca="1">R73+4</f>
        <v>43849.984404976851</v>
      </c>
      <c r="AJ73" s="22">
        <f ca="1">AI73+3+TIME(2,2,3)</f>
        <v>43853.069161921296</v>
      </c>
      <c r="AK73" s="21" t="s">
        <v>1068</v>
      </c>
      <c r="AL73" s="21"/>
      <c r="AM73" s="21"/>
      <c r="AN73" s="21"/>
      <c r="AO73" s="21"/>
      <c r="AP73" s="21"/>
      <c r="AQ73" s="21"/>
      <c r="AR73" s="21"/>
      <c r="AS73" s="21"/>
      <c r="AT73" s="21"/>
      <c r="AU73" s="21"/>
      <c r="AV73" s="21"/>
      <c r="AW73" s="21"/>
      <c r="AX73" s="21"/>
      <c r="AY73" s="21"/>
      <c r="AZ73" s="22"/>
      <c r="BA73" s="22"/>
      <c r="BB73" s="21"/>
      <c r="BC73" s="21"/>
      <c r="BD73" s="21"/>
      <c r="BE73" s="21"/>
      <c r="BF73" s="21"/>
      <c r="BG73" s="21"/>
      <c r="BH73" s="21"/>
      <c r="BI73" s="21"/>
      <c r="BJ73" s="21"/>
      <c r="BK73" s="21"/>
      <c r="BL73" s="21"/>
      <c r="BM73" s="21"/>
      <c r="BN73" s="21"/>
      <c r="BO73" s="21"/>
      <c r="BP73" s="21"/>
      <c r="BQ73" s="21"/>
      <c r="BR73" s="21"/>
      <c r="BS73" s="21"/>
      <c r="BT73" s="21"/>
      <c r="BU73" s="21"/>
      <c r="BV73" s="21"/>
      <c r="BW73" s="21"/>
      <c r="BX73" s="21" t="s">
        <v>1072</v>
      </c>
      <c r="BY73" s="21" t="s">
        <v>187</v>
      </c>
      <c r="BZ73" s="21" t="s">
        <v>848</v>
      </c>
      <c r="CA73" s="21" t="s">
        <v>837</v>
      </c>
      <c r="CB73" s="21" t="s">
        <v>180</v>
      </c>
      <c r="CC73" s="21" t="s">
        <v>837</v>
      </c>
      <c r="CD73" s="21" t="s">
        <v>824</v>
      </c>
      <c r="CE73" s="21" t="s">
        <v>186</v>
      </c>
      <c r="CF73" s="21" t="s">
        <v>180</v>
      </c>
      <c r="CG73" s="21" t="s">
        <v>1064</v>
      </c>
      <c r="CH73" s="22">
        <f ca="1">AI73</f>
        <v>43849.984404976851</v>
      </c>
      <c r="CI73" s="22">
        <f ca="1">AJ73</f>
        <v>43853.069161921296</v>
      </c>
      <c r="CJ73" s="21"/>
      <c r="CK73" s="21"/>
      <c r="CL73" s="21"/>
      <c r="CM73" s="21"/>
      <c r="CN73" s="21" t="s">
        <v>1068</v>
      </c>
      <c r="CO73" s="21"/>
      <c r="CP73" s="21"/>
      <c r="CQ73" s="21"/>
      <c r="CR73" s="21"/>
      <c r="CS73" s="21"/>
      <c r="CT73" s="21"/>
      <c r="CU73" s="21"/>
      <c r="CV73" s="21"/>
      <c r="CW73" s="21"/>
      <c r="CX73" s="21"/>
      <c r="CY73" s="21"/>
      <c r="CZ73" s="21"/>
      <c r="DA73" s="21"/>
      <c r="DB73" s="21"/>
      <c r="DC73" s="21"/>
      <c r="DD73" s="21"/>
      <c r="DE73" s="21"/>
      <c r="DF73" s="22"/>
      <c r="DG73" s="21"/>
      <c r="DH73" s="22"/>
      <c r="DI73" s="21"/>
      <c r="DJ73" s="21"/>
      <c r="DK73" s="21"/>
      <c r="DL73" s="21"/>
      <c r="DM73" s="21"/>
      <c r="DN73" s="22"/>
      <c r="DO73" s="22"/>
      <c r="DP73" s="21"/>
      <c r="DQ73" s="22"/>
      <c r="DR73" s="21"/>
      <c r="DS73" s="21"/>
      <c r="DT73" s="21"/>
      <c r="DU73" s="21"/>
      <c r="DV73" s="21"/>
      <c r="DW73" s="22"/>
      <c r="DX73" s="22"/>
      <c r="DY73" s="21"/>
      <c r="DZ73" s="21"/>
      <c r="EA73" s="21"/>
      <c r="EB73" s="21"/>
      <c r="EC73" s="21"/>
      <c r="ED73" s="21"/>
      <c r="EE73" s="21"/>
      <c r="EF73" s="22"/>
      <c r="EG73" s="21"/>
      <c r="EH73" s="21"/>
      <c r="EI73" s="21"/>
      <c r="EJ73" s="21"/>
      <c r="EK73" s="21"/>
      <c r="EL73" s="21"/>
      <c r="EM73" s="21"/>
      <c r="EN73" s="21"/>
      <c r="EO73" s="21"/>
      <c r="EP73" s="21"/>
      <c r="EQ73" s="21"/>
      <c r="ER73" s="21"/>
      <c r="ES73" s="21"/>
      <c r="ET73" s="21"/>
      <c r="EU73" s="21"/>
      <c r="EV73" s="21"/>
      <c r="EW73" s="21"/>
      <c r="EX73" s="21"/>
      <c r="EY73" s="21">
        <v>72</v>
      </c>
      <c r="EZ73" s="21">
        <v>1006826396</v>
      </c>
      <c r="FA73" s="21">
        <v>415374844</v>
      </c>
      <c r="FB73" s="25">
        <v>285</v>
      </c>
      <c r="FC73" s="26" t="s">
        <v>578</v>
      </c>
      <c r="FD73" s="21" t="s">
        <v>561</v>
      </c>
      <c r="FE73" s="26" t="s">
        <v>1003</v>
      </c>
      <c r="FF73" s="21" t="s">
        <v>673</v>
      </c>
    </row>
    <row r="74" spans="1:162" s="12" customFormat="1" x14ac:dyDescent="0.25">
      <c r="A74" s="21">
        <v>1</v>
      </c>
      <c r="B74" s="21">
        <v>73</v>
      </c>
      <c r="C74" s="22">
        <f t="shared" ca="1" si="14"/>
        <v>43845.984404976851</v>
      </c>
      <c r="D74" s="21" t="s">
        <v>197</v>
      </c>
      <c r="E74" s="21">
        <v>73</v>
      </c>
      <c r="F74" s="23">
        <f ca="1">NOW()+10</f>
        <v>43905.984404976851</v>
      </c>
      <c r="G74" s="22">
        <f t="shared" ca="1" si="16"/>
        <v>43894.984404976851</v>
      </c>
      <c r="H74" s="21" t="s">
        <v>1070</v>
      </c>
      <c r="I74" s="21" t="s">
        <v>197</v>
      </c>
      <c r="J74" s="21" t="s">
        <v>956</v>
      </c>
      <c r="K74" s="21" t="s">
        <v>835</v>
      </c>
      <c r="L74" s="21" t="s">
        <v>186</v>
      </c>
      <c r="M74" s="21" t="s">
        <v>835</v>
      </c>
      <c r="N74" s="21" t="s">
        <v>831</v>
      </c>
      <c r="O74" s="21" t="s">
        <v>830</v>
      </c>
      <c r="P74" s="21" t="s">
        <v>186</v>
      </c>
      <c r="Q74" s="21" t="s">
        <v>844</v>
      </c>
      <c r="R74" s="22">
        <f ca="1">C74+1</f>
        <v>43846.984404976851</v>
      </c>
      <c r="S74" s="22">
        <f ca="1">NOW()-1-TIME(4,4,4)</f>
        <v>43894.814914236107</v>
      </c>
      <c r="T74" s="21" t="s">
        <v>826</v>
      </c>
      <c r="U74" s="22">
        <f ca="1">R74+2</f>
        <v>43848.984404976851</v>
      </c>
      <c r="V74" s="21" t="s">
        <v>827</v>
      </c>
      <c r="W74" s="22">
        <f ca="1">U74+15</f>
        <v>43863.984404976851</v>
      </c>
      <c r="X74" s="21" t="s">
        <v>828</v>
      </c>
      <c r="Y74" s="21"/>
      <c r="Z74" s="21"/>
      <c r="AA74" s="21"/>
      <c r="AB74" s="21"/>
      <c r="AC74" s="21"/>
      <c r="AD74" s="21"/>
      <c r="AE74" s="21"/>
      <c r="AF74" s="21"/>
      <c r="AG74" s="21"/>
      <c r="AH74" s="21"/>
      <c r="AI74" s="22"/>
      <c r="AJ74" s="22"/>
      <c r="AK74" s="21"/>
      <c r="AL74" s="21"/>
      <c r="AM74" s="21"/>
      <c r="AN74" s="21"/>
      <c r="AO74" s="21"/>
      <c r="AP74" s="21"/>
      <c r="AQ74" s="21"/>
      <c r="AR74" s="21"/>
      <c r="AS74" s="21"/>
      <c r="AT74" s="21"/>
      <c r="AU74" s="21"/>
      <c r="AV74" s="21"/>
      <c r="AW74" s="21"/>
      <c r="AX74" s="21"/>
      <c r="AY74" s="21"/>
      <c r="AZ74" s="21"/>
      <c r="BA74" s="21"/>
      <c r="BB74" s="21"/>
      <c r="BC74" s="21"/>
      <c r="BD74" s="21"/>
      <c r="BE74" s="21"/>
      <c r="BF74" s="21"/>
      <c r="BG74" s="21"/>
      <c r="BH74" s="21"/>
      <c r="BI74" s="21"/>
      <c r="BJ74" s="21"/>
      <c r="BK74" s="21"/>
      <c r="BL74" s="21"/>
      <c r="BM74" s="21"/>
      <c r="BN74" s="21"/>
      <c r="BO74" s="21"/>
      <c r="BP74" s="21"/>
      <c r="BQ74" s="21"/>
      <c r="BR74" s="21"/>
      <c r="BS74" s="21"/>
      <c r="BT74" s="21"/>
      <c r="BU74" s="21"/>
      <c r="BV74" s="21"/>
      <c r="BW74" s="21"/>
      <c r="BX74" s="21"/>
      <c r="BY74" s="21"/>
      <c r="BZ74" s="21"/>
      <c r="CA74" s="21"/>
      <c r="CB74" s="21"/>
      <c r="CC74" s="21"/>
      <c r="CD74" s="21"/>
      <c r="CE74" s="21"/>
      <c r="CF74" s="21"/>
      <c r="CG74" s="21"/>
      <c r="CH74" s="21"/>
      <c r="CI74" s="21"/>
      <c r="CJ74" s="21"/>
      <c r="CK74" s="21"/>
      <c r="CL74" s="21"/>
      <c r="CM74" s="21"/>
      <c r="CN74" s="21"/>
      <c r="CO74" s="21"/>
      <c r="CP74" s="21"/>
      <c r="CQ74" s="21"/>
      <c r="CR74" s="21"/>
      <c r="CS74" s="21"/>
      <c r="CT74" s="21"/>
      <c r="CU74" s="21"/>
      <c r="CV74" s="21"/>
      <c r="CW74" s="21"/>
      <c r="CX74" s="21"/>
      <c r="CY74" s="21"/>
      <c r="CZ74" s="21"/>
      <c r="DA74" s="21"/>
      <c r="DB74" s="21"/>
      <c r="DC74" s="21"/>
      <c r="DD74" s="21"/>
      <c r="DE74" s="21"/>
      <c r="DF74" s="22"/>
      <c r="DG74" s="21"/>
      <c r="DH74" s="22"/>
      <c r="DI74" s="21"/>
      <c r="DJ74" s="21"/>
      <c r="DK74" s="21"/>
      <c r="DL74" s="21"/>
      <c r="DM74" s="21"/>
      <c r="DN74" s="22"/>
      <c r="DO74" s="22"/>
      <c r="DP74" s="21"/>
      <c r="DQ74" s="22"/>
      <c r="DR74" s="21"/>
      <c r="DS74" s="21"/>
      <c r="DT74" s="21"/>
      <c r="DU74" s="21"/>
      <c r="DV74" s="21"/>
      <c r="DW74" s="22"/>
      <c r="DX74" s="22"/>
      <c r="DY74" s="21"/>
      <c r="DZ74" s="21"/>
      <c r="EA74" s="21"/>
      <c r="EB74" s="21"/>
      <c r="EC74" s="21"/>
      <c r="ED74" s="21"/>
      <c r="EE74" s="21"/>
      <c r="EF74" s="22"/>
      <c r="EG74" s="21"/>
      <c r="EH74" s="21"/>
      <c r="EI74" s="21"/>
      <c r="EJ74" s="21"/>
      <c r="EK74" s="21"/>
      <c r="EL74" s="21"/>
      <c r="EM74" s="21"/>
      <c r="EN74" s="21"/>
      <c r="EO74" s="21"/>
      <c r="EP74" s="21"/>
      <c r="EQ74" s="21"/>
      <c r="ER74" s="21"/>
      <c r="ES74" s="21"/>
      <c r="ET74" s="21"/>
      <c r="EU74" s="21"/>
      <c r="EV74" s="21"/>
      <c r="EW74" s="21"/>
      <c r="EX74" s="21"/>
      <c r="EY74" s="21">
        <v>73</v>
      </c>
      <c r="EZ74" s="21">
        <v>1003006503</v>
      </c>
      <c r="FA74" s="21">
        <v>386338016</v>
      </c>
      <c r="FB74" s="25">
        <v>235</v>
      </c>
      <c r="FC74" s="26" t="s">
        <v>572</v>
      </c>
      <c r="FD74" s="21" t="s">
        <v>567</v>
      </c>
      <c r="FE74" s="26" t="s">
        <v>1004</v>
      </c>
      <c r="FF74" s="21" t="s">
        <v>680</v>
      </c>
    </row>
    <row r="75" spans="1:162" s="12" customFormat="1" x14ac:dyDescent="0.25">
      <c r="A75" s="21">
        <v>1</v>
      </c>
      <c r="B75" s="21">
        <v>74</v>
      </c>
      <c r="C75" s="22">
        <f t="shared" ca="1" si="14"/>
        <v>43848.984404976851</v>
      </c>
      <c r="D75" s="21" t="s">
        <v>197</v>
      </c>
      <c r="E75" s="21">
        <v>74</v>
      </c>
      <c r="F75" s="23">
        <f ca="1">NOW()+13</f>
        <v>43908.984404976851</v>
      </c>
      <c r="G75" s="22">
        <f t="shared" ca="1" si="16"/>
        <v>43894.984404976851</v>
      </c>
      <c r="H75" s="21" t="s">
        <v>1070</v>
      </c>
      <c r="I75" s="21" t="s">
        <v>197</v>
      </c>
      <c r="J75" s="21" t="s">
        <v>956</v>
      </c>
      <c r="K75" s="21" t="s">
        <v>825</v>
      </c>
      <c r="L75" s="21" t="s">
        <v>186</v>
      </c>
      <c r="M75" s="21" t="s">
        <v>825</v>
      </c>
      <c r="N75" s="21" t="s">
        <v>831</v>
      </c>
      <c r="O75" s="21" t="s">
        <v>830</v>
      </c>
      <c r="P75" s="21" t="s">
        <v>186</v>
      </c>
      <c r="Q75" s="21" t="s">
        <v>844</v>
      </c>
      <c r="R75" s="22">
        <f ca="1">C75+2</f>
        <v>43850.984404976851</v>
      </c>
      <c r="S75" s="22">
        <f ca="1">NOW()-1-TIME(6,6,6)</f>
        <v>43894.730168865739</v>
      </c>
      <c r="T75" s="21" t="s">
        <v>826</v>
      </c>
      <c r="U75" s="22">
        <f ca="1">R75+3</f>
        <v>43853.984404976851</v>
      </c>
      <c r="V75" s="21" t="s">
        <v>827</v>
      </c>
      <c r="W75" s="22">
        <f ca="1">U75+29</f>
        <v>43882.984404976851</v>
      </c>
      <c r="X75" s="21" t="s">
        <v>845</v>
      </c>
      <c r="Y75" s="21"/>
      <c r="Z75" s="21"/>
      <c r="AA75" s="21"/>
      <c r="AB75" s="21"/>
      <c r="AC75" s="21"/>
      <c r="AD75" s="21"/>
      <c r="AE75" s="21"/>
      <c r="AF75" s="21"/>
      <c r="AG75" s="21"/>
      <c r="AH75" s="21"/>
      <c r="AI75" s="22"/>
      <c r="AJ75" s="22"/>
      <c r="AK75" s="21"/>
      <c r="AL75" s="21"/>
      <c r="AM75" s="21"/>
      <c r="AN75" s="21"/>
      <c r="AO75" s="21"/>
      <c r="AP75" s="21"/>
      <c r="AQ75" s="21"/>
      <c r="AR75" s="21"/>
      <c r="AS75" s="21"/>
      <c r="AT75" s="21"/>
      <c r="AU75" s="21"/>
      <c r="AV75" s="21"/>
      <c r="AW75" s="21"/>
      <c r="AX75" s="21"/>
      <c r="AY75" s="21"/>
      <c r="AZ75" s="21"/>
      <c r="BA75" s="21"/>
      <c r="BB75" s="21"/>
      <c r="BC75" s="21"/>
      <c r="BD75" s="21"/>
      <c r="BE75" s="21"/>
      <c r="BF75" s="21"/>
      <c r="BG75" s="21"/>
      <c r="BH75" s="21"/>
      <c r="BI75" s="21"/>
      <c r="BJ75" s="21"/>
      <c r="BK75" s="21"/>
      <c r="BL75" s="21"/>
      <c r="BM75" s="21"/>
      <c r="BN75" s="21"/>
      <c r="BO75" s="21"/>
      <c r="BP75" s="21"/>
      <c r="BQ75" s="21"/>
      <c r="BR75" s="21"/>
      <c r="BS75" s="21"/>
      <c r="BT75" s="21"/>
      <c r="BU75" s="21"/>
      <c r="BV75" s="21"/>
      <c r="BW75" s="21"/>
      <c r="BX75" s="21"/>
      <c r="BY75" s="21"/>
      <c r="BZ75" s="21"/>
      <c r="CA75" s="21"/>
      <c r="CB75" s="21"/>
      <c r="CC75" s="21"/>
      <c r="CD75" s="21"/>
      <c r="CE75" s="21"/>
      <c r="CF75" s="21"/>
      <c r="CG75" s="21"/>
      <c r="CH75" s="21"/>
      <c r="CI75" s="21"/>
      <c r="CJ75" s="21"/>
      <c r="CK75" s="21"/>
      <c r="CL75" s="21"/>
      <c r="CM75" s="21"/>
      <c r="CN75" s="21"/>
      <c r="CO75" s="21"/>
      <c r="CP75" s="21"/>
      <c r="CQ75" s="21"/>
      <c r="CR75" s="21"/>
      <c r="CS75" s="21"/>
      <c r="CT75" s="21"/>
      <c r="CU75" s="21"/>
      <c r="CV75" s="21"/>
      <c r="CW75" s="21"/>
      <c r="CX75" s="21"/>
      <c r="CY75" s="21"/>
      <c r="CZ75" s="21"/>
      <c r="DA75" s="21"/>
      <c r="DB75" s="21"/>
      <c r="DC75" s="21"/>
      <c r="DD75" s="21"/>
      <c r="DE75" s="21"/>
      <c r="DF75" s="22"/>
      <c r="DG75" s="21"/>
      <c r="DH75" s="22"/>
      <c r="DI75" s="21"/>
      <c r="DJ75" s="21"/>
      <c r="DK75" s="21"/>
      <c r="DL75" s="21"/>
      <c r="DM75" s="21"/>
      <c r="DN75" s="22"/>
      <c r="DO75" s="22"/>
      <c r="DP75" s="21"/>
      <c r="DQ75" s="22"/>
      <c r="DR75" s="21"/>
      <c r="DS75" s="21"/>
      <c r="DT75" s="21"/>
      <c r="DU75" s="21"/>
      <c r="DV75" s="21"/>
      <c r="DW75" s="22"/>
      <c r="DX75" s="22"/>
      <c r="DY75" s="21"/>
      <c r="DZ75" s="21"/>
      <c r="EA75" s="21"/>
      <c r="EB75" s="21"/>
      <c r="EC75" s="21"/>
      <c r="ED75" s="21"/>
      <c r="EE75" s="21"/>
      <c r="EF75" s="22"/>
      <c r="EG75" s="21"/>
      <c r="EH75" s="21"/>
      <c r="EI75" s="21"/>
      <c r="EJ75" s="21"/>
      <c r="EK75" s="21"/>
      <c r="EL75" s="21"/>
      <c r="EM75" s="21"/>
      <c r="EN75" s="21"/>
      <c r="EO75" s="21"/>
      <c r="EP75" s="21"/>
      <c r="EQ75" s="21"/>
      <c r="ER75" s="21"/>
      <c r="ES75" s="21"/>
      <c r="ET75" s="21"/>
      <c r="EU75" s="21"/>
      <c r="EV75" s="21"/>
      <c r="EW75" s="21"/>
      <c r="EX75" s="21"/>
      <c r="EY75" s="21">
        <v>74</v>
      </c>
      <c r="EZ75" s="21">
        <v>1003006552</v>
      </c>
      <c r="FA75" s="21">
        <v>594693696</v>
      </c>
      <c r="FB75" s="25">
        <v>100</v>
      </c>
      <c r="FC75" s="26" t="s">
        <v>560</v>
      </c>
      <c r="FD75" s="21" t="s">
        <v>573</v>
      </c>
      <c r="FE75" s="26" t="s">
        <v>1005</v>
      </c>
      <c r="FF75" s="21" t="s">
        <v>623</v>
      </c>
    </row>
    <row r="76" spans="1:162" s="12" customFormat="1" x14ac:dyDescent="0.25">
      <c r="A76" s="21">
        <v>1</v>
      </c>
      <c r="B76" s="21">
        <v>75</v>
      </c>
      <c r="C76" s="22">
        <f t="shared" ca="1" si="14"/>
        <v>43840.984404976851</v>
      </c>
      <c r="D76" s="21" t="s">
        <v>197</v>
      </c>
      <c r="E76" s="21">
        <v>75</v>
      </c>
      <c r="F76" s="23">
        <f ca="1">NOW()+5</f>
        <v>43900.984404976851</v>
      </c>
      <c r="G76" s="22">
        <f ca="1">NOW()-2</f>
        <v>43893.984404976851</v>
      </c>
      <c r="H76" s="21" t="s">
        <v>1070</v>
      </c>
      <c r="I76" s="21" t="s">
        <v>197</v>
      </c>
      <c r="J76" s="21" t="s">
        <v>956</v>
      </c>
      <c r="K76" s="21" t="s">
        <v>824</v>
      </c>
      <c r="L76" s="21" t="s">
        <v>186</v>
      </c>
      <c r="M76" s="21" t="s">
        <v>824</v>
      </c>
      <c r="N76" s="21" t="s">
        <v>825</v>
      </c>
      <c r="O76" s="21" t="s">
        <v>830</v>
      </c>
      <c r="P76" s="21" t="s">
        <v>186</v>
      </c>
      <c r="Q76" s="21" t="s">
        <v>844</v>
      </c>
      <c r="R76" s="22">
        <f ca="1">C76+1</f>
        <v>43841.984404976851</v>
      </c>
      <c r="S76" s="22">
        <f ca="1">NOW()-2-TIME(3,3,3)</f>
        <v>43893.857286921295</v>
      </c>
      <c r="T76" s="21"/>
      <c r="U76" s="22"/>
      <c r="V76" s="21"/>
      <c r="W76" s="22"/>
      <c r="X76" s="21" t="s">
        <v>847</v>
      </c>
      <c r="Y76" s="21"/>
      <c r="Z76" s="21"/>
      <c r="AA76" s="21"/>
      <c r="AB76" s="21"/>
      <c r="AC76" s="21"/>
      <c r="AD76" s="21"/>
      <c r="AE76" s="21"/>
      <c r="AF76" s="21"/>
      <c r="AG76" s="21"/>
      <c r="AH76" s="21"/>
      <c r="AI76" s="22"/>
      <c r="AJ76" s="22"/>
      <c r="AK76" s="21"/>
      <c r="AL76" s="21"/>
      <c r="AM76" s="21"/>
      <c r="AN76" s="21"/>
      <c r="AO76" s="21"/>
      <c r="AP76" s="21"/>
      <c r="AQ76" s="21"/>
      <c r="AR76" s="21"/>
      <c r="AS76" s="21"/>
      <c r="AT76" s="21"/>
      <c r="AU76" s="21"/>
      <c r="AV76" s="21"/>
      <c r="AW76" s="21"/>
      <c r="AX76" s="21"/>
      <c r="AY76" s="21"/>
      <c r="AZ76" s="21"/>
      <c r="BA76" s="21"/>
      <c r="BB76" s="21"/>
      <c r="BC76" s="21"/>
      <c r="BD76" s="21"/>
      <c r="BE76" s="21"/>
      <c r="BF76" s="21"/>
      <c r="BG76" s="21"/>
      <c r="BH76" s="21"/>
      <c r="BI76" s="21"/>
      <c r="BJ76" s="21"/>
      <c r="BK76" s="21"/>
      <c r="BL76" s="21"/>
      <c r="BM76" s="21"/>
      <c r="BN76" s="21"/>
      <c r="BO76" s="21"/>
      <c r="BP76" s="21"/>
      <c r="BQ76" s="21"/>
      <c r="BR76" s="21"/>
      <c r="BS76" s="21"/>
      <c r="BT76" s="21"/>
      <c r="BU76" s="21"/>
      <c r="BV76" s="21"/>
      <c r="BW76" s="21"/>
      <c r="BX76" s="21"/>
      <c r="BY76" s="21"/>
      <c r="BZ76" s="21"/>
      <c r="CA76" s="21"/>
      <c r="CB76" s="21"/>
      <c r="CC76" s="21"/>
      <c r="CD76" s="21"/>
      <c r="CE76" s="21"/>
      <c r="CF76" s="21"/>
      <c r="CG76" s="21"/>
      <c r="CH76" s="21"/>
      <c r="CI76" s="21"/>
      <c r="CJ76" s="21"/>
      <c r="CK76" s="21"/>
      <c r="CL76" s="21"/>
      <c r="CM76" s="21"/>
      <c r="CN76" s="21"/>
      <c r="CO76" s="21"/>
      <c r="CP76" s="21"/>
      <c r="CQ76" s="21"/>
      <c r="CR76" s="21"/>
      <c r="CS76" s="21"/>
      <c r="CT76" s="21"/>
      <c r="CU76" s="21"/>
      <c r="CV76" s="21"/>
      <c r="CW76" s="21"/>
      <c r="CX76" s="21"/>
      <c r="CY76" s="21"/>
      <c r="CZ76" s="21"/>
      <c r="DA76" s="21"/>
      <c r="DB76" s="21"/>
      <c r="DC76" s="21"/>
      <c r="DD76" s="21"/>
      <c r="DE76" s="21"/>
      <c r="DF76" s="22"/>
      <c r="DG76" s="21"/>
      <c r="DH76" s="22"/>
      <c r="DI76" s="21"/>
      <c r="DJ76" s="21"/>
      <c r="DK76" s="21"/>
      <c r="DL76" s="21"/>
      <c r="DM76" s="21"/>
      <c r="DN76" s="22"/>
      <c r="DO76" s="22"/>
      <c r="DP76" s="21"/>
      <c r="DQ76" s="22"/>
      <c r="DR76" s="21"/>
      <c r="DS76" s="21"/>
      <c r="DT76" s="21"/>
      <c r="DU76" s="21"/>
      <c r="DV76" s="21"/>
      <c r="DW76" s="22"/>
      <c r="DX76" s="22"/>
      <c r="DY76" s="21"/>
      <c r="DZ76" s="21"/>
      <c r="EA76" s="21"/>
      <c r="EB76" s="21"/>
      <c r="EC76" s="21"/>
      <c r="ED76" s="21"/>
      <c r="EE76" s="21"/>
      <c r="EF76" s="22"/>
      <c r="EG76" s="21"/>
      <c r="EH76" s="21"/>
      <c r="EI76" s="21"/>
      <c r="EJ76" s="21"/>
      <c r="EK76" s="21"/>
      <c r="EL76" s="21"/>
      <c r="EM76" s="21"/>
      <c r="EN76" s="21"/>
      <c r="EO76" s="21"/>
      <c r="EP76" s="21"/>
      <c r="EQ76" s="21"/>
      <c r="ER76" s="21"/>
      <c r="ES76" s="21"/>
      <c r="ET76" s="21"/>
      <c r="EU76" s="21"/>
      <c r="EV76" s="21"/>
      <c r="EW76" s="21"/>
      <c r="EX76" s="21"/>
      <c r="EY76" s="21">
        <v>75</v>
      </c>
      <c r="EZ76" s="21">
        <v>1003006586</v>
      </c>
      <c r="FA76" s="21">
        <v>371336772</v>
      </c>
      <c r="FB76" s="25">
        <v>155</v>
      </c>
      <c r="FC76" s="26" t="s">
        <v>554</v>
      </c>
      <c r="FD76" s="21" t="s">
        <v>586</v>
      </c>
      <c r="FE76" s="26" t="s">
        <v>1006</v>
      </c>
      <c r="FF76" s="21" t="s">
        <v>638</v>
      </c>
    </row>
    <row r="77" spans="1:162" s="12" customFormat="1" x14ac:dyDescent="0.25">
      <c r="A77" s="21">
        <v>1</v>
      </c>
      <c r="B77" s="21">
        <v>76</v>
      </c>
      <c r="C77" s="22">
        <f t="shared" ca="1" si="14"/>
        <v>43840.984404976851</v>
      </c>
      <c r="D77" s="21" t="s">
        <v>197</v>
      </c>
      <c r="E77" s="21">
        <v>76</v>
      </c>
      <c r="F77" s="23">
        <f t="shared" ref="F77:F78" ca="1" si="17">NOW()+5</f>
        <v>43900.984404976851</v>
      </c>
      <c r="G77" s="22">
        <f t="shared" ref="G77:G78" ca="1" si="18">NOW()-2</f>
        <v>43893.984404976851</v>
      </c>
      <c r="H77" s="21" t="s">
        <v>1070</v>
      </c>
      <c r="I77" s="21" t="s">
        <v>197</v>
      </c>
      <c r="J77" s="21" t="s">
        <v>956</v>
      </c>
      <c r="K77" s="21" t="s">
        <v>831</v>
      </c>
      <c r="L77" s="21" t="s">
        <v>186</v>
      </c>
      <c r="M77" s="21" t="s">
        <v>831</v>
      </c>
      <c r="N77" s="21" t="s">
        <v>825</v>
      </c>
      <c r="O77" s="21" t="s">
        <v>830</v>
      </c>
      <c r="P77" s="21" t="s">
        <v>186</v>
      </c>
      <c r="Q77" s="21" t="s">
        <v>844</v>
      </c>
      <c r="R77" s="22">
        <f ca="1">C77</f>
        <v>43840.984404976851</v>
      </c>
      <c r="S77" s="22">
        <f ca="1">NOW()-2-TIME(2,2,2)</f>
        <v>43893.899659606483</v>
      </c>
      <c r="T77" s="21" t="s">
        <v>826</v>
      </c>
      <c r="U77" s="22">
        <f ca="1">R77+3</f>
        <v>43843.984404976851</v>
      </c>
      <c r="V77" s="21" t="s">
        <v>827</v>
      </c>
      <c r="W77" s="22">
        <f ca="1">U77+9</f>
        <v>43852.984404976851</v>
      </c>
      <c r="X77" s="21" t="s">
        <v>1066</v>
      </c>
      <c r="Y77" s="21"/>
      <c r="Z77" s="21"/>
      <c r="AA77" s="21"/>
      <c r="AB77" s="21"/>
      <c r="AC77" s="21"/>
      <c r="AD77" s="21"/>
      <c r="AE77" s="21"/>
      <c r="AF77" s="21"/>
      <c r="AG77" s="21"/>
      <c r="AH77" s="21"/>
      <c r="AI77" s="22"/>
      <c r="AJ77" s="22"/>
      <c r="AK77" s="21"/>
      <c r="AL77" s="21"/>
      <c r="AM77" s="21"/>
      <c r="AN77" s="21"/>
      <c r="AO77" s="21"/>
      <c r="AP77" s="21"/>
      <c r="AQ77" s="21"/>
      <c r="AR77" s="21"/>
      <c r="AS77" s="21"/>
      <c r="AT77" s="21"/>
      <c r="AU77" s="21"/>
      <c r="AV77" s="21"/>
      <c r="AW77" s="21"/>
      <c r="AX77" s="21"/>
      <c r="AY77" s="21"/>
      <c r="AZ77" s="21"/>
      <c r="BA77" s="21"/>
      <c r="BB77" s="21"/>
      <c r="BC77" s="21"/>
      <c r="BD77" s="21"/>
      <c r="BE77" s="21"/>
      <c r="BF77" s="21"/>
      <c r="BG77" s="21"/>
      <c r="BH77" s="21"/>
      <c r="BI77" s="21"/>
      <c r="BJ77" s="21"/>
      <c r="BK77" s="21"/>
      <c r="BL77" s="21"/>
      <c r="BM77" s="21"/>
      <c r="BN77" s="21"/>
      <c r="BO77" s="21"/>
      <c r="BP77" s="21"/>
      <c r="BQ77" s="21"/>
      <c r="BR77" s="21"/>
      <c r="BS77" s="21"/>
      <c r="BT77" s="21"/>
      <c r="BU77" s="21"/>
      <c r="BV77" s="21"/>
      <c r="BW77" s="21"/>
      <c r="BX77" s="21"/>
      <c r="BY77" s="21"/>
      <c r="BZ77" s="21"/>
      <c r="CA77" s="21"/>
      <c r="CB77" s="21"/>
      <c r="CC77" s="21"/>
      <c r="CD77" s="21"/>
      <c r="CE77" s="21"/>
      <c r="CF77" s="21"/>
      <c r="CG77" s="21"/>
      <c r="CH77" s="21"/>
      <c r="CI77" s="21"/>
      <c r="CJ77" s="21"/>
      <c r="CK77" s="21"/>
      <c r="CL77" s="21"/>
      <c r="CM77" s="21"/>
      <c r="CN77" s="21"/>
      <c r="CO77" s="21"/>
      <c r="CP77" s="21"/>
      <c r="CQ77" s="21"/>
      <c r="CR77" s="21"/>
      <c r="CS77" s="21"/>
      <c r="CT77" s="21"/>
      <c r="CU77" s="21"/>
      <c r="CV77" s="21"/>
      <c r="CW77" s="21"/>
      <c r="CX77" s="21"/>
      <c r="CY77" s="21"/>
      <c r="CZ77" s="21"/>
      <c r="DA77" s="21"/>
      <c r="DB77" s="21"/>
      <c r="DC77" s="21"/>
      <c r="DD77" s="21"/>
      <c r="DE77" s="21"/>
      <c r="DF77" s="22"/>
      <c r="DG77" s="21"/>
      <c r="DH77" s="22"/>
      <c r="DI77" s="21"/>
      <c r="DJ77" s="21"/>
      <c r="DK77" s="21"/>
      <c r="DL77" s="21"/>
      <c r="DM77" s="21"/>
      <c r="DN77" s="22"/>
      <c r="DO77" s="22"/>
      <c r="DP77" s="21"/>
      <c r="DQ77" s="22"/>
      <c r="DR77" s="21"/>
      <c r="DS77" s="21"/>
      <c r="DT77" s="21"/>
      <c r="DU77" s="21"/>
      <c r="DV77" s="21"/>
      <c r="DW77" s="22"/>
      <c r="DX77" s="22"/>
      <c r="DY77" s="21"/>
      <c r="DZ77" s="21"/>
      <c r="EA77" s="21"/>
      <c r="EB77" s="21"/>
      <c r="EC77" s="21"/>
      <c r="ED77" s="21"/>
      <c r="EE77" s="21"/>
      <c r="EF77" s="22"/>
      <c r="EG77" s="21"/>
      <c r="EH77" s="21"/>
      <c r="EI77" s="21"/>
      <c r="EJ77" s="21"/>
      <c r="EK77" s="21"/>
      <c r="EL77" s="21"/>
      <c r="EM77" s="21"/>
      <c r="EN77" s="21"/>
      <c r="EO77" s="21"/>
      <c r="EP77" s="21"/>
      <c r="EQ77" s="21"/>
      <c r="ER77" s="21"/>
      <c r="ES77" s="21"/>
      <c r="ET77" s="21"/>
      <c r="EU77" s="21"/>
      <c r="EV77" s="21"/>
      <c r="EW77" s="21"/>
      <c r="EX77" s="21"/>
      <c r="EY77" s="21">
        <v>76</v>
      </c>
      <c r="EZ77" s="21">
        <v>1003006602</v>
      </c>
      <c r="FA77" s="21">
        <v>594686653</v>
      </c>
      <c r="FB77" s="25">
        <v>135</v>
      </c>
      <c r="FC77" s="26" t="s">
        <v>548</v>
      </c>
      <c r="FD77" s="21" t="s">
        <v>591</v>
      </c>
      <c r="FE77" s="26" t="s">
        <v>1007</v>
      </c>
      <c r="FF77" s="21" t="s">
        <v>650</v>
      </c>
    </row>
    <row r="78" spans="1:162" s="12" customFormat="1" x14ac:dyDescent="0.25">
      <c r="A78" s="21">
        <v>1</v>
      </c>
      <c r="B78" s="21">
        <v>77</v>
      </c>
      <c r="C78" s="22">
        <f t="shared" ca="1" si="14"/>
        <v>43840.984404976851</v>
      </c>
      <c r="D78" s="21" t="s">
        <v>955</v>
      </c>
      <c r="E78" s="21">
        <v>77</v>
      </c>
      <c r="F78" s="23">
        <f t="shared" ca="1" si="17"/>
        <v>43900.984404976851</v>
      </c>
      <c r="G78" s="22">
        <f t="shared" ca="1" si="18"/>
        <v>43893.984404976851</v>
      </c>
      <c r="H78" s="21" t="s">
        <v>1070</v>
      </c>
      <c r="I78" s="21" t="s">
        <v>197</v>
      </c>
      <c r="J78" s="21" t="s">
        <v>956</v>
      </c>
      <c r="K78" s="21" t="s">
        <v>825</v>
      </c>
      <c r="L78" s="21" t="s">
        <v>186</v>
      </c>
      <c r="M78" s="21" t="s">
        <v>825</v>
      </c>
      <c r="N78" s="21" t="s">
        <v>824</v>
      </c>
      <c r="O78" s="21" t="s">
        <v>830</v>
      </c>
      <c r="P78" s="21" t="s">
        <v>186</v>
      </c>
      <c r="Q78" s="21" t="s">
        <v>844</v>
      </c>
      <c r="R78" s="22">
        <f ca="1">C78</f>
        <v>43840.984404976851</v>
      </c>
      <c r="S78" s="22">
        <f ca="1">NOW()-2-TIME(1,1,1)</f>
        <v>43893.942032291663</v>
      </c>
      <c r="T78" s="21"/>
      <c r="U78" s="22"/>
      <c r="V78" s="21"/>
      <c r="W78" s="22"/>
      <c r="X78" s="21" t="s">
        <v>1067</v>
      </c>
      <c r="Y78" s="21" t="s">
        <v>1073</v>
      </c>
      <c r="Z78" s="21" t="s">
        <v>187</v>
      </c>
      <c r="AA78" s="21" t="s">
        <v>848</v>
      </c>
      <c r="AB78" s="21" t="s">
        <v>835</v>
      </c>
      <c r="AC78" s="21" t="s">
        <v>180</v>
      </c>
      <c r="AD78" s="21" t="s">
        <v>835</v>
      </c>
      <c r="AE78" s="21" t="s">
        <v>824</v>
      </c>
      <c r="AF78" s="21" t="s">
        <v>186</v>
      </c>
      <c r="AG78" s="21" t="s">
        <v>180</v>
      </c>
      <c r="AH78" s="21" t="s">
        <v>846</v>
      </c>
      <c r="AI78" s="22">
        <f ca="1">R78+4</f>
        <v>43844.984404976851</v>
      </c>
      <c r="AJ78" s="22">
        <f ca="1">AI78+3</f>
        <v>43847.984404976851</v>
      </c>
      <c r="AK78" s="21" t="s">
        <v>1068</v>
      </c>
      <c r="AL78" s="21"/>
      <c r="AM78" s="21"/>
      <c r="AN78" s="21"/>
      <c r="AO78" s="21"/>
      <c r="AP78" s="21"/>
      <c r="AQ78" s="21"/>
      <c r="AR78" s="21"/>
      <c r="AS78" s="21"/>
      <c r="AT78" s="21"/>
      <c r="AU78" s="21"/>
      <c r="AV78" s="21"/>
      <c r="AW78" s="21"/>
      <c r="AX78" s="21"/>
      <c r="AY78" s="21"/>
      <c r="AZ78" s="21"/>
      <c r="BA78" s="21"/>
      <c r="BB78" s="21"/>
      <c r="BC78" s="21"/>
      <c r="BD78" s="21"/>
      <c r="BE78" s="21"/>
      <c r="BF78" s="21"/>
      <c r="BG78" s="21"/>
      <c r="BH78" s="21"/>
      <c r="BI78" s="21"/>
      <c r="BJ78" s="21"/>
      <c r="BK78" s="21"/>
      <c r="BL78" s="21"/>
      <c r="BM78" s="21"/>
      <c r="BN78" s="21"/>
      <c r="BO78" s="21"/>
      <c r="BP78" s="21"/>
      <c r="BQ78" s="21"/>
      <c r="BR78" s="21"/>
      <c r="BS78" s="21"/>
      <c r="BT78" s="21"/>
      <c r="BU78" s="21"/>
      <c r="BV78" s="21"/>
      <c r="BW78" s="21"/>
      <c r="BX78" s="21" t="s">
        <v>1073</v>
      </c>
      <c r="BY78" s="21" t="s">
        <v>187</v>
      </c>
      <c r="BZ78" s="21" t="s">
        <v>848</v>
      </c>
      <c r="CA78" s="21" t="s">
        <v>835</v>
      </c>
      <c r="CB78" s="21" t="s">
        <v>180</v>
      </c>
      <c r="CC78" s="21" t="s">
        <v>835</v>
      </c>
      <c r="CD78" s="21" t="s">
        <v>824</v>
      </c>
      <c r="CE78" s="21" t="s">
        <v>186</v>
      </c>
      <c r="CF78" s="21" t="s">
        <v>180</v>
      </c>
      <c r="CG78" s="21" t="s">
        <v>846</v>
      </c>
      <c r="CH78" s="22">
        <f ca="1">AI78</f>
        <v>43844.984404976851</v>
      </c>
      <c r="CI78" s="22">
        <f ca="1">AJ78</f>
        <v>43847.984404976851</v>
      </c>
      <c r="CJ78" s="21"/>
      <c r="CK78" s="21"/>
      <c r="CL78" s="21"/>
      <c r="CM78" s="21"/>
      <c r="CN78" s="21" t="s">
        <v>1068</v>
      </c>
      <c r="CO78" s="21"/>
      <c r="CP78" s="21"/>
      <c r="CQ78" s="21"/>
      <c r="CR78" s="21"/>
      <c r="CS78" s="21"/>
      <c r="CT78" s="21"/>
      <c r="CU78" s="21"/>
      <c r="CV78" s="21"/>
      <c r="CW78" s="21"/>
      <c r="CX78" s="21"/>
      <c r="CY78" s="21"/>
      <c r="CZ78" s="21"/>
      <c r="DA78" s="21"/>
      <c r="DB78" s="21"/>
      <c r="DC78" s="21"/>
      <c r="DD78" s="21"/>
      <c r="DE78" s="21"/>
      <c r="DF78" s="22"/>
      <c r="DG78" s="21"/>
      <c r="DH78" s="22"/>
      <c r="DI78" s="21"/>
      <c r="DJ78" s="21"/>
      <c r="DK78" s="21"/>
      <c r="DL78" s="21"/>
      <c r="DM78" s="21"/>
      <c r="DN78" s="22"/>
      <c r="DO78" s="22"/>
      <c r="DP78" s="21"/>
      <c r="DQ78" s="22"/>
      <c r="DR78" s="21"/>
      <c r="DS78" s="21"/>
      <c r="DT78" s="21"/>
      <c r="DU78" s="21"/>
      <c r="DV78" s="21"/>
      <c r="DW78" s="22"/>
      <c r="DX78" s="22"/>
      <c r="DY78" s="21"/>
      <c r="DZ78" s="21"/>
      <c r="EA78" s="21"/>
      <c r="EB78" s="21"/>
      <c r="EC78" s="21"/>
      <c r="ED78" s="21"/>
      <c r="EE78" s="21"/>
      <c r="EF78" s="22"/>
      <c r="EG78" s="21"/>
      <c r="EH78" s="21"/>
      <c r="EI78" s="21"/>
      <c r="EJ78" s="21"/>
      <c r="EK78" s="21"/>
      <c r="EL78" s="21"/>
      <c r="EM78" s="21"/>
      <c r="EN78" s="21"/>
      <c r="EO78" s="21"/>
      <c r="EP78" s="21"/>
      <c r="EQ78" s="21"/>
      <c r="ER78" s="21"/>
      <c r="ES78" s="21"/>
      <c r="ET78" s="21"/>
      <c r="EU78" s="21"/>
      <c r="EV78" s="21"/>
      <c r="EW78" s="21"/>
      <c r="EX78" s="21"/>
      <c r="EY78" s="21">
        <v>77</v>
      </c>
      <c r="EZ78" s="21">
        <v>1003366610</v>
      </c>
      <c r="FA78" s="21">
        <v>523884850</v>
      </c>
      <c r="FB78" s="25">
        <v>110</v>
      </c>
      <c r="FC78" s="26" t="s">
        <v>585</v>
      </c>
      <c r="FD78" s="21" t="s">
        <v>596</v>
      </c>
      <c r="FE78" s="26" t="s">
        <v>1008</v>
      </c>
      <c r="FF78" s="21" t="s">
        <v>641</v>
      </c>
    </row>
    <row r="79" spans="1:162" s="12" customFormat="1" x14ac:dyDescent="0.25">
      <c r="A79" s="21">
        <v>1</v>
      </c>
      <c r="B79" s="21">
        <v>78</v>
      </c>
      <c r="C79" s="22">
        <f t="shared" ca="1" si="14"/>
        <v>43850.984404976851</v>
      </c>
      <c r="D79" s="21" t="s">
        <v>849</v>
      </c>
      <c r="E79" s="21">
        <v>78</v>
      </c>
      <c r="F79" s="23">
        <f ca="1">NOW()+15</f>
        <v>43910.984404976851</v>
      </c>
      <c r="G79" s="22">
        <f ca="1">NOW()-5</f>
        <v>43890.984404976851</v>
      </c>
      <c r="H79" s="21" t="s">
        <v>1070</v>
      </c>
      <c r="I79" s="21" t="s">
        <v>197</v>
      </c>
      <c r="J79" s="21" t="s">
        <v>956</v>
      </c>
      <c r="K79" s="21" t="s">
        <v>824</v>
      </c>
      <c r="L79" s="21" t="s">
        <v>186</v>
      </c>
      <c r="M79" s="21" t="s">
        <v>824</v>
      </c>
      <c r="N79" s="21" t="s">
        <v>831</v>
      </c>
      <c r="O79" s="21" t="s">
        <v>830</v>
      </c>
      <c r="P79" s="21" t="s">
        <v>186</v>
      </c>
      <c r="Q79" s="21" t="s">
        <v>844</v>
      </c>
      <c r="R79" s="22">
        <f ca="1">C79+2</f>
        <v>43852.984404976851</v>
      </c>
      <c r="S79" s="22">
        <f ca="1">NOW()-5-TIME(2,1,3)</f>
        <v>43890.900342476853</v>
      </c>
      <c r="T79" s="21" t="s">
        <v>826</v>
      </c>
      <c r="U79" s="22">
        <f ca="1">R79+3</f>
        <v>43855.984404976851</v>
      </c>
      <c r="V79" s="21" t="s">
        <v>827</v>
      </c>
      <c r="W79" s="22">
        <f ca="1">U79+29</f>
        <v>43884.984404976851</v>
      </c>
      <c r="X79" s="21" t="s">
        <v>832</v>
      </c>
      <c r="Y79" s="21"/>
      <c r="Z79" s="21"/>
      <c r="AA79" s="21"/>
      <c r="AB79" s="21"/>
      <c r="AC79" s="21"/>
      <c r="AD79" s="21"/>
      <c r="AE79" s="21"/>
      <c r="AF79" s="21"/>
      <c r="AG79" s="21"/>
      <c r="AH79" s="21"/>
      <c r="AI79" s="22"/>
      <c r="AJ79" s="22"/>
      <c r="AK79" s="21"/>
      <c r="AL79" s="21"/>
      <c r="AM79" s="21"/>
      <c r="AN79" s="21"/>
      <c r="AO79" s="21"/>
      <c r="AP79" s="21"/>
      <c r="AQ79" s="21"/>
      <c r="AR79" s="21"/>
      <c r="AS79" s="21"/>
      <c r="AT79" s="21"/>
      <c r="AU79" s="21"/>
      <c r="AV79" s="21"/>
      <c r="AW79" s="21"/>
      <c r="AX79" s="21"/>
      <c r="AY79" s="21"/>
      <c r="AZ79" s="21"/>
      <c r="BA79" s="21"/>
      <c r="BB79" s="21"/>
      <c r="BC79" s="21"/>
      <c r="BD79" s="21"/>
      <c r="BE79" s="21"/>
      <c r="BF79" s="21"/>
      <c r="BG79" s="21"/>
      <c r="BH79" s="21"/>
      <c r="BI79" s="21"/>
      <c r="BJ79" s="21"/>
      <c r="BK79" s="21"/>
      <c r="BL79" s="21"/>
      <c r="BM79" s="21"/>
      <c r="BN79" s="21"/>
      <c r="BO79" s="21"/>
      <c r="BP79" s="21"/>
      <c r="BQ79" s="21"/>
      <c r="BR79" s="21"/>
      <c r="BS79" s="21"/>
      <c r="BT79" s="21"/>
      <c r="BU79" s="21"/>
      <c r="BV79" s="21"/>
      <c r="BW79" s="21"/>
      <c r="BX79" s="21"/>
      <c r="BY79" s="21"/>
      <c r="BZ79" s="21"/>
      <c r="CA79" s="21"/>
      <c r="CB79" s="21"/>
      <c r="CC79" s="21"/>
      <c r="CD79" s="21"/>
      <c r="CE79" s="21"/>
      <c r="CF79" s="21"/>
      <c r="CG79" s="21"/>
      <c r="CH79" s="21"/>
      <c r="CI79" s="21"/>
      <c r="CJ79" s="21"/>
      <c r="CK79" s="21"/>
      <c r="CL79" s="21"/>
      <c r="CM79" s="21"/>
      <c r="CN79" s="21"/>
      <c r="CO79" s="21"/>
      <c r="CP79" s="21"/>
      <c r="CQ79" s="21"/>
      <c r="CR79" s="21"/>
      <c r="CS79" s="21"/>
      <c r="CT79" s="21"/>
      <c r="CU79" s="21"/>
      <c r="CV79" s="21"/>
      <c r="CW79" s="21"/>
      <c r="CX79" s="21"/>
      <c r="CY79" s="21"/>
      <c r="CZ79" s="21"/>
      <c r="DA79" s="21"/>
      <c r="DB79" s="21"/>
      <c r="DC79" s="21"/>
      <c r="DD79" s="21"/>
      <c r="DE79" s="21"/>
      <c r="DF79" s="22"/>
      <c r="DG79" s="21"/>
      <c r="DH79" s="22"/>
      <c r="DI79" s="21"/>
      <c r="DJ79" s="21"/>
      <c r="DK79" s="21"/>
      <c r="DL79" s="21"/>
      <c r="DM79" s="21"/>
      <c r="DN79" s="22"/>
      <c r="DO79" s="22"/>
      <c r="DP79" s="21"/>
      <c r="DQ79" s="22"/>
      <c r="DR79" s="21"/>
      <c r="DS79" s="21"/>
      <c r="DT79" s="21"/>
      <c r="DU79" s="21"/>
      <c r="DV79" s="21"/>
      <c r="DW79" s="22"/>
      <c r="DX79" s="22"/>
      <c r="DY79" s="21"/>
      <c r="DZ79" s="21"/>
      <c r="EA79" s="21"/>
      <c r="EB79" s="21"/>
      <c r="EC79" s="21"/>
      <c r="ED79" s="21"/>
      <c r="EE79" s="21"/>
      <c r="EF79" s="22"/>
      <c r="EG79" s="21"/>
      <c r="EH79" s="21"/>
      <c r="EI79" s="21"/>
      <c r="EJ79" s="21"/>
      <c r="EK79" s="21"/>
      <c r="EL79" s="21"/>
      <c r="EM79" s="21"/>
      <c r="EN79" s="21"/>
      <c r="EO79" s="21"/>
      <c r="EP79" s="21"/>
      <c r="EQ79" s="21"/>
      <c r="ER79" s="21"/>
      <c r="ES79" s="21"/>
      <c r="ET79" s="21"/>
      <c r="EU79" s="21"/>
      <c r="EV79" s="21"/>
      <c r="EW79" s="21"/>
      <c r="EX79" s="21"/>
      <c r="EY79" s="21">
        <v>78</v>
      </c>
      <c r="EZ79" s="21">
        <v>1003006644</v>
      </c>
      <c r="FA79" s="21">
        <v>545252261</v>
      </c>
      <c r="FB79" s="25">
        <v>282</v>
      </c>
      <c r="FC79" s="26" t="s">
        <v>585</v>
      </c>
      <c r="FD79" s="21" t="s">
        <v>607</v>
      </c>
      <c r="FE79" s="26" t="s">
        <v>1009</v>
      </c>
      <c r="FF79" s="21" t="s">
        <v>644</v>
      </c>
    </row>
    <row r="80" spans="1:162" s="12" customFormat="1" x14ac:dyDescent="0.25">
      <c r="A80" s="21">
        <v>1</v>
      </c>
      <c r="B80" s="21">
        <v>79</v>
      </c>
      <c r="C80" s="22">
        <f t="shared" ca="1" si="14"/>
        <v>43850.984404976851</v>
      </c>
      <c r="D80" s="21" t="s">
        <v>955</v>
      </c>
      <c r="E80" s="21">
        <v>79</v>
      </c>
      <c r="F80" s="23">
        <f t="shared" ref="F80:F81" ca="1" si="19">NOW()+15</f>
        <v>43910.984404976851</v>
      </c>
      <c r="G80" s="22">
        <f t="shared" ref="G80:G81" ca="1" si="20">NOW()-5</f>
        <v>43890.984404976851</v>
      </c>
      <c r="H80" s="21" t="s">
        <v>1070</v>
      </c>
      <c r="I80" s="21" t="s">
        <v>197</v>
      </c>
      <c r="J80" s="21" t="s">
        <v>956</v>
      </c>
      <c r="K80" s="21" t="s">
        <v>831</v>
      </c>
      <c r="L80" s="21" t="s">
        <v>186</v>
      </c>
      <c r="M80" s="21" t="s">
        <v>831</v>
      </c>
      <c r="N80" s="21" t="s">
        <v>825</v>
      </c>
      <c r="O80" s="21" t="s">
        <v>830</v>
      </c>
      <c r="P80" s="21" t="s">
        <v>186</v>
      </c>
      <c r="Q80" s="21" t="s">
        <v>844</v>
      </c>
      <c r="R80" s="22">
        <f ca="1">C80+3</f>
        <v>43853.984404976851</v>
      </c>
      <c r="S80" s="22">
        <f ca="1">R80+20</f>
        <v>43873.984404976851</v>
      </c>
      <c r="T80" s="21"/>
      <c r="U80" s="22"/>
      <c r="V80" s="21"/>
      <c r="W80" s="22"/>
      <c r="X80" s="24" t="s">
        <v>841</v>
      </c>
      <c r="Y80" s="21" t="s">
        <v>1071</v>
      </c>
      <c r="Z80" s="21" t="s">
        <v>187</v>
      </c>
      <c r="AA80" s="21" t="s">
        <v>957</v>
      </c>
      <c r="AB80" s="21" t="s">
        <v>835</v>
      </c>
      <c r="AC80" s="21" t="s">
        <v>186</v>
      </c>
      <c r="AD80" s="21" t="s">
        <v>835</v>
      </c>
      <c r="AE80" s="21" t="s">
        <v>824</v>
      </c>
      <c r="AF80" s="21" t="s">
        <v>830</v>
      </c>
      <c r="AG80" s="21" t="s">
        <v>186</v>
      </c>
      <c r="AH80" s="21" t="s">
        <v>843</v>
      </c>
      <c r="AI80" s="22">
        <f ca="1">S80+TIME(3,4,2)</f>
        <v>43874.112205902777</v>
      </c>
      <c r="AJ80" s="22">
        <f ca="1">G80</f>
        <v>43890.984404976851</v>
      </c>
      <c r="AK80" s="21" t="s">
        <v>1068</v>
      </c>
      <c r="AL80" s="21"/>
      <c r="AM80" s="21"/>
      <c r="AN80" s="21"/>
      <c r="AO80" s="21"/>
      <c r="AP80" s="21"/>
      <c r="AQ80" s="21"/>
      <c r="AR80" s="21"/>
      <c r="AS80" s="21"/>
      <c r="AT80" s="21"/>
      <c r="AU80" s="21"/>
      <c r="AV80" s="21"/>
      <c r="AW80" s="21"/>
      <c r="AX80" s="21"/>
      <c r="AY80" s="21"/>
      <c r="AZ80" s="21"/>
      <c r="BA80" s="21"/>
      <c r="BB80" s="21"/>
      <c r="BC80" s="21"/>
      <c r="BD80" s="21"/>
      <c r="BE80" s="21"/>
      <c r="BF80" s="21"/>
      <c r="BG80" s="21"/>
      <c r="BH80" s="21"/>
      <c r="BI80" s="21"/>
      <c r="BJ80" s="21"/>
      <c r="BK80" s="21"/>
      <c r="BL80" s="21"/>
      <c r="BM80" s="21"/>
      <c r="BN80" s="21"/>
      <c r="BO80" s="21"/>
      <c r="BP80" s="21"/>
      <c r="BQ80" s="21"/>
      <c r="BR80" s="21"/>
      <c r="BS80" s="21"/>
      <c r="BT80" s="21"/>
      <c r="BU80" s="21"/>
      <c r="BV80" s="21"/>
      <c r="BW80" s="21"/>
      <c r="BX80" s="21" t="s">
        <v>1071</v>
      </c>
      <c r="BY80" s="21" t="s">
        <v>187</v>
      </c>
      <c r="BZ80" s="21" t="s">
        <v>957</v>
      </c>
      <c r="CA80" s="21" t="s">
        <v>835</v>
      </c>
      <c r="CB80" s="21" t="s">
        <v>186</v>
      </c>
      <c r="CC80" s="21" t="s">
        <v>835</v>
      </c>
      <c r="CD80" s="21" t="s">
        <v>824</v>
      </c>
      <c r="CE80" s="21" t="s">
        <v>830</v>
      </c>
      <c r="CF80" s="21" t="s">
        <v>186</v>
      </c>
      <c r="CG80" s="21" t="s">
        <v>843</v>
      </c>
      <c r="CH80" s="22">
        <f ca="1">AI80</f>
        <v>43874.112205902777</v>
      </c>
      <c r="CI80" s="22">
        <f ca="1">AJ80</f>
        <v>43890.984404976851</v>
      </c>
      <c r="CJ80" s="21"/>
      <c r="CK80" s="21"/>
      <c r="CL80" s="21"/>
      <c r="CM80" s="21"/>
      <c r="CN80" s="21" t="s">
        <v>1068</v>
      </c>
      <c r="CO80" s="21"/>
      <c r="CP80" s="21"/>
      <c r="CQ80" s="21"/>
      <c r="CR80" s="21"/>
      <c r="CS80" s="21"/>
      <c r="CT80" s="21"/>
      <c r="CU80" s="21"/>
      <c r="CV80" s="21"/>
      <c r="CW80" s="21"/>
      <c r="CX80" s="21"/>
      <c r="CY80" s="21"/>
      <c r="CZ80" s="21"/>
      <c r="DA80" s="21"/>
      <c r="DB80" s="21"/>
      <c r="DC80" s="21"/>
      <c r="DD80" s="21"/>
      <c r="DE80" s="21"/>
      <c r="DF80" s="22"/>
      <c r="DG80" s="21"/>
      <c r="DH80" s="22"/>
      <c r="DI80" s="21"/>
      <c r="DJ80" s="21"/>
      <c r="DK80" s="21"/>
      <c r="DL80" s="21"/>
      <c r="DM80" s="21"/>
      <c r="DN80" s="22"/>
      <c r="DO80" s="22"/>
      <c r="DP80" s="21"/>
      <c r="DQ80" s="22"/>
      <c r="DR80" s="21"/>
      <c r="DS80" s="21"/>
      <c r="DT80" s="21"/>
      <c r="DU80" s="21"/>
      <c r="DV80" s="21"/>
      <c r="DW80" s="22"/>
      <c r="DX80" s="22"/>
      <c r="DY80" s="21"/>
      <c r="DZ80" s="21"/>
      <c r="EA80" s="21"/>
      <c r="EB80" s="21"/>
      <c r="EC80" s="21"/>
      <c r="ED80" s="21"/>
      <c r="EE80" s="21"/>
      <c r="EF80" s="22"/>
      <c r="EG80" s="21"/>
      <c r="EH80" s="21"/>
      <c r="EI80" s="21"/>
      <c r="EJ80" s="21"/>
      <c r="EK80" s="21"/>
      <c r="EL80" s="21"/>
      <c r="EM80" s="21"/>
      <c r="EN80" s="21"/>
      <c r="EO80" s="21"/>
      <c r="EP80" s="21"/>
      <c r="EQ80" s="21"/>
      <c r="ER80" s="21"/>
      <c r="ES80" s="21"/>
      <c r="ET80" s="21"/>
      <c r="EU80" s="21"/>
      <c r="EV80" s="21"/>
      <c r="EW80" s="21"/>
      <c r="EX80" s="21"/>
      <c r="EY80" s="21">
        <v>79</v>
      </c>
      <c r="EZ80" s="21">
        <v>1003006651</v>
      </c>
      <c r="FA80" s="21">
        <v>501022233</v>
      </c>
      <c r="FB80" s="25">
        <v>105</v>
      </c>
      <c r="FC80" s="26" t="s">
        <v>566</v>
      </c>
      <c r="FD80" s="21" t="s">
        <v>612</v>
      </c>
      <c r="FE80" s="26" t="s">
        <v>1010</v>
      </c>
      <c r="FF80" s="21" t="s">
        <v>627</v>
      </c>
    </row>
    <row r="81" spans="1:162" s="12" customFormat="1" x14ac:dyDescent="0.25">
      <c r="A81" s="21">
        <v>1</v>
      </c>
      <c r="B81" s="21">
        <v>80</v>
      </c>
      <c r="C81" s="22">
        <f t="shared" ca="1" si="14"/>
        <v>43850.984404976851</v>
      </c>
      <c r="D81" s="21" t="s">
        <v>849</v>
      </c>
      <c r="E81" s="21">
        <v>80</v>
      </c>
      <c r="F81" s="23">
        <f t="shared" ca="1" si="19"/>
        <v>43910.984404976851</v>
      </c>
      <c r="G81" s="22">
        <f t="shared" ca="1" si="20"/>
        <v>43890.984404976851</v>
      </c>
      <c r="H81" s="21" t="s">
        <v>1070</v>
      </c>
      <c r="I81" s="21" t="s">
        <v>197</v>
      </c>
      <c r="J81" s="21" t="s">
        <v>956</v>
      </c>
      <c r="K81" s="21" t="s">
        <v>825</v>
      </c>
      <c r="L81" s="21" t="s">
        <v>186</v>
      </c>
      <c r="M81" s="21" t="s">
        <v>825</v>
      </c>
      <c r="N81" s="21" t="s">
        <v>837</v>
      </c>
      <c r="O81" s="21" t="s">
        <v>830</v>
      </c>
      <c r="P81" s="21" t="s">
        <v>186</v>
      </c>
      <c r="Q81" s="21" t="s">
        <v>844</v>
      </c>
      <c r="R81" s="22">
        <f ca="1">C81+4</f>
        <v>43854.984404976851</v>
      </c>
      <c r="S81" s="22">
        <f ca="1">NOW()-5-TIME(4,4,4)</f>
        <v>43890.814914236107</v>
      </c>
      <c r="T81" s="21" t="s">
        <v>826</v>
      </c>
      <c r="U81" s="22">
        <f ca="1">R81+3</f>
        <v>43857.984404976851</v>
      </c>
      <c r="V81" s="21" t="s">
        <v>827</v>
      </c>
      <c r="W81" s="22">
        <f ca="1">U81+29</f>
        <v>43886.984404976851</v>
      </c>
      <c r="X81" s="21" t="s">
        <v>828</v>
      </c>
      <c r="Y81" s="21"/>
      <c r="Z81" s="21"/>
      <c r="AA81" s="21"/>
      <c r="AB81" s="21"/>
      <c r="AC81" s="21"/>
      <c r="AD81" s="21"/>
      <c r="AE81" s="21"/>
      <c r="AF81" s="21"/>
      <c r="AG81" s="21"/>
      <c r="AH81" s="21"/>
      <c r="AI81" s="22"/>
      <c r="AJ81" s="22"/>
      <c r="AK81" s="21"/>
      <c r="AL81" s="21"/>
      <c r="AM81" s="21"/>
      <c r="AN81" s="21"/>
      <c r="AO81" s="21"/>
      <c r="AP81" s="21"/>
      <c r="AQ81" s="21"/>
      <c r="AR81" s="21"/>
      <c r="AS81" s="21"/>
      <c r="AT81" s="21"/>
      <c r="AU81" s="21"/>
      <c r="AV81" s="21"/>
      <c r="AW81" s="21"/>
      <c r="AX81" s="21"/>
      <c r="AY81" s="21"/>
      <c r="AZ81" s="21"/>
      <c r="BA81" s="21"/>
      <c r="BB81" s="21"/>
      <c r="BC81" s="21"/>
      <c r="BD81" s="21"/>
      <c r="BE81" s="21"/>
      <c r="BF81" s="21"/>
      <c r="BG81" s="21"/>
      <c r="BH81" s="21"/>
      <c r="BI81" s="21"/>
      <c r="BJ81" s="21"/>
      <c r="BK81" s="21"/>
      <c r="BL81" s="21"/>
      <c r="BM81" s="21"/>
      <c r="BN81" s="21"/>
      <c r="BO81" s="21"/>
      <c r="BP81" s="21"/>
      <c r="BQ81" s="21"/>
      <c r="BR81" s="21"/>
      <c r="BS81" s="21"/>
      <c r="BT81" s="21"/>
      <c r="BU81" s="21"/>
      <c r="BV81" s="21"/>
      <c r="BW81" s="21"/>
      <c r="BX81" s="21"/>
      <c r="BY81" s="21"/>
      <c r="BZ81" s="21"/>
      <c r="CA81" s="21"/>
      <c r="CB81" s="21"/>
      <c r="CC81" s="21"/>
      <c r="CD81" s="21"/>
      <c r="CE81" s="21"/>
      <c r="CF81" s="21"/>
      <c r="CG81" s="21"/>
      <c r="CH81" s="21"/>
      <c r="CI81" s="21"/>
      <c r="CJ81" s="21"/>
      <c r="CK81" s="21"/>
      <c r="CL81" s="21"/>
      <c r="CM81" s="21"/>
      <c r="CN81" s="21"/>
      <c r="CO81" s="21"/>
      <c r="CP81" s="21"/>
      <c r="CQ81" s="21"/>
      <c r="CR81" s="21"/>
      <c r="CS81" s="21"/>
      <c r="CT81" s="21"/>
      <c r="CU81" s="21"/>
      <c r="CV81" s="21"/>
      <c r="CW81" s="21"/>
      <c r="CX81" s="21"/>
      <c r="CY81" s="21"/>
      <c r="CZ81" s="21"/>
      <c r="DA81" s="21"/>
      <c r="DB81" s="21"/>
      <c r="DC81" s="21"/>
      <c r="DD81" s="21"/>
      <c r="DE81" s="21"/>
      <c r="DF81" s="22"/>
      <c r="DG81" s="21"/>
      <c r="DH81" s="22"/>
      <c r="DI81" s="21"/>
      <c r="DJ81" s="21"/>
      <c r="DK81" s="21"/>
      <c r="DL81" s="21"/>
      <c r="DM81" s="21"/>
      <c r="DN81" s="22"/>
      <c r="DO81" s="22"/>
      <c r="DP81" s="21"/>
      <c r="DQ81" s="22"/>
      <c r="DR81" s="21"/>
      <c r="DS81" s="21"/>
      <c r="DT81" s="21"/>
      <c r="DU81" s="21"/>
      <c r="DV81" s="21"/>
      <c r="DW81" s="22"/>
      <c r="DX81" s="22"/>
      <c r="DY81" s="21"/>
      <c r="DZ81" s="21"/>
      <c r="EA81" s="21"/>
      <c r="EB81" s="21"/>
      <c r="EC81" s="21"/>
      <c r="ED81" s="21"/>
      <c r="EE81" s="21"/>
      <c r="EF81" s="22"/>
      <c r="EG81" s="21"/>
      <c r="EH81" s="21"/>
      <c r="EI81" s="21"/>
      <c r="EJ81" s="21"/>
      <c r="EK81" s="21"/>
      <c r="EL81" s="21"/>
      <c r="EM81" s="21"/>
      <c r="EN81" s="21"/>
      <c r="EO81" s="21"/>
      <c r="EP81" s="21"/>
      <c r="EQ81" s="21"/>
      <c r="ER81" s="21"/>
      <c r="ES81" s="21"/>
      <c r="ET81" s="21"/>
      <c r="EU81" s="21"/>
      <c r="EV81" s="21"/>
      <c r="EW81" s="21"/>
      <c r="EX81" s="21"/>
      <c r="EY81" s="21">
        <v>80</v>
      </c>
      <c r="EZ81" s="21">
        <v>1003006701</v>
      </c>
      <c r="FA81" s="21">
        <v>339921337</v>
      </c>
      <c r="FB81" s="25">
        <v>147</v>
      </c>
      <c r="FC81" s="26" t="s">
        <v>578</v>
      </c>
      <c r="FD81" s="21" t="s">
        <v>579</v>
      </c>
      <c r="FE81" s="26" t="s">
        <v>681</v>
      </c>
      <c r="FF81" s="21" t="s">
        <v>677</v>
      </c>
    </row>
    <row r="82" spans="1:162" s="12" customFormat="1" x14ac:dyDescent="0.25">
      <c r="A82" s="21">
        <v>1</v>
      </c>
      <c r="B82" s="21">
        <v>81</v>
      </c>
      <c r="C82" s="22">
        <f ca="1">NOW()-30</f>
        <v>43865.984404976851</v>
      </c>
      <c r="D82" s="21" t="s">
        <v>849</v>
      </c>
      <c r="E82" s="21">
        <v>81</v>
      </c>
      <c r="F82" s="23">
        <f t="shared" ref="F82:F143" ca="1" si="21">C82+60</f>
        <v>43925.984404976851</v>
      </c>
      <c r="G82" s="22">
        <f ca="1">NOW()-7</f>
        <v>43888.984404976851</v>
      </c>
      <c r="H82" s="21" t="s">
        <v>1070</v>
      </c>
      <c r="I82" s="21" t="s">
        <v>197</v>
      </c>
      <c r="J82" s="21" t="s">
        <v>956</v>
      </c>
      <c r="K82" s="21" t="s">
        <v>837</v>
      </c>
      <c r="L82" s="21" t="s">
        <v>186</v>
      </c>
      <c r="M82" s="21" t="s">
        <v>837</v>
      </c>
      <c r="N82" s="21" t="s">
        <v>835</v>
      </c>
      <c r="O82" s="21" t="s">
        <v>830</v>
      </c>
      <c r="P82" s="21" t="s">
        <v>186</v>
      </c>
      <c r="Q82" s="21" t="s">
        <v>844</v>
      </c>
      <c r="R82" s="22">
        <f ca="1">C82+2</f>
        <v>43867.984404976851</v>
      </c>
      <c r="S82" s="22">
        <f ca="1">NOW()-7-TIME(3,3,3)</f>
        <v>43888.857286921295</v>
      </c>
      <c r="T82" s="21"/>
      <c r="U82" s="22"/>
      <c r="V82" s="21"/>
      <c r="W82" s="22"/>
      <c r="X82" s="21" t="s">
        <v>845</v>
      </c>
      <c r="Y82" s="21"/>
      <c r="Z82" s="21"/>
      <c r="AA82" s="21"/>
      <c r="AB82" s="21"/>
      <c r="AC82" s="21"/>
      <c r="AD82" s="21"/>
      <c r="AE82" s="21"/>
      <c r="AF82" s="21"/>
      <c r="AG82" s="21"/>
      <c r="AH82" s="21"/>
      <c r="AI82" s="22"/>
      <c r="AJ82" s="22"/>
      <c r="AK82" s="21"/>
      <c r="AL82" s="21"/>
      <c r="AM82" s="21"/>
      <c r="AN82" s="21"/>
      <c r="AO82" s="21"/>
      <c r="AP82" s="21"/>
      <c r="AQ82" s="21"/>
      <c r="AR82" s="21"/>
      <c r="AS82" s="21"/>
      <c r="AT82" s="21"/>
      <c r="AU82" s="21"/>
      <c r="AV82" s="21"/>
      <c r="AW82" s="21"/>
      <c r="AX82" s="21"/>
      <c r="AY82" s="21"/>
      <c r="AZ82" s="21"/>
      <c r="BA82" s="21"/>
      <c r="BB82" s="21"/>
      <c r="BC82" s="21"/>
      <c r="BD82" s="21"/>
      <c r="BE82" s="21"/>
      <c r="BF82" s="21"/>
      <c r="BG82" s="21"/>
      <c r="BH82" s="21"/>
      <c r="BI82" s="21"/>
      <c r="BJ82" s="21"/>
      <c r="BK82" s="21"/>
      <c r="BL82" s="21"/>
      <c r="BM82" s="21"/>
      <c r="BN82" s="21"/>
      <c r="BO82" s="21"/>
      <c r="BP82" s="21"/>
      <c r="BQ82" s="21"/>
      <c r="BR82" s="21"/>
      <c r="BS82" s="21"/>
      <c r="BT82" s="21"/>
      <c r="BU82" s="21"/>
      <c r="BV82" s="21"/>
      <c r="BW82" s="21"/>
      <c r="BX82" s="21"/>
      <c r="BY82" s="21"/>
      <c r="BZ82" s="21"/>
      <c r="CA82" s="21"/>
      <c r="CB82" s="21"/>
      <c r="CC82" s="21"/>
      <c r="CD82" s="21"/>
      <c r="CE82" s="21"/>
      <c r="CF82" s="21"/>
      <c r="CG82" s="21"/>
      <c r="CH82" s="21"/>
      <c r="CI82" s="21"/>
      <c r="CJ82" s="21"/>
      <c r="CK82" s="21"/>
      <c r="CL82" s="21"/>
      <c r="CM82" s="21"/>
      <c r="CN82" s="21"/>
      <c r="CO82" s="21"/>
      <c r="CP82" s="21"/>
      <c r="CQ82" s="21"/>
      <c r="CR82" s="21"/>
      <c r="CS82" s="21"/>
      <c r="CT82" s="21"/>
      <c r="CU82" s="21"/>
      <c r="CV82" s="21"/>
      <c r="CW82" s="21"/>
      <c r="CX82" s="21"/>
      <c r="CY82" s="21"/>
      <c r="CZ82" s="21"/>
      <c r="DA82" s="21"/>
      <c r="DB82" s="21"/>
      <c r="DC82" s="21"/>
      <c r="DD82" s="21"/>
      <c r="DE82" s="21"/>
      <c r="DF82" s="22"/>
      <c r="DG82" s="21"/>
      <c r="DH82" s="22"/>
      <c r="DI82" s="21"/>
      <c r="DJ82" s="21"/>
      <c r="DK82" s="21"/>
      <c r="DL82" s="21"/>
      <c r="DM82" s="21"/>
      <c r="DN82" s="22"/>
      <c r="DO82" s="22"/>
      <c r="DP82" s="21"/>
      <c r="DQ82" s="22"/>
      <c r="DR82" s="21"/>
      <c r="DS82" s="21"/>
      <c r="DT82" s="21"/>
      <c r="DU82" s="21"/>
      <c r="DV82" s="21"/>
      <c r="DW82" s="22"/>
      <c r="DX82" s="22"/>
      <c r="DY82" s="21"/>
      <c r="DZ82" s="21"/>
      <c r="EA82" s="21"/>
      <c r="EB82" s="21"/>
      <c r="EC82" s="21"/>
      <c r="ED82" s="21"/>
      <c r="EE82" s="21"/>
      <c r="EF82" s="22"/>
      <c r="EG82" s="21"/>
      <c r="EH82" s="21"/>
      <c r="EI82" s="21"/>
      <c r="EJ82" s="21"/>
      <c r="EK82" s="21"/>
      <c r="EL82" s="21"/>
      <c r="EM82" s="21"/>
      <c r="EN82" s="21"/>
      <c r="EO82" s="21"/>
      <c r="EP82" s="21"/>
      <c r="EQ82" s="21"/>
      <c r="ER82" s="21"/>
      <c r="ES82" s="21"/>
      <c r="ET82" s="21"/>
      <c r="EU82" s="21"/>
      <c r="EV82" s="21"/>
      <c r="EW82" s="21"/>
      <c r="EX82" s="21"/>
      <c r="EY82" s="21">
        <v>81</v>
      </c>
      <c r="EZ82" s="21">
        <v>1003006727</v>
      </c>
      <c r="FA82" s="21">
        <v>114665266</v>
      </c>
      <c r="FB82" s="25">
        <v>120</v>
      </c>
      <c r="FC82" s="26" t="s">
        <v>572</v>
      </c>
      <c r="FD82" s="21" t="s">
        <v>602</v>
      </c>
      <c r="FE82" s="26" t="s">
        <v>1011</v>
      </c>
      <c r="FF82" s="21" t="s">
        <v>647</v>
      </c>
    </row>
    <row r="83" spans="1:162" s="12" customFormat="1" x14ac:dyDescent="0.25">
      <c r="A83" s="21">
        <v>1</v>
      </c>
      <c r="B83" s="21">
        <v>82</v>
      </c>
      <c r="C83" s="22">
        <f ca="1">NOW()-28</f>
        <v>43867.984404976851</v>
      </c>
      <c r="D83" s="21" t="s">
        <v>955</v>
      </c>
      <c r="E83" s="21">
        <v>82</v>
      </c>
      <c r="F83" s="23">
        <f t="shared" ca="1" si="21"/>
        <v>43927.984404976851</v>
      </c>
      <c r="G83" s="22">
        <f ca="1">NOW()-7</f>
        <v>43888.984404976851</v>
      </c>
      <c r="H83" s="21" t="s">
        <v>1070</v>
      </c>
      <c r="I83" s="21" t="s">
        <v>197</v>
      </c>
      <c r="J83" s="21" t="s">
        <v>956</v>
      </c>
      <c r="K83" s="21" t="s">
        <v>835</v>
      </c>
      <c r="L83" s="21" t="s">
        <v>186</v>
      </c>
      <c r="M83" s="21" t="s">
        <v>835</v>
      </c>
      <c r="N83" s="21" t="s">
        <v>824</v>
      </c>
      <c r="O83" s="21" t="s">
        <v>830</v>
      </c>
      <c r="P83" s="21" t="s">
        <v>186</v>
      </c>
      <c r="Q83" s="21" t="s">
        <v>844</v>
      </c>
      <c r="R83" s="22">
        <f ca="1">C83+3</f>
        <v>43870.984404976851</v>
      </c>
      <c r="S83" s="22">
        <f ca="1">R83+20</f>
        <v>43890.984404976851</v>
      </c>
      <c r="T83" s="21"/>
      <c r="U83" s="22"/>
      <c r="V83" s="21"/>
      <c r="W83" s="22"/>
      <c r="X83" s="21" t="s">
        <v>832</v>
      </c>
      <c r="Y83" s="21" t="s">
        <v>1072</v>
      </c>
      <c r="Z83" s="21" t="s">
        <v>187</v>
      </c>
      <c r="AA83" s="21" t="s">
        <v>848</v>
      </c>
      <c r="AB83" s="21" t="s">
        <v>837</v>
      </c>
      <c r="AC83" s="21" t="s">
        <v>180</v>
      </c>
      <c r="AD83" s="21" t="s">
        <v>837</v>
      </c>
      <c r="AE83" s="21" t="s">
        <v>824</v>
      </c>
      <c r="AF83" s="21" t="s">
        <v>186</v>
      </c>
      <c r="AG83" s="21" t="s">
        <v>180</v>
      </c>
      <c r="AH83" s="21" t="s">
        <v>1064</v>
      </c>
      <c r="AI83" s="22">
        <f ca="1">S83+TIME(1,2,1)</f>
        <v>43891.027472106478</v>
      </c>
      <c r="AJ83" s="22">
        <f ca="1">G83</f>
        <v>43888.984404976851</v>
      </c>
      <c r="AK83" s="21" t="s">
        <v>1068</v>
      </c>
      <c r="AL83" s="21"/>
      <c r="AM83" s="21"/>
      <c r="AN83" s="21"/>
      <c r="AO83" s="21"/>
      <c r="AP83" s="21"/>
      <c r="AQ83" s="21"/>
      <c r="AR83" s="21"/>
      <c r="AS83" s="21"/>
      <c r="AT83" s="21"/>
      <c r="AU83" s="21"/>
      <c r="AV83" s="21"/>
      <c r="AW83" s="21"/>
      <c r="AX83" s="21"/>
      <c r="AY83" s="21"/>
      <c r="AZ83" s="21"/>
      <c r="BA83" s="21"/>
      <c r="BB83" s="21"/>
      <c r="BC83" s="21"/>
      <c r="BD83" s="21"/>
      <c r="BE83" s="21"/>
      <c r="BF83" s="21"/>
      <c r="BG83" s="21"/>
      <c r="BH83" s="21"/>
      <c r="BI83" s="21"/>
      <c r="BJ83" s="21"/>
      <c r="BK83" s="21"/>
      <c r="BL83" s="21"/>
      <c r="BM83" s="21"/>
      <c r="BN83" s="21"/>
      <c r="BO83" s="21"/>
      <c r="BP83" s="21"/>
      <c r="BQ83" s="21"/>
      <c r="BR83" s="21"/>
      <c r="BS83" s="21"/>
      <c r="BT83" s="21"/>
      <c r="BU83" s="21"/>
      <c r="BV83" s="21"/>
      <c r="BW83" s="21"/>
      <c r="BX83" s="21" t="s">
        <v>1072</v>
      </c>
      <c r="BY83" s="21" t="s">
        <v>187</v>
      </c>
      <c r="BZ83" s="21" t="s">
        <v>848</v>
      </c>
      <c r="CA83" s="21" t="s">
        <v>837</v>
      </c>
      <c r="CB83" s="21" t="s">
        <v>180</v>
      </c>
      <c r="CC83" s="21" t="s">
        <v>837</v>
      </c>
      <c r="CD83" s="21" t="s">
        <v>824</v>
      </c>
      <c r="CE83" s="21" t="s">
        <v>186</v>
      </c>
      <c r="CF83" s="21" t="s">
        <v>180</v>
      </c>
      <c r="CG83" s="21" t="s">
        <v>1064</v>
      </c>
      <c r="CH83" s="22">
        <f ca="1">AI83</f>
        <v>43891.027472106478</v>
      </c>
      <c r="CI83" s="22">
        <f ca="1">AJ83</f>
        <v>43888.984404976851</v>
      </c>
      <c r="CJ83" s="21"/>
      <c r="CK83" s="21"/>
      <c r="CL83" s="21"/>
      <c r="CM83" s="21"/>
      <c r="CN83" s="21" t="s">
        <v>1068</v>
      </c>
      <c r="CO83" s="21"/>
      <c r="CP83" s="21"/>
      <c r="CQ83" s="21"/>
      <c r="CR83" s="21"/>
      <c r="CS83" s="21"/>
      <c r="CT83" s="21"/>
      <c r="CU83" s="21"/>
      <c r="CV83" s="21"/>
      <c r="CW83" s="21"/>
      <c r="CX83" s="21"/>
      <c r="CY83" s="21"/>
      <c r="CZ83" s="21"/>
      <c r="DA83" s="21"/>
      <c r="DB83" s="21"/>
      <c r="DC83" s="21"/>
      <c r="DD83" s="21"/>
      <c r="DE83" s="21"/>
      <c r="DF83" s="22"/>
      <c r="DG83" s="21"/>
      <c r="DH83" s="22"/>
      <c r="DI83" s="21"/>
      <c r="DJ83" s="21"/>
      <c r="DK83" s="21"/>
      <c r="DL83" s="21"/>
      <c r="DM83" s="21"/>
      <c r="DN83" s="22"/>
      <c r="DO83" s="22"/>
      <c r="DP83" s="21"/>
      <c r="DQ83" s="22"/>
      <c r="DR83" s="21"/>
      <c r="DS83" s="21"/>
      <c r="DT83" s="21"/>
      <c r="DU83" s="21"/>
      <c r="DV83" s="21"/>
      <c r="DW83" s="22"/>
      <c r="DX83" s="22"/>
      <c r="DY83" s="21"/>
      <c r="DZ83" s="21"/>
      <c r="EA83" s="21"/>
      <c r="EB83" s="21"/>
      <c r="EC83" s="21"/>
      <c r="ED83" s="21"/>
      <c r="EE83" s="21"/>
      <c r="EF83" s="22"/>
      <c r="EG83" s="21"/>
      <c r="EH83" s="21"/>
      <c r="EI83" s="21"/>
      <c r="EJ83" s="21"/>
      <c r="EK83" s="21"/>
      <c r="EL83" s="21"/>
      <c r="EM83" s="21"/>
      <c r="EN83" s="21"/>
      <c r="EO83" s="21"/>
      <c r="EP83" s="21"/>
      <c r="EQ83" s="21"/>
      <c r="ER83" s="21"/>
      <c r="ES83" s="21"/>
      <c r="ET83" s="21"/>
      <c r="EU83" s="21"/>
      <c r="EV83" s="21"/>
      <c r="EW83" s="21"/>
      <c r="EX83" s="21"/>
      <c r="EY83" s="21">
        <v>82</v>
      </c>
      <c r="EZ83" s="21">
        <v>1003006735</v>
      </c>
      <c r="FA83" s="21">
        <v>396823641</v>
      </c>
      <c r="FB83" s="25">
        <v>85</v>
      </c>
      <c r="FC83" s="26" t="s">
        <v>560</v>
      </c>
      <c r="FD83" s="21" t="s">
        <v>549</v>
      </c>
      <c r="FE83" s="26" t="s">
        <v>1012</v>
      </c>
      <c r="FF83" s="21" t="s">
        <v>619</v>
      </c>
    </row>
    <row r="84" spans="1:162" s="12" customFormat="1" x14ac:dyDescent="0.25">
      <c r="A84" s="21">
        <v>1</v>
      </c>
      <c r="B84" s="21">
        <v>83</v>
      </c>
      <c r="C84" s="22">
        <f ca="1">NOW()-28</f>
        <v>43867.984404976851</v>
      </c>
      <c r="D84" s="21" t="s">
        <v>849</v>
      </c>
      <c r="E84" s="21">
        <v>83</v>
      </c>
      <c r="F84" s="23">
        <f t="shared" ca="1" si="21"/>
        <v>43927.984404976851</v>
      </c>
      <c r="G84" s="22">
        <f ca="1">NOW()-7</f>
        <v>43888.984404976851</v>
      </c>
      <c r="H84" s="21" t="s">
        <v>1070</v>
      </c>
      <c r="I84" s="21" t="s">
        <v>197</v>
      </c>
      <c r="J84" s="21" t="s">
        <v>956</v>
      </c>
      <c r="K84" s="21" t="s">
        <v>824</v>
      </c>
      <c r="L84" s="21" t="s">
        <v>186</v>
      </c>
      <c r="M84" s="21" t="s">
        <v>824</v>
      </c>
      <c r="N84" s="21" t="s">
        <v>837</v>
      </c>
      <c r="O84" s="21" t="s">
        <v>830</v>
      </c>
      <c r="P84" s="21" t="s">
        <v>186</v>
      </c>
      <c r="Q84" s="21" t="s">
        <v>844</v>
      </c>
      <c r="R84" s="22">
        <f ca="1">C84+4</f>
        <v>43871.984404976851</v>
      </c>
      <c r="S84" s="22">
        <f ca="1">NOW()-7-TIME(2,2,2)</f>
        <v>43888.899659606483</v>
      </c>
      <c r="T84" s="21" t="s">
        <v>826</v>
      </c>
      <c r="U84" s="22">
        <f ca="1">R84+3</f>
        <v>43874.984404976851</v>
      </c>
      <c r="V84" s="21" t="s">
        <v>827</v>
      </c>
      <c r="W84" s="22">
        <f ca="1">U84+10</f>
        <v>43884.984404976851</v>
      </c>
      <c r="X84" s="21" t="s">
        <v>847</v>
      </c>
      <c r="Y84" s="21"/>
      <c r="Z84" s="21"/>
      <c r="AA84" s="21"/>
      <c r="AB84" s="21"/>
      <c r="AC84" s="21"/>
      <c r="AD84" s="21"/>
      <c r="AE84" s="21"/>
      <c r="AF84" s="21"/>
      <c r="AG84" s="21"/>
      <c r="AH84" s="21"/>
      <c r="AI84" s="22"/>
      <c r="AJ84" s="22"/>
      <c r="AK84" s="21"/>
      <c r="AL84" s="21"/>
      <c r="AM84" s="21"/>
      <c r="AN84" s="21"/>
      <c r="AO84" s="21"/>
      <c r="AP84" s="21"/>
      <c r="AQ84" s="21"/>
      <c r="AR84" s="21"/>
      <c r="AS84" s="21"/>
      <c r="AT84" s="21"/>
      <c r="AU84" s="21"/>
      <c r="AV84" s="21"/>
      <c r="AW84" s="21"/>
      <c r="AX84" s="21"/>
      <c r="AY84" s="21"/>
      <c r="AZ84" s="21"/>
      <c r="BA84" s="21"/>
      <c r="BB84" s="21"/>
      <c r="BC84" s="21"/>
      <c r="BD84" s="21"/>
      <c r="BE84" s="21"/>
      <c r="BF84" s="21"/>
      <c r="BG84" s="21"/>
      <c r="BH84" s="21"/>
      <c r="BI84" s="21"/>
      <c r="BJ84" s="21"/>
      <c r="BK84" s="21"/>
      <c r="BL84" s="21"/>
      <c r="BM84" s="21"/>
      <c r="BN84" s="21"/>
      <c r="BO84" s="21"/>
      <c r="BP84" s="21"/>
      <c r="BQ84" s="21"/>
      <c r="BR84" s="21"/>
      <c r="BS84" s="21"/>
      <c r="BT84" s="21"/>
      <c r="BU84" s="21"/>
      <c r="BV84" s="21"/>
      <c r="BW84" s="21"/>
      <c r="BX84" s="21"/>
      <c r="BY84" s="21"/>
      <c r="BZ84" s="21"/>
      <c r="CA84" s="21"/>
      <c r="CB84" s="21"/>
      <c r="CC84" s="21"/>
      <c r="CD84" s="21"/>
      <c r="CE84" s="21"/>
      <c r="CF84" s="21"/>
      <c r="CG84" s="21"/>
      <c r="CH84" s="21"/>
      <c r="CI84" s="21"/>
      <c r="CJ84" s="21"/>
      <c r="CK84" s="21"/>
      <c r="CL84" s="21"/>
      <c r="CM84" s="21"/>
      <c r="CN84" s="21"/>
      <c r="CO84" s="21"/>
      <c r="CP84" s="21"/>
      <c r="CQ84" s="21"/>
      <c r="CR84" s="21"/>
      <c r="CS84" s="21"/>
      <c r="CT84" s="21"/>
      <c r="CU84" s="21"/>
      <c r="CV84" s="21"/>
      <c r="CW84" s="21"/>
      <c r="CX84" s="21"/>
      <c r="CY84" s="21"/>
      <c r="CZ84" s="21"/>
      <c r="DA84" s="21"/>
      <c r="DB84" s="21"/>
      <c r="DC84" s="21"/>
      <c r="DD84" s="21"/>
      <c r="DE84" s="21"/>
      <c r="DF84" s="22"/>
      <c r="DG84" s="21"/>
      <c r="DH84" s="22"/>
      <c r="DI84" s="21"/>
      <c r="DJ84" s="21"/>
      <c r="DK84" s="21"/>
      <c r="DL84" s="21"/>
      <c r="DM84" s="21"/>
      <c r="DN84" s="22"/>
      <c r="DO84" s="22"/>
      <c r="DP84" s="21"/>
      <c r="DQ84" s="22"/>
      <c r="DR84" s="21"/>
      <c r="DS84" s="21"/>
      <c r="DT84" s="21"/>
      <c r="DU84" s="21"/>
      <c r="DV84" s="21"/>
      <c r="DW84" s="22"/>
      <c r="DX84" s="22"/>
      <c r="DY84" s="21"/>
      <c r="DZ84" s="21"/>
      <c r="EA84" s="21"/>
      <c r="EB84" s="21"/>
      <c r="EC84" s="21"/>
      <c r="ED84" s="21"/>
      <c r="EE84" s="21"/>
      <c r="EF84" s="22"/>
      <c r="EG84" s="21"/>
      <c r="EH84" s="21"/>
      <c r="EI84" s="21"/>
      <c r="EJ84" s="21"/>
      <c r="EK84" s="21"/>
      <c r="EL84" s="21"/>
      <c r="EM84" s="21"/>
      <c r="EN84" s="21"/>
      <c r="EO84" s="21"/>
      <c r="EP84" s="21"/>
      <c r="EQ84" s="21"/>
      <c r="ER84" s="21"/>
      <c r="ES84" s="21"/>
      <c r="ET84" s="21"/>
      <c r="EU84" s="21"/>
      <c r="EV84" s="21"/>
      <c r="EW84" s="21"/>
      <c r="EX84" s="21"/>
      <c r="EY84" s="21">
        <v>83</v>
      </c>
      <c r="EZ84" s="21">
        <v>1003006768</v>
      </c>
      <c r="FA84" s="21">
        <v>123526353</v>
      </c>
      <c r="FB84" s="25">
        <v>600</v>
      </c>
      <c r="FC84" s="26" t="s">
        <v>554</v>
      </c>
      <c r="FD84" s="21" t="s">
        <v>555</v>
      </c>
      <c r="FE84" s="26" t="s">
        <v>1013</v>
      </c>
      <c r="FF84" s="21" t="s">
        <v>563</v>
      </c>
    </row>
    <row r="85" spans="1:162" s="12" customFormat="1" x14ac:dyDescent="0.25">
      <c r="A85" s="21">
        <v>1</v>
      </c>
      <c r="B85" s="21">
        <v>84</v>
      </c>
      <c r="C85" s="22">
        <f ca="1">NOW()-60</f>
        <v>43835.984404976851</v>
      </c>
      <c r="D85" s="21" t="s">
        <v>1014</v>
      </c>
      <c r="E85" s="21">
        <v>84</v>
      </c>
      <c r="F85" s="23">
        <f t="shared" ca="1" si="21"/>
        <v>43895.984404976851</v>
      </c>
      <c r="G85" s="22">
        <f ca="1">NOW()-30</f>
        <v>43865.984404976851</v>
      </c>
      <c r="H85" s="21" t="s">
        <v>1070</v>
      </c>
      <c r="I85" s="21" t="s">
        <v>197</v>
      </c>
      <c r="J85" s="21" t="s">
        <v>956</v>
      </c>
      <c r="K85" s="21" t="s">
        <v>824</v>
      </c>
      <c r="L85" s="21" t="s">
        <v>186</v>
      </c>
      <c r="M85" s="21" t="s">
        <v>824</v>
      </c>
      <c r="N85" s="21" t="s">
        <v>831</v>
      </c>
      <c r="O85" s="21" t="s">
        <v>830</v>
      </c>
      <c r="P85" s="21" t="s">
        <v>186</v>
      </c>
      <c r="Q85" s="21" t="s">
        <v>844</v>
      </c>
      <c r="R85" s="22">
        <f ca="1">C85+1</f>
        <v>43836.984404976851</v>
      </c>
      <c r="S85" s="22">
        <f ca="1">NOW()-30-TIME(3,2,1)</f>
        <v>43865.858004513888</v>
      </c>
      <c r="T85" s="21"/>
      <c r="U85" s="22"/>
      <c r="V85" s="21"/>
      <c r="W85" s="22"/>
      <c r="X85" s="21" t="s">
        <v>1067</v>
      </c>
      <c r="Y85" s="21"/>
      <c r="Z85" s="21"/>
      <c r="AA85" s="21"/>
      <c r="AB85" s="21"/>
      <c r="AC85" s="21"/>
      <c r="AD85" s="21"/>
      <c r="AE85" s="21"/>
      <c r="AF85" s="21"/>
      <c r="AG85" s="21"/>
      <c r="AH85" s="21"/>
      <c r="AI85" s="22"/>
      <c r="AJ85" s="22"/>
      <c r="AK85" s="21"/>
      <c r="AL85" s="21"/>
      <c r="AM85" s="21"/>
      <c r="AN85" s="21"/>
      <c r="AO85" s="21"/>
      <c r="AP85" s="21"/>
      <c r="AQ85" s="21"/>
      <c r="AR85" s="21"/>
      <c r="AS85" s="21"/>
      <c r="AT85" s="21"/>
      <c r="AU85" s="21"/>
      <c r="AV85" s="21"/>
      <c r="AW85" s="21"/>
      <c r="AX85" s="21"/>
      <c r="AY85" s="21"/>
      <c r="AZ85" s="21"/>
      <c r="BA85" s="21"/>
      <c r="BB85" s="21"/>
      <c r="BC85" s="21"/>
      <c r="BD85" s="21"/>
      <c r="BE85" s="21"/>
      <c r="BF85" s="21"/>
      <c r="BG85" s="21"/>
      <c r="BH85" s="21"/>
      <c r="BI85" s="21"/>
      <c r="BJ85" s="21"/>
      <c r="BK85" s="21"/>
      <c r="BL85" s="21"/>
      <c r="BM85" s="21"/>
      <c r="BN85" s="21"/>
      <c r="BO85" s="21"/>
      <c r="BP85" s="21"/>
      <c r="BQ85" s="21"/>
      <c r="BR85" s="21"/>
      <c r="BS85" s="21"/>
      <c r="BT85" s="21"/>
      <c r="BU85" s="21"/>
      <c r="BV85" s="21"/>
      <c r="BW85" s="21"/>
      <c r="BX85" s="21"/>
      <c r="BY85" s="21"/>
      <c r="BZ85" s="21"/>
      <c r="CA85" s="21"/>
      <c r="CB85" s="21"/>
      <c r="CC85" s="21"/>
      <c r="CD85" s="21"/>
      <c r="CE85" s="21"/>
      <c r="CF85" s="21"/>
      <c r="CG85" s="21"/>
      <c r="CH85" s="21"/>
      <c r="CI85" s="21"/>
      <c r="CJ85" s="21"/>
      <c r="CK85" s="21"/>
      <c r="CL85" s="21"/>
      <c r="CM85" s="21"/>
      <c r="CN85" s="21"/>
      <c r="CO85" s="21"/>
      <c r="CP85" s="21"/>
      <c r="CQ85" s="21"/>
      <c r="CR85" s="21"/>
      <c r="CS85" s="21"/>
      <c r="CT85" s="21"/>
      <c r="CU85" s="21"/>
      <c r="CV85" s="21"/>
      <c r="CW85" s="21"/>
      <c r="CX85" s="21"/>
      <c r="CY85" s="21"/>
      <c r="CZ85" s="21"/>
      <c r="DA85" s="21"/>
      <c r="DB85" s="21"/>
      <c r="DC85" s="21"/>
      <c r="DD85" s="21"/>
      <c r="DE85" s="21"/>
      <c r="DF85" s="22"/>
      <c r="DG85" s="21"/>
      <c r="DH85" s="22"/>
      <c r="DI85" s="21"/>
      <c r="DJ85" s="21"/>
      <c r="DK85" s="21"/>
      <c r="DL85" s="21"/>
      <c r="DM85" s="21"/>
      <c r="DN85" s="22"/>
      <c r="DO85" s="22"/>
      <c r="DP85" s="21"/>
      <c r="DQ85" s="22"/>
      <c r="DR85" s="21"/>
      <c r="DS85" s="21"/>
      <c r="DT85" s="21"/>
      <c r="DU85" s="21"/>
      <c r="DV85" s="21"/>
      <c r="DW85" s="22"/>
      <c r="DX85" s="22"/>
      <c r="DY85" s="21"/>
      <c r="DZ85" s="21"/>
      <c r="EA85" s="21"/>
      <c r="EB85" s="21"/>
      <c r="EC85" s="21"/>
      <c r="ED85" s="21"/>
      <c r="EE85" s="21"/>
      <c r="EF85" s="22"/>
      <c r="EG85" s="21"/>
      <c r="EH85" s="21"/>
      <c r="EI85" s="21"/>
      <c r="EJ85" s="21"/>
      <c r="EK85" s="21"/>
      <c r="EL85" s="21"/>
      <c r="EM85" s="21"/>
      <c r="EN85" s="21"/>
      <c r="EO85" s="21"/>
      <c r="EP85" s="21"/>
      <c r="EQ85" s="21"/>
      <c r="ER85" s="21"/>
      <c r="ES85" s="21"/>
      <c r="ET85" s="21"/>
      <c r="EU85" s="21"/>
      <c r="EV85" s="21"/>
      <c r="EW85" s="21"/>
      <c r="EX85" s="21"/>
      <c r="EY85" s="21">
        <v>84</v>
      </c>
      <c r="EZ85" s="21">
        <v>1003006800</v>
      </c>
      <c r="FA85" s="21">
        <v>285806722</v>
      </c>
      <c r="FB85" s="25">
        <v>120</v>
      </c>
      <c r="FC85" s="26" t="s">
        <v>548</v>
      </c>
      <c r="FD85" s="21" t="s">
        <v>567</v>
      </c>
      <c r="FE85" s="26" t="s">
        <v>1015</v>
      </c>
      <c r="FF85" s="21" t="s">
        <v>654</v>
      </c>
    </row>
    <row r="86" spans="1:162" s="12" customFormat="1" x14ac:dyDescent="0.25">
      <c r="A86" s="21">
        <v>1</v>
      </c>
      <c r="B86" s="21">
        <v>85</v>
      </c>
      <c r="C86" s="22">
        <f ca="1">NOW()-55</f>
        <v>43840.984404976851</v>
      </c>
      <c r="D86" s="21" t="s">
        <v>1014</v>
      </c>
      <c r="E86" s="21">
        <v>85</v>
      </c>
      <c r="F86" s="23">
        <f t="shared" ca="1" si="21"/>
        <v>43900.984404976851</v>
      </c>
      <c r="G86" s="22">
        <f t="shared" ref="G86:G87" ca="1" si="22">NOW()-30</f>
        <v>43865.984404976851</v>
      </c>
      <c r="H86" s="21" t="s">
        <v>1070</v>
      </c>
      <c r="I86" s="21" t="s">
        <v>197</v>
      </c>
      <c r="J86" s="21" t="s">
        <v>956</v>
      </c>
      <c r="K86" s="21" t="s">
        <v>831</v>
      </c>
      <c r="L86" s="21" t="s">
        <v>186</v>
      </c>
      <c r="M86" s="21" t="s">
        <v>831</v>
      </c>
      <c r="N86" s="21" t="s">
        <v>825</v>
      </c>
      <c r="O86" s="21" t="s">
        <v>830</v>
      </c>
      <c r="P86" s="21" t="s">
        <v>186</v>
      </c>
      <c r="Q86" s="21" t="s">
        <v>844</v>
      </c>
      <c r="R86" s="22">
        <f ca="1">C86+2</f>
        <v>43842.984404976851</v>
      </c>
      <c r="S86" s="22">
        <f ca="1">NOW()-30-TIME(1,1,1)</f>
        <v>43865.942032291663</v>
      </c>
      <c r="T86" s="21" t="s">
        <v>826</v>
      </c>
      <c r="U86" s="22">
        <f ca="1">R86+3</f>
        <v>43845.984404976851</v>
      </c>
      <c r="V86" s="21" t="s">
        <v>827</v>
      </c>
      <c r="W86" s="22">
        <f ca="1">U86+15</f>
        <v>43860.984404976851</v>
      </c>
      <c r="X86" s="21" t="s">
        <v>836</v>
      </c>
      <c r="Y86" s="21"/>
      <c r="Z86" s="21"/>
      <c r="AA86" s="21"/>
      <c r="AB86" s="21"/>
      <c r="AC86" s="21"/>
      <c r="AD86" s="21"/>
      <c r="AE86" s="21"/>
      <c r="AF86" s="21"/>
      <c r="AG86" s="21"/>
      <c r="AH86" s="21"/>
      <c r="AI86" s="22"/>
      <c r="AJ86" s="22"/>
      <c r="AK86" s="21"/>
      <c r="AL86" s="21"/>
      <c r="AM86" s="21"/>
      <c r="AN86" s="21"/>
      <c r="AO86" s="21"/>
      <c r="AP86" s="21"/>
      <c r="AQ86" s="21"/>
      <c r="AR86" s="21"/>
      <c r="AS86" s="21"/>
      <c r="AT86" s="21"/>
      <c r="AU86" s="21"/>
      <c r="AV86" s="21"/>
      <c r="AW86" s="21"/>
      <c r="AX86" s="21"/>
      <c r="AY86" s="21"/>
      <c r="AZ86" s="21"/>
      <c r="BA86" s="21"/>
      <c r="BB86" s="21"/>
      <c r="BC86" s="21"/>
      <c r="BD86" s="21"/>
      <c r="BE86" s="21"/>
      <c r="BF86" s="21"/>
      <c r="BG86" s="21"/>
      <c r="BH86" s="21"/>
      <c r="BI86" s="21"/>
      <c r="BJ86" s="21"/>
      <c r="BK86" s="21"/>
      <c r="BL86" s="21"/>
      <c r="BM86" s="21"/>
      <c r="BN86" s="21"/>
      <c r="BO86" s="21"/>
      <c r="BP86" s="21"/>
      <c r="BQ86" s="21"/>
      <c r="BR86" s="21"/>
      <c r="BS86" s="21"/>
      <c r="BT86" s="21"/>
      <c r="BU86" s="21"/>
      <c r="BV86" s="21"/>
      <c r="BW86" s="21"/>
      <c r="BX86" s="21"/>
      <c r="BY86" s="21"/>
      <c r="BZ86" s="21"/>
      <c r="CA86" s="21"/>
      <c r="CB86" s="21"/>
      <c r="CC86" s="21"/>
      <c r="CD86" s="21"/>
      <c r="CE86" s="21"/>
      <c r="CF86" s="21"/>
      <c r="CG86" s="21"/>
      <c r="CH86" s="21"/>
      <c r="CI86" s="21"/>
      <c r="CJ86" s="21"/>
      <c r="CK86" s="21"/>
      <c r="CL86" s="21"/>
      <c r="CM86" s="21"/>
      <c r="CN86" s="21"/>
      <c r="CO86" s="21"/>
      <c r="CP86" s="21"/>
      <c r="CQ86" s="21"/>
      <c r="CR86" s="21"/>
      <c r="CS86" s="21"/>
      <c r="CT86" s="21"/>
      <c r="CU86" s="21"/>
      <c r="CV86" s="21"/>
      <c r="CW86" s="21"/>
      <c r="CX86" s="21"/>
      <c r="CY86" s="21"/>
      <c r="CZ86" s="21"/>
      <c r="DA86" s="21"/>
      <c r="DB86" s="21"/>
      <c r="DC86" s="21"/>
      <c r="DD86" s="21"/>
      <c r="DE86" s="21"/>
      <c r="DF86" s="22"/>
      <c r="DG86" s="21"/>
      <c r="DH86" s="22"/>
      <c r="DI86" s="21"/>
      <c r="DJ86" s="21"/>
      <c r="DK86" s="21"/>
      <c r="DL86" s="21"/>
      <c r="DM86" s="21"/>
      <c r="DN86" s="22"/>
      <c r="DO86" s="22"/>
      <c r="DP86" s="21"/>
      <c r="DQ86" s="22"/>
      <c r="DR86" s="21"/>
      <c r="DS86" s="21"/>
      <c r="DT86" s="21"/>
      <c r="DU86" s="21"/>
      <c r="DV86" s="21"/>
      <c r="DW86" s="22"/>
      <c r="DX86" s="22"/>
      <c r="DY86" s="21"/>
      <c r="DZ86" s="21"/>
      <c r="EA86" s="21"/>
      <c r="EB86" s="21"/>
      <c r="EC86" s="21"/>
      <c r="ED86" s="21"/>
      <c r="EE86" s="21"/>
      <c r="EF86" s="22"/>
      <c r="EG86" s="21"/>
      <c r="EH86" s="21"/>
      <c r="EI86" s="21"/>
      <c r="EJ86" s="21"/>
      <c r="EK86" s="21"/>
      <c r="EL86" s="21"/>
      <c r="EM86" s="21"/>
      <c r="EN86" s="21"/>
      <c r="EO86" s="21"/>
      <c r="EP86" s="21"/>
      <c r="EQ86" s="21"/>
      <c r="ER86" s="21"/>
      <c r="ES86" s="21"/>
      <c r="ET86" s="21"/>
      <c r="EU86" s="21"/>
      <c r="EV86" s="21"/>
      <c r="EW86" s="21"/>
      <c r="EX86" s="21"/>
      <c r="EY86" s="21">
        <v>85</v>
      </c>
      <c r="EZ86" s="21">
        <v>1003006941</v>
      </c>
      <c r="FA86" s="21">
        <v>543213736</v>
      </c>
      <c r="FB86" s="25">
        <v>220</v>
      </c>
      <c r="FC86" s="26" t="s">
        <v>585</v>
      </c>
      <c r="FD86" s="21" t="s">
        <v>573</v>
      </c>
      <c r="FE86" s="26" t="s">
        <v>1016</v>
      </c>
      <c r="FF86" s="21" t="s">
        <v>598</v>
      </c>
    </row>
    <row r="87" spans="1:162" s="12" customFormat="1" x14ac:dyDescent="0.25">
      <c r="A87" s="21">
        <v>1</v>
      </c>
      <c r="B87" s="21">
        <v>86</v>
      </c>
      <c r="C87" s="22">
        <f ca="1">NOW()-55</f>
        <v>43840.984404976851</v>
      </c>
      <c r="D87" s="21" t="s">
        <v>955</v>
      </c>
      <c r="E87" s="21">
        <v>86</v>
      </c>
      <c r="F87" s="23">
        <f t="shared" ca="1" si="21"/>
        <v>43900.984404976851</v>
      </c>
      <c r="G87" s="22">
        <f t="shared" ca="1" si="22"/>
        <v>43865.984404976851</v>
      </c>
      <c r="H87" s="21" t="s">
        <v>1070</v>
      </c>
      <c r="I87" s="21" t="s">
        <v>955</v>
      </c>
      <c r="J87" s="21" t="s">
        <v>956</v>
      </c>
      <c r="K87" s="21" t="s">
        <v>837</v>
      </c>
      <c r="L87" s="21" t="s">
        <v>186</v>
      </c>
      <c r="M87" s="21" t="s">
        <v>837</v>
      </c>
      <c r="N87" s="21" t="s">
        <v>835</v>
      </c>
      <c r="O87" s="21" t="s">
        <v>830</v>
      </c>
      <c r="P87" s="21" t="s">
        <v>186</v>
      </c>
      <c r="Q87" s="21" t="s">
        <v>844</v>
      </c>
      <c r="R87" s="22">
        <f ca="1">C87+4</f>
        <v>43844.984404976851</v>
      </c>
      <c r="S87" s="22">
        <f ca="1">NOW()-30-TIME(3,3,3)</f>
        <v>43865.857286921295</v>
      </c>
      <c r="T87" s="21"/>
      <c r="U87" s="22"/>
      <c r="V87" s="26" t="s">
        <v>973</v>
      </c>
      <c r="W87" s="22">
        <f ca="1">R87+5</f>
        <v>43849.984404976851</v>
      </c>
      <c r="X87" s="21" t="s">
        <v>1068</v>
      </c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2"/>
      <c r="AJ87" s="22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 s="21"/>
      <c r="BE87" s="21"/>
      <c r="BF87" s="21"/>
      <c r="BG87" s="21"/>
      <c r="BH87" s="21"/>
      <c r="BI87" s="21"/>
      <c r="BJ87" s="21"/>
      <c r="BK87" s="21"/>
      <c r="BL87" s="21"/>
      <c r="BM87" s="21"/>
      <c r="BN87" s="21"/>
      <c r="BO87" s="21"/>
      <c r="BP87" s="21"/>
      <c r="BQ87" s="21"/>
      <c r="BR87" s="21"/>
      <c r="BS87" s="21"/>
      <c r="BT87" s="21"/>
      <c r="BU87" s="21"/>
      <c r="BV87" s="21"/>
      <c r="BW87" s="21"/>
      <c r="BX87" s="21" t="s">
        <v>1070</v>
      </c>
      <c r="BY87" s="21" t="s">
        <v>955</v>
      </c>
      <c r="BZ87" s="21" t="s">
        <v>956</v>
      </c>
      <c r="CA87" s="21" t="s">
        <v>837</v>
      </c>
      <c r="CB87" s="21" t="s">
        <v>186</v>
      </c>
      <c r="CC87" s="21" t="s">
        <v>837</v>
      </c>
      <c r="CD87" s="21" t="s">
        <v>835</v>
      </c>
      <c r="CE87" s="21" t="s">
        <v>830</v>
      </c>
      <c r="CF87" s="21" t="s">
        <v>186</v>
      </c>
      <c r="CG87" s="21" t="s">
        <v>844</v>
      </c>
      <c r="CH87" s="22">
        <f ca="1">R87</f>
        <v>43844.984404976851</v>
      </c>
      <c r="CI87" s="22">
        <f ca="1">S87</f>
        <v>43865.857286921295</v>
      </c>
      <c r="CJ87" s="21"/>
      <c r="CK87" s="21"/>
      <c r="CL87" s="21"/>
      <c r="CM87" s="21"/>
      <c r="CN87" s="21" t="s">
        <v>1068</v>
      </c>
      <c r="CO87" s="21"/>
      <c r="CP87" s="21"/>
      <c r="CQ87" s="21"/>
      <c r="CR87" s="21"/>
      <c r="CS87" s="21"/>
      <c r="CT87" s="21"/>
      <c r="CU87" s="21"/>
      <c r="CV87" s="21"/>
      <c r="CW87" s="21"/>
      <c r="CX87" s="21"/>
      <c r="CY87" s="21"/>
      <c r="CZ87" s="21"/>
      <c r="DA87" s="21"/>
      <c r="DB87" s="21"/>
      <c r="DC87" s="21"/>
      <c r="DD87" s="21"/>
      <c r="DE87" s="21"/>
      <c r="DF87" s="22"/>
      <c r="DG87" s="21"/>
      <c r="DH87" s="22"/>
      <c r="DI87" s="21"/>
      <c r="DJ87" s="21"/>
      <c r="DK87" s="21"/>
      <c r="DL87" s="21"/>
      <c r="DM87" s="21"/>
      <c r="DN87" s="22"/>
      <c r="DO87" s="22"/>
      <c r="DP87" s="21"/>
      <c r="DQ87" s="22"/>
      <c r="DR87" s="21"/>
      <c r="DS87" s="21"/>
      <c r="DT87" s="21"/>
      <c r="DU87" s="21"/>
      <c r="DV87" s="21"/>
      <c r="DW87" s="22"/>
      <c r="DX87" s="22"/>
      <c r="DY87" s="21"/>
      <c r="DZ87" s="21"/>
      <c r="EA87" s="21"/>
      <c r="EB87" s="21"/>
      <c r="EC87" s="21"/>
      <c r="ED87" s="21"/>
      <c r="EE87" s="21"/>
      <c r="EF87" s="22"/>
      <c r="EG87" s="21"/>
      <c r="EH87" s="21"/>
      <c r="EI87" s="21"/>
      <c r="EJ87" s="21"/>
      <c r="EK87" s="21"/>
      <c r="EL87" s="21"/>
      <c r="EM87" s="21"/>
      <c r="EN87" s="21"/>
      <c r="EO87" s="21"/>
      <c r="EP87" s="21"/>
      <c r="EQ87" s="21"/>
      <c r="ER87" s="21"/>
      <c r="ES87" s="21"/>
      <c r="ET87" s="21"/>
      <c r="EU87" s="21"/>
      <c r="EV87" s="21"/>
      <c r="EW87" s="21"/>
      <c r="EX87" s="21"/>
      <c r="EY87" s="21">
        <v>86</v>
      </c>
      <c r="EZ87" s="21">
        <v>1003006958</v>
      </c>
      <c r="FA87" s="21">
        <v>487762802</v>
      </c>
      <c r="FB87" s="25">
        <v>207</v>
      </c>
      <c r="FC87" s="26" t="s">
        <v>566</v>
      </c>
      <c r="FD87" s="21" t="s">
        <v>579</v>
      </c>
      <c r="FE87" s="26" t="s">
        <v>1017</v>
      </c>
      <c r="FF87" s="21" t="s">
        <v>983</v>
      </c>
    </row>
    <row r="88" spans="1:162" s="12" customFormat="1" x14ac:dyDescent="0.25">
      <c r="A88" s="21">
        <v>1</v>
      </c>
      <c r="B88" s="21">
        <v>87</v>
      </c>
      <c r="C88" s="22">
        <f ca="1">NOW()-65</f>
        <v>43830.984404976851</v>
      </c>
      <c r="D88" s="21" t="s">
        <v>197</v>
      </c>
      <c r="E88" s="21">
        <v>87</v>
      </c>
      <c r="F88" s="23">
        <f t="shared" ca="1" si="21"/>
        <v>43890.984404976851</v>
      </c>
      <c r="G88" s="22">
        <f ca="1">NOW()-25</f>
        <v>43870.984404976851</v>
      </c>
      <c r="H88" s="21" t="s">
        <v>1070</v>
      </c>
      <c r="I88" s="21" t="s">
        <v>197</v>
      </c>
      <c r="J88" s="21" t="s">
        <v>956</v>
      </c>
      <c r="K88" s="21" t="s">
        <v>835</v>
      </c>
      <c r="L88" s="21" t="s">
        <v>186</v>
      </c>
      <c r="M88" s="21" t="s">
        <v>835</v>
      </c>
      <c r="N88" s="21" t="s">
        <v>824</v>
      </c>
      <c r="O88" s="21" t="s">
        <v>830</v>
      </c>
      <c r="P88" s="21" t="s">
        <v>186</v>
      </c>
      <c r="Q88" s="21" t="s">
        <v>844</v>
      </c>
      <c r="R88" s="22">
        <f ca="1">C88+5</f>
        <v>43835.984404976851</v>
      </c>
      <c r="S88" s="22">
        <f ca="1">NOW()-25-TIME(2,2,2)</f>
        <v>43870.899659606483</v>
      </c>
      <c r="T88" s="21"/>
      <c r="U88" s="22"/>
      <c r="V88" s="21"/>
      <c r="W88" s="22"/>
      <c r="X88" s="21" t="s">
        <v>1066</v>
      </c>
      <c r="Y88" s="21"/>
      <c r="Z88" s="21"/>
      <c r="AA88" s="21"/>
      <c r="AB88" s="21"/>
      <c r="AC88" s="21"/>
      <c r="AD88" s="21"/>
      <c r="AE88" s="21"/>
      <c r="AF88" s="21"/>
      <c r="AG88" s="21"/>
      <c r="AH88" s="21"/>
      <c r="AI88" s="22"/>
      <c r="AJ88" s="22"/>
      <c r="AK88" s="21"/>
      <c r="AL88" s="21"/>
      <c r="AM88" s="21"/>
      <c r="AN88" s="21"/>
      <c r="AO88" s="21"/>
      <c r="AP88" s="21"/>
      <c r="AQ88" s="21"/>
      <c r="AR88" s="21"/>
      <c r="AS88" s="21"/>
      <c r="AT88" s="21"/>
      <c r="AU88" s="21"/>
      <c r="AV88" s="21"/>
      <c r="AW88" s="21"/>
      <c r="AX88" s="21"/>
      <c r="AY88" s="21"/>
      <c r="AZ88" s="21"/>
      <c r="BA88" s="21"/>
      <c r="BB88" s="21"/>
      <c r="BC88" s="21"/>
      <c r="BD88" s="21"/>
      <c r="BE88" s="21"/>
      <c r="BF88" s="21"/>
      <c r="BG88" s="21"/>
      <c r="BH88" s="21"/>
      <c r="BI88" s="21"/>
      <c r="BJ88" s="21"/>
      <c r="BK88" s="21"/>
      <c r="BL88" s="21"/>
      <c r="BM88" s="21"/>
      <c r="BN88" s="21"/>
      <c r="BO88" s="21"/>
      <c r="BP88" s="21"/>
      <c r="BQ88" s="21"/>
      <c r="BR88" s="21"/>
      <c r="BS88" s="21"/>
      <c r="BT88" s="21"/>
      <c r="BU88" s="21"/>
      <c r="BV88" s="21"/>
      <c r="BW88" s="21"/>
      <c r="BX88" s="21"/>
      <c r="BY88" s="21"/>
      <c r="BZ88" s="21"/>
      <c r="CA88" s="21"/>
      <c r="CB88" s="21"/>
      <c r="CC88" s="21"/>
      <c r="CD88" s="21"/>
      <c r="CE88" s="21"/>
      <c r="CF88" s="21"/>
      <c r="CG88" s="21"/>
      <c r="CH88" s="21"/>
      <c r="CI88" s="21"/>
      <c r="CJ88" s="21"/>
      <c r="CK88" s="21"/>
      <c r="CL88" s="21"/>
      <c r="CM88" s="21"/>
      <c r="CN88" s="21"/>
      <c r="CO88" s="21"/>
      <c r="CP88" s="21"/>
      <c r="CQ88" s="21"/>
      <c r="CR88" s="21"/>
      <c r="CS88" s="21"/>
      <c r="CT88" s="21"/>
      <c r="CU88" s="21"/>
      <c r="CV88" s="21"/>
      <c r="CW88" s="21"/>
      <c r="CX88" s="21"/>
      <c r="CY88" s="21"/>
      <c r="CZ88" s="21"/>
      <c r="DA88" s="21"/>
      <c r="DB88" s="21"/>
      <c r="DC88" s="21"/>
      <c r="DD88" s="21"/>
      <c r="DE88" s="21"/>
      <c r="DF88" s="22"/>
      <c r="DG88" s="21"/>
      <c r="DH88" s="22"/>
      <c r="DI88" s="21"/>
      <c r="DJ88" s="21"/>
      <c r="DK88" s="21"/>
      <c r="DL88" s="21"/>
      <c r="DM88" s="21"/>
      <c r="DN88" s="22"/>
      <c r="DO88" s="22"/>
      <c r="DP88" s="21"/>
      <c r="DQ88" s="22"/>
      <c r="DR88" s="21"/>
      <c r="DS88" s="21"/>
      <c r="DT88" s="21"/>
      <c r="DU88" s="21"/>
      <c r="DV88" s="21"/>
      <c r="DW88" s="22"/>
      <c r="DX88" s="22"/>
      <c r="DY88" s="21"/>
      <c r="DZ88" s="21"/>
      <c r="EA88" s="21"/>
      <c r="EB88" s="21"/>
      <c r="EC88" s="21"/>
      <c r="ED88" s="21"/>
      <c r="EE88" s="21"/>
      <c r="EF88" s="22"/>
      <c r="EG88" s="21"/>
      <c r="EH88" s="21"/>
      <c r="EI88" s="21"/>
      <c r="EJ88" s="21"/>
      <c r="EK88" s="21"/>
      <c r="EL88" s="21"/>
      <c r="EM88" s="21"/>
      <c r="EN88" s="21"/>
      <c r="EO88" s="21"/>
      <c r="EP88" s="21"/>
      <c r="EQ88" s="21"/>
      <c r="ER88" s="21"/>
      <c r="ES88" s="21"/>
      <c r="ET88" s="21"/>
      <c r="EU88" s="21"/>
      <c r="EV88" s="21"/>
      <c r="EW88" s="21"/>
      <c r="EX88" s="21"/>
      <c r="EY88" s="21">
        <v>87</v>
      </c>
      <c r="EZ88" s="21">
        <v>1003007022</v>
      </c>
      <c r="FA88" s="21">
        <v>476416571</v>
      </c>
      <c r="FB88" s="25">
        <v>350</v>
      </c>
      <c r="FC88" s="26" t="s">
        <v>578</v>
      </c>
      <c r="FD88" s="21" t="s">
        <v>586</v>
      </c>
      <c r="FE88" s="26" t="s">
        <v>1018</v>
      </c>
      <c r="FF88" s="21" t="s">
        <v>609</v>
      </c>
    </row>
    <row r="89" spans="1:162" s="12" customFormat="1" x14ac:dyDescent="0.25">
      <c r="A89" s="21">
        <v>1</v>
      </c>
      <c r="B89" s="21">
        <v>88</v>
      </c>
      <c r="C89" s="22">
        <f ca="1">NOW()-80</f>
        <v>43815.984404976851</v>
      </c>
      <c r="D89" s="21" t="s">
        <v>849</v>
      </c>
      <c r="E89" s="21">
        <v>88</v>
      </c>
      <c r="F89" s="23">
        <f t="shared" ca="1" si="21"/>
        <v>43875.984404976851</v>
      </c>
      <c r="G89" s="22">
        <f ca="1">NOW()-45</f>
        <v>43850.984404976851</v>
      </c>
      <c r="H89" s="21" t="s">
        <v>1070</v>
      </c>
      <c r="I89" s="21" t="s">
        <v>197</v>
      </c>
      <c r="J89" s="21" t="s">
        <v>956</v>
      </c>
      <c r="K89" s="21" t="s">
        <v>824</v>
      </c>
      <c r="L89" s="21" t="s">
        <v>186</v>
      </c>
      <c r="M89" s="21" t="s">
        <v>824</v>
      </c>
      <c r="N89" s="21" t="s">
        <v>824</v>
      </c>
      <c r="O89" s="21" t="s">
        <v>830</v>
      </c>
      <c r="P89" s="21" t="s">
        <v>186</v>
      </c>
      <c r="Q89" s="21" t="s">
        <v>844</v>
      </c>
      <c r="R89" s="22">
        <f ca="1">C89+2</f>
        <v>43817.984404976851</v>
      </c>
      <c r="S89" s="22">
        <f ca="1">NOW()-45-TIME(2,3,1)</f>
        <v>43850.898976736113</v>
      </c>
      <c r="T89" s="21"/>
      <c r="U89" s="22"/>
      <c r="V89" s="21"/>
      <c r="W89" s="22"/>
      <c r="X89" s="21" t="s">
        <v>841</v>
      </c>
      <c r="Y89" s="21"/>
      <c r="Z89" s="21"/>
      <c r="AA89" s="21"/>
      <c r="AB89" s="21"/>
      <c r="AC89" s="21"/>
      <c r="AD89" s="21"/>
      <c r="AE89" s="21"/>
      <c r="AF89" s="21"/>
      <c r="AG89" s="21"/>
      <c r="AH89" s="21"/>
      <c r="AI89" s="22"/>
      <c r="AJ89" s="22"/>
      <c r="AK89" s="21"/>
      <c r="AL89" s="21"/>
      <c r="AM89" s="21"/>
      <c r="AN89" s="21"/>
      <c r="AO89" s="21"/>
      <c r="AP89" s="21"/>
      <c r="AQ89" s="21"/>
      <c r="AR89" s="21"/>
      <c r="AS89" s="21"/>
      <c r="AT89" s="21"/>
      <c r="AU89" s="21"/>
      <c r="AV89" s="21"/>
      <c r="AW89" s="21"/>
      <c r="AX89" s="21"/>
      <c r="AY89" s="21"/>
      <c r="AZ89" s="21"/>
      <c r="BA89" s="21"/>
      <c r="BB89" s="21"/>
      <c r="BC89" s="21"/>
      <c r="BD89" s="21"/>
      <c r="BE89" s="21"/>
      <c r="BF89" s="21"/>
      <c r="BG89" s="21"/>
      <c r="BH89" s="21"/>
      <c r="BI89" s="21"/>
      <c r="BJ89" s="21"/>
      <c r="BK89" s="21"/>
      <c r="BL89" s="21"/>
      <c r="BM89" s="21"/>
      <c r="BN89" s="21"/>
      <c r="BO89" s="21"/>
      <c r="BP89" s="21"/>
      <c r="BQ89" s="21"/>
      <c r="BR89" s="21"/>
      <c r="BS89" s="21"/>
      <c r="BT89" s="21"/>
      <c r="BU89" s="21"/>
      <c r="BV89" s="21"/>
      <c r="BW89" s="21"/>
      <c r="BX89" s="21"/>
      <c r="BY89" s="21"/>
      <c r="BZ89" s="21"/>
      <c r="CA89" s="21"/>
      <c r="CB89" s="21"/>
      <c r="CC89" s="21"/>
      <c r="CD89" s="21"/>
      <c r="CE89" s="21"/>
      <c r="CF89" s="21"/>
      <c r="CG89" s="21"/>
      <c r="CH89" s="21"/>
      <c r="CI89" s="21"/>
      <c r="CJ89" s="21"/>
      <c r="CK89" s="21"/>
      <c r="CL89" s="21"/>
      <c r="CM89" s="21"/>
      <c r="CN89" s="21"/>
      <c r="CO89" s="21"/>
      <c r="CP89" s="21"/>
      <c r="CQ89" s="21"/>
      <c r="CR89" s="21"/>
      <c r="CS89" s="21"/>
      <c r="CT89" s="21"/>
      <c r="CU89" s="21"/>
      <c r="CV89" s="21"/>
      <c r="CW89" s="21"/>
      <c r="CX89" s="21"/>
      <c r="CY89" s="21"/>
      <c r="CZ89" s="21"/>
      <c r="DA89" s="21"/>
      <c r="DB89" s="21"/>
      <c r="DC89" s="21"/>
      <c r="DD89" s="21"/>
      <c r="DE89" s="21"/>
      <c r="DF89" s="22"/>
      <c r="DG89" s="21"/>
      <c r="DH89" s="22"/>
      <c r="DI89" s="21"/>
      <c r="DJ89" s="21"/>
      <c r="DK89" s="21"/>
      <c r="DL89" s="21"/>
      <c r="DM89" s="21"/>
      <c r="DN89" s="22"/>
      <c r="DO89" s="22"/>
      <c r="DP89" s="21"/>
      <c r="DQ89" s="22"/>
      <c r="DR89" s="21"/>
      <c r="DS89" s="21"/>
      <c r="DT89" s="21"/>
      <c r="DU89" s="21"/>
      <c r="DV89" s="21"/>
      <c r="DW89" s="22"/>
      <c r="DX89" s="22"/>
      <c r="DY89" s="21"/>
      <c r="DZ89" s="21"/>
      <c r="EA89" s="21"/>
      <c r="EB89" s="21"/>
      <c r="EC89" s="21"/>
      <c r="ED89" s="21"/>
      <c r="EE89" s="21"/>
      <c r="EF89" s="22"/>
      <c r="EG89" s="21"/>
      <c r="EH89" s="21"/>
      <c r="EI89" s="21"/>
      <c r="EJ89" s="21"/>
      <c r="EK89" s="21"/>
      <c r="EL89" s="21"/>
      <c r="EM89" s="21"/>
      <c r="EN89" s="21"/>
      <c r="EO89" s="21"/>
      <c r="EP89" s="21"/>
      <c r="EQ89" s="21"/>
      <c r="ER89" s="21"/>
      <c r="ES89" s="21"/>
      <c r="ET89" s="21"/>
      <c r="EU89" s="21"/>
      <c r="EV89" s="21"/>
      <c r="EW89" s="21"/>
      <c r="EX89" s="21"/>
      <c r="EY89" s="21">
        <v>88</v>
      </c>
      <c r="EZ89" s="21">
        <v>1003007055</v>
      </c>
      <c r="FA89" s="21">
        <v>577963435</v>
      </c>
      <c r="FB89" s="25">
        <v>335</v>
      </c>
      <c r="FC89" s="26" t="s">
        <v>572</v>
      </c>
      <c r="FD89" s="21" t="s">
        <v>596</v>
      </c>
      <c r="FE89" s="26" t="s">
        <v>1019</v>
      </c>
      <c r="FF89" s="21" t="s">
        <v>986</v>
      </c>
    </row>
    <row r="90" spans="1:162" s="12" customFormat="1" x14ac:dyDescent="0.25">
      <c r="A90" s="21">
        <v>1</v>
      </c>
      <c r="B90" s="21">
        <v>89</v>
      </c>
      <c r="C90" s="22">
        <f ca="1">NOW()-88</f>
        <v>43807.984404976851</v>
      </c>
      <c r="D90" s="21" t="s">
        <v>955</v>
      </c>
      <c r="E90" s="21">
        <v>89</v>
      </c>
      <c r="F90" s="23">
        <f t="shared" ca="1" si="21"/>
        <v>43867.984404976851</v>
      </c>
      <c r="G90" s="22">
        <f ca="1">NOW()-45</f>
        <v>43850.984404976851</v>
      </c>
      <c r="H90" s="21" t="s">
        <v>1070</v>
      </c>
      <c r="I90" s="21" t="s">
        <v>187</v>
      </c>
      <c r="J90" s="21" t="s">
        <v>1020</v>
      </c>
      <c r="K90" s="21" t="s">
        <v>824</v>
      </c>
      <c r="L90" s="21" t="s">
        <v>186</v>
      </c>
      <c r="M90" s="21" t="s">
        <v>824</v>
      </c>
      <c r="N90" s="21" t="s">
        <v>837</v>
      </c>
      <c r="O90" s="21" t="s">
        <v>830</v>
      </c>
      <c r="P90" s="21" t="s">
        <v>186</v>
      </c>
      <c r="Q90" s="21" t="s">
        <v>844</v>
      </c>
      <c r="R90" s="22">
        <f ca="1">C90+3</f>
        <v>43810.984404976851</v>
      </c>
      <c r="S90" s="22">
        <f ca="1">NOW()-45-TIME(2,2,2)</f>
        <v>43850.899659606483</v>
      </c>
      <c r="T90" s="21"/>
      <c r="U90" s="22"/>
      <c r="V90" s="21"/>
      <c r="W90" s="22"/>
      <c r="X90" s="21" t="s">
        <v>1068</v>
      </c>
      <c r="Y90" s="21"/>
      <c r="Z90" s="21"/>
      <c r="AA90" s="21"/>
      <c r="AB90" s="21"/>
      <c r="AC90" s="21"/>
      <c r="AD90" s="21"/>
      <c r="AE90" s="21"/>
      <c r="AF90" s="21"/>
      <c r="AG90" s="21"/>
      <c r="AH90" s="21"/>
      <c r="AI90" s="22"/>
      <c r="AJ90" s="22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21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21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21"/>
      <c r="BR90" s="21"/>
      <c r="BS90" s="21"/>
      <c r="BT90" s="21"/>
      <c r="BU90" s="21"/>
      <c r="BV90" s="21"/>
      <c r="BW90" s="21"/>
      <c r="BX90" s="21" t="s">
        <v>1070</v>
      </c>
      <c r="BY90" s="21" t="s">
        <v>187</v>
      </c>
      <c r="BZ90" s="21" t="s">
        <v>1020</v>
      </c>
      <c r="CA90" s="21" t="s">
        <v>824</v>
      </c>
      <c r="CB90" s="21" t="s">
        <v>186</v>
      </c>
      <c r="CC90" s="21" t="s">
        <v>824</v>
      </c>
      <c r="CD90" s="21" t="s">
        <v>837</v>
      </c>
      <c r="CE90" s="21" t="s">
        <v>830</v>
      </c>
      <c r="CF90" s="21" t="s">
        <v>186</v>
      </c>
      <c r="CG90" s="21" t="s">
        <v>844</v>
      </c>
      <c r="CH90" s="22">
        <f ca="1">R90</f>
        <v>43810.984404976851</v>
      </c>
      <c r="CI90" s="22">
        <f ca="1">S90</f>
        <v>43850.899659606483</v>
      </c>
      <c r="CJ90" s="21"/>
      <c r="CK90" s="21"/>
      <c r="CL90" s="21"/>
      <c r="CM90" s="21"/>
      <c r="CN90" s="21" t="s">
        <v>1068</v>
      </c>
      <c r="CO90" s="21"/>
      <c r="CP90" s="21"/>
      <c r="CQ90" s="21"/>
      <c r="CR90" s="21"/>
      <c r="CS90" s="21"/>
      <c r="CT90" s="21"/>
      <c r="CU90" s="21"/>
      <c r="CV90" s="21"/>
      <c r="CW90" s="21"/>
      <c r="CX90" s="21"/>
      <c r="CY90" s="21"/>
      <c r="CZ90" s="21"/>
      <c r="DA90" s="21"/>
      <c r="DB90" s="21"/>
      <c r="DC90" s="21"/>
      <c r="DD90" s="21"/>
      <c r="DE90" s="21"/>
      <c r="DF90" s="22"/>
      <c r="DG90" s="21"/>
      <c r="DH90" s="22"/>
      <c r="DI90" s="21"/>
      <c r="DJ90" s="21"/>
      <c r="DK90" s="21"/>
      <c r="DL90" s="21"/>
      <c r="DM90" s="21"/>
      <c r="DN90" s="22"/>
      <c r="DO90" s="22"/>
      <c r="DP90" s="21"/>
      <c r="DQ90" s="22"/>
      <c r="DR90" s="21"/>
      <c r="DS90" s="21"/>
      <c r="DT90" s="21"/>
      <c r="DU90" s="21"/>
      <c r="DV90" s="21"/>
      <c r="DW90" s="22"/>
      <c r="DX90" s="22"/>
      <c r="DY90" s="21"/>
      <c r="DZ90" s="21"/>
      <c r="EA90" s="21"/>
      <c r="EB90" s="21"/>
      <c r="EC90" s="21"/>
      <c r="ED90" s="21"/>
      <c r="EE90" s="21"/>
      <c r="EF90" s="22"/>
      <c r="EG90" s="21"/>
      <c r="EH90" s="21"/>
      <c r="EI90" s="21"/>
      <c r="EJ90" s="21"/>
      <c r="EK90" s="21"/>
      <c r="EL90" s="21"/>
      <c r="EM90" s="21"/>
      <c r="EN90" s="21"/>
      <c r="EO90" s="21"/>
      <c r="EP90" s="21"/>
      <c r="EQ90" s="21"/>
      <c r="ER90" s="21"/>
      <c r="ES90" s="21"/>
      <c r="ET90" s="21"/>
      <c r="EU90" s="21"/>
      <c r="EV90" s="21"/>
      <c r="EW90" s="21"/>
      <c r="EX90" s="21"/>
      <c r="EY90" s="21">
        <v>89</v>
      </c>
      <c r="EZ90" s="21">
        <v>1003007071</v>
      </c>
      <c r="FA90" s="21">
        <v>543841064</v>
      </c>
      <c r="FB90" s="25">
        <v>182</v>
      </c>
      <c r="FC90" s="26" t="s">
        <v>560</v>
      </c>
      <c r="FD90" s="21" t="s">
        <v>602</v>
      </c>
      <c r="FE90" s="26" t="s">
        <v>1021</v>
      </c>
      <c r="FF90" s="21" t="s">
        <v>662</v>
      </c>
    </row>
    <row r="91" spans="1:162" s="12" customFormat="1" x14ac:dyDescent="0.25">
      <c r="A91" s="21">
        <v>1</v>
      </c>
      <c r="B91" s="21">
        <v>90</v>
      </c>
      <c r="C91" s="22">
        <f ca="1">NOW()</f>
        <v>43895.984404976851</v>
      </c>
      <c r="D91" s="21" t="s">
        <v>1022</v>
      </c>
      <c r="E91" s="21">
        <v>90</v>
      </c>
      <c r="F91" s="23">
        <f t="shared" ca="1" si="21"/>
        <v>43955.984404976851</v>
      </c>
      <c r="G91" s="22"/>
      <c r="H91" s="21" t="s">
        <v>1070</v>
      </c>
      <c r="I91" s="21" t="s">
        <v>194</v>
      </c>
      <c r="J91" s="21" t="s">
        <v>956</v>
      </c>
      <c r="K91" s="21" t="s">
        <v>824</v>
      </c>
      <c r="L91" s="21" t="s">
        <v>186</v>
      </c>
      <c r="M91" s="21" t="s">
        <v>824</v>
      </c>
      <c r="N91" s="21" t="s">
        <v>837</v>
      </c>
      <c r="O91" s="21" t="s">
        <v>830</v>
      </c>
      <c r="P91" s="21" t="s">
        <v>186</v>
      </c>
      <c r="Q91" s="21" t="s">
        <v>844</v>
      </c>
      <c r="R91" s="22">
        <f ca="1">NOW()+TIME(0.2,0.1,0)</f>
        <v>43895.984404976851</v>
      </c>
      <c r="S91" s="22">
        <f ca="1">R91</f>
        <v>43895.984404976851</v>
      </c>
      <c r="T91" s="21"/>
      <c r="U91" s="22"/>
      <c r="V91" s="21"/>
      <c r="W91" s="22"/>
      <c r="X91" s="21"/>
      <c r="Y91" s="21"/>
      <c r="Z91" s="21"/>
      <c r="AA91" s="21"/>
      <c r="AB91" s="21"/>
      <c r="AC91" s="21"/>
      <c r="AD91" s="21"/>
      <c r="AE91" s="21"/>
      <c r="AF91" s="21"/>
      <c r="AG91" s="21"/>
      <c r="AH91" s="21"/>
      <c r="AI91" s="22"/>
      <c r="AJ91" s="22"/>
      <c r="AK91" s="21"/>
      <c r="AL91" s="21"/>
      <c r="AM91" s="21"/>
      <c r="AN91" s="21"/>
      <c r="AO91" s="21"/>
      <c r="AP91" s="21"/>
      <c r="AQ91" s="21"/>
      <c r="AR91" s="21"/>
      <c r="AS91" s="21"/>
      <c r="AT91" s="21"/>
      <c r="AU91" s="21"/>
      <c r="AV91" s="21"/>
      <c r="AW91" s="21"/>
      <c r="AX91" s="21"/>
      <c r="AY91" s="21"/>
      <c r="AZ91" s="21"/>
      <c r="BA91" s="21"/>
      <c r="BB91" s="21"/>
      <c r="BC91" s="21"/>
      <c r="BD91" s="21"/>
      <c r="BE91" s="21"/>
      <c r="BF91" s="21"/>
      <c r="BG91" s="21"/>
      <c r="BH91" s="21"/>
      <c r="BI91" s="21"/>
      <c r="BJ91" s="21"/>
      <c r="BK91" s="21"/>
      <c r="BL91" s="21"/>
      <c r="BM91" s="21"/>
      <c r="BN91" s="21"/>
      <c r="BO91" s="21"/>
      <c r="BP91" s="21"/>
      <c r="BQ91" s="21"/>
      <c r="BR91" s="21"/>
      <c r="BS91" s="21"/>
      <c r="BT91" s="21"/>
      <c r="BU91" s="21"/>
      <c r="BV91" s="21"/>
      <c r="BW91" s="21"/>
      <c r="BX91" s="21" t="s">
        <v>1070</v>
      </c>
      <c r="BY91" s="21" t="s">
        <v>194</v>
      </c>
      <c r="BZ91" s="21" t="s">
        <v>956</v>
      </c>
      <c r="CA91" s="21" t="s">
        <v>824</v>
      </c>
      <c r="CB91" s="21" t="s">
        <v>186</v>
      </c>
      <c r="CC91" s="21" t="s">
        <v>824</v>
      </c>
      <c r="CD91" s="21" t="s">
        <v>837</v>
      </c>
      <c r="CE91" s="21" t="s">
        <v>830</v>
      </c>
      <c r="CF91" s="21" t="s">
        <v>186</v>
      </c>
      <c r="CG91" s="21" t="s">
        <v>844</v>
      </c>
      <c r="CH91" s="22">
        <f t="shared" ref="CH91:CI106" ca="1" si="23">R91</f>
        <v>43895.984404976851</v>
      </c>
      <c r="CI91" s="22">
        <f t="shared" ca="1" si="23"/>
        <v>43895.984404976851</v>
      </c>
      <c r="CJ91" s="21"/>
      <c r="CK91" s="21"/>
      <c r="CL91" s="21"/>
      <c r="CM91" s="21"/>
      <c r="CN91" s="21"/>
      <c r="CO91" s="21"/>
      <c r="CP91" s="21"/>
      <c r="CQ91" s="21"/>
      <c r="CR91" s="21"/>
      <c r="CS91" s="21"/>
      <c r="CT91" s="21"/>
      <c r="CU91" s="21"/>
      <c r="CV91" s="21"/>
      <c r="CW91" s="21"/>
      <c r="CX91" s="21"/>
      <c r="CY91" s="21"/>
      <c r="CZ91" s="21"/>
      <c r="DA91" s="21"/>
      <c r="DB91" s="21"/>
      <c r="DC91" s="21"/>
      <c r="DD91" s="21"/>
      <c r="DE91" s="21"/>
      <c r="DF91" s="22"/>
      <c r="DG91" s="21"/>
      <c r="DH91" s="22"/>
      <c r="DI91" s="21"/>
      <c r="DJ91" s="21"/>
      <c r="DK91" s="21"/>
      <c r="DL91" s="21"/>
      <c r="DM91" s="21"/>
      <c r="DN91" s="22"/>
      <c r="DO91" s="22"/>
      <c r="DP91" s="21"/>
      <c r="DQ91" s="22"/>
      <c r="DR91" s="21"/>
      <c r="DS91" s="21"/>
      <c r="DT91" s="21"/>
      <c r="DU91" s="21"/>
      <c r="DV91" s="21"/>
      <c r="DW91" s="22"/>
      <c r="DX91" s="22"/>
      <c r="DY91" s="21"/>
      <c r="DZ91" s="21"/>
      <c r="EA91" s="21"/>
      <c r="EB91" s="21"/>
      <c r="EC91" s="21"/>
      <c r="ED91" s="21"/>
      <c r="EE91" s="21"/>
      <c r="EF91" s="22"/>
      <c r="EG91" s="21"/>
      <c r="EH91" s="21"/>
      <c r="EI91" s="21"/>
      <c r="EJ91" s="21"/>
      <c r="EK91" s="21"/>
      <c r="EL91" s="21"/>
      <c r="EM91" s="21"/>
      <c r="EN91" s="21"/>
      <c r="EO91" s="21"/>
      <c r="EP91" s="21"/>
      <c r="EQ91" s="21"/>
      <c r="ER91" s="21"/>
      <c r="ES91" s="21"/>
      <c r="ET91" s="21"/>
      <c r="EU91" s="21"/>
      <c r="EV91" s="21"/>
      <c r="EW91" s="21"/>
      <c r="EX91" s="21"/>
      <c r="EY91" s="21">
        <v>90</v>
      </c>
      <c r="EZ91" s="21">
        <v>1003007204</v>
      </c>
      <c r="FA91" s="21">
        <v>369082874</v>
      </c>
      <c r="FB91" s="25">
        <v>245</v>
      </c>
      <c r="FC91" s="26" t="s">
        <v>554</v>
      </c>
      <c r="FD91" s="21" t="s">
        <v>561</v>
      </c>
      <c r="FE91" s="26" t="s">
        <v>1023</v>
      </c>
      <c r="FF91" s="21" t="s">
        <v>682</v>
      </c>
    </row>
    <row r="92" spans="1:162" s="12" customFormat="1" x14ac:dyDescent="0.25">
      <c r="A92" s="21">
        <v>1</v>
      </c>
      <c r="B92" s="21">
        <v>91</v>
      </c>
      <c r="C92" s="22">
        <f t="shared" ref="C92:C93" ca="1" si="24">NOW()</f>
        <v>43895.984404976851</v>
      </c>
      <c r="D92" s="21" t="s">
        <v>1022</v>
      </c>
      <c r="E92" s="21">
        <v>91</v>
      </c>
      <c r="F92" s="23">
        <f t="shared" ca="1" si="21"/>
        <v>43955.984404976851</v>
      </c>
      <c r="G92" s="22"/>
      <c r="H92" s="21" t="s">
        <v>1070</v>
      </c>
      <c r="I92" s="21" t="s">
        <v>212</v>
      </c>
      <c r="J92" s="21" t="s">
        <v>956</v>
      </c>
      <c r="K92" s="21" t="s">
        <v>831</v>
      </c>
      <c r="L92" s="21" t="s">
        <v>186</v>
      </c>
      <c r="M92" s="21" t="s">
        <v>831</v>
      </c>
      <c r="N92" s="21" t="s">
        <v>825</v>
      </c>
      <c r="O92" s="21" t="s">
        <v>830</v>
      </c>
      <c r="P92" s="21" t="s">
        <v>186</v>
      </c>
      <c r="Q92" s="21" t="s">
        <v>844</v>
      </c>
      <c r="R92" s="22">
        <f ca="1">NOW()+TIME(0.1,0.1,0)</f>
        <v>43895.984404976851</v>
      </c>
      <c r="S92" s="22">
        <f ca="1">R92</f>
        <v>43895.984404976851</v>
      </c>
      <c r="T92" s="21"/>
      <c r="U92" s="22"/>
      <c r="V92" s="21"/>
      <c r="W92" s="22"/>
      <c r="X92" s="21"/>
      <c r="Y92" s="21"/>
      <c r="Z92" s="21"/>
      <c r="AA92" s="21"/>
      <c r="AB92" s="21"/>
      <c r="AC92" s="21"/>
      <c r="AD92" s="21"/>
      <c r="AE92" s="21"/>
      <c r="AF92" s="21"/>
      <c r="AG92" s="21"/>
      <c r="AH92" s="21"/>
      <c r="AI92" s="22"/>
      <c r="AJ92" s="22"/>
      <c r="AK92" s="21"/>
      <c r="AL92" s="21"/>
      <c r="AM92" s="21"/>
      <c r="AN92" s="21"/>
      <c r="AO92" s="21"/>
      <c r="AP92" s="21"/>
      <c r="AQ92" s="21"/>
      <c r="AR92" s="21"/>
      <c r="AS92" s="21"/>
      <c r="AT92" s="21"/>
      <c r="AU92" s="21"/>
      <c r="AV92" s="21"/>
      <c r="AW92" s="21"/>
      <c r="AX92" s="21"/>
      <c r="AY92" s="21"/>
      <c r="AZ92" s="21"/>
      <c r="BA92" s="21"/>
      <c r="BB92" s="21"/>
      <c r="BC92" s="21"/>
      <c r="BD92" s="21"/>
      <c r="BE92" s="21"/>
      <c r="BF92" s="21"/>
      <c r="BG92" s="21"/>
      <c r="BH92" s="21"/>
      <c r="BI92" s="21"/>
      <c r="BJ92" s="21"/>
      <c r="BK92" s="21"/>
      <c r="BL92" s="21"/>
      <c r="BM92" s="21"/>
      <c r="BN92" s="21"/>
      <c r="BO92" s="21"/>
      <c r="BP92" s="21"/>
      <c r="BQ92" s="21"/>
      <c r="BR92" s="21"/>
      <c r="BS92" s="21"/>
      <c r="BT92" s="21"/>
      <c r="BU92" s="21"/>
      <c r="BV92" s="21"/>
      <c r="BW92" s="21"/>
      <c r="BX92" s="21" t="s">
        <v>1070</v>
      </c>
      <c r="BY92" s="21" t="s">
        <v>212</v>
      </c>
      <c r="BZ92" s="21" t="s">
        <v>956</v>
      </c>
      <c r="CA92" s="21" t="s">
        <v>831</v>
      </c>
      <c r="CB92" s="21" t="s">
        <v>186</v>
      </c>
      <c r="CC92" s="21" t="s">
        <v>831</v>
      </c>
      <c r="CD92" s="21" t="s">
        <v>825</v>
      </c>
      <c r="CE92" s="21" t="s">
        <v>830</v>
      </c>
      <c r="CF92" s="21" t="s">
        <v>186</v>
      </c>
      <c r="CG92" s="21" t="s">
        <v>844</v>
      </c>
      <c r="CH92" s="22">
        <f t="shared" ca="1" si="23"/>
        <v>43895.984404976851</v>
      </c>
      <c r="CI92" s="22">
        <f t="shared" ca="1" si="23"/>
        <v>43895.984404976851</v>
      </c>
      <c r="CJ92" s="21"/>
      <c r="CK92" s="21"/>
      <c r="CL92" s="21"/>
      <c r="CM92" s="21"/>
      <c r="CN92" s="21"/>
      <c r="CO92" s="21"/>
      <c r="CP92" s="21"/>
      <c r="CQ92" s="21"/>
      <c r="CR92" s="21"/>
      <c r="CS92" s="21"/>
      <c r="CT92" s="21"/>
      <c r="CU92" s="21"/>
      <c r="CV92" s="21"/>
      <c r="CW92" s="21"/>
      <c r="CX92" s="21"/>
      <c r="CY92" s="21"/>
      <c r="CZ92" s="21"/>
      <c r="DA92" s="21"/>
      <c r="DB92" s="21"/>
      <c r="DC92" s="21"/>
      <c r="DD92" s="21"/>
      <c r="DE92" s="21"/>
      <c r="DF92" s="22"/>
      <c r="DG92" s="21"/>
      <c r="DH92" s="22"/>
      <c r="DI92" s="21"/>
      <c r="DJ92" s="21"/>
      <c r="DK92" s="21"/>
      <c r="DL92" s="21"/>
      <c r="DM92" s="21"/>
      <c r="DN92" s="22"/>
      <c r="DO92" s="22"/>
      <c r="DP92" s="21"/>
      <c r="DQ92" s="22"/>
      <c r="DR92" s="21"/>
      <c r="DS92" s="21"/>
      <c r="DT92" s="21"/>
      <c r="DU92" s="21"/>
      <c r="DV92" s="21"/>
      <c r="DW92" s="22"/>
      <c r="DX92" s="22"/>
      <c r="DY92" s="21"/>
      <c r="DZ92" s="21"/>
      <c r="EA92" s="21"/>
      <c r="EB92" s="21"/>
      <c r="EC92" s="21"/>
      <c r="ED92" s="21"/>
      <c r="EE92" s="21"/>
      <c r="EF92" s="22"/>
      <c r="EG92" s="21"/>
      <c r="EH92" s="21"/>
      <c r="EI92" s="21"/>
      <c r="EJ92" s="21"/>
      <c r="EK92" s="21"/>
      <c r="EL92" s="21"/>
      <c r="EM92" s="21"/>
      <c r="EN92" s="21"/>
      <c r="EO92" s="21"/>
      <c r="EP92" s="21"/>
      <c r="EQ92" s="21"/>
      <c r="ER92" s="21"/>
      <c r="ES92" s="21"/>
      <c r="ET92" s="21"/>
      <c r="EU92" s="21"/>
      <c r="EV92" s="21"/>
      <c r="EW92" s="21"/>
      <c r="EX92" s="21"/>
      <c r="EY92" s="21">
        <v>91</v>
      </c>
      <c r="EZ92" s="21">
        <v>1003007212</v>
      </c>
      <c r="FA92" s="21">
        <v>210646834</v>
      </c>
      <c r="FB92" s="25">
        <v>275</v>
      </c>
      <c r="FC92" s="26" t="s">
        <v>548</v>
      </c>
      <c r="FD92" s="21" t="s">
        <v>591</v>
      </c>
      <c r="FE92" s="26" t="s">
        <v>637</v>
      </c>
      <c r="FF92" s="21" t="s">
        <v>993</v>
      </c>
    </row>
    <row r="93" spans="1:162" s="12" customFormat="1" x14ac:dyDescent="0.25">
      <c r="A93" s="21">
        <v>1</v>
      </c>
      <c r="B93" s="21">
        <v>92</v>
      </c>
      <c r="C93" s="22">
        <f t="shared" ca="1" si="24"/>
        <v>43895.984404976851</v>
      </c>
      <c r="D93" s="21" t="s">
        <v>1022</v>
      </c>
      <c r="E93" s="21">
        <v>92</v>
      </c>
      <c r="F93" s="23">
        <f t="shared" ca="1" si="21"/>
        <v>43955.984404976851</v>
      </c>
      <c r="G93" s="22"/>
      <c r="H93" s="21" t="s">
        <v>1070</v>
      </c>
      <c r="I93" s="21" t="s">
        <v>206</v>
      </c>
      <c r="J93" s="21" t="s">
        <v>956</v>
      </c>
      <c r="K93" s="21" t="s">
        <v>837</v>
      </c>
      <c r="L93" s="21" t="s">
        <v>186</v>
      </c>
      <c r="M93" s="21" t="s">
        <v>837</v>
      </c>
      <c r="N93" s="21" t="s">
        <v>835</v>
      </c>
      <c r="O93" s="21" t="s">
        <v>830</v>
      </c>
      <c r="P93" s="21" t="s">
        <v>186</v>
      </c>
      <c r="Q93" s="21" t="s">
        <v>844</v>
      </c>
      <c r="R93" s="22">
        <f ca="1">NOW()+TIME(0.05,0.1,0)</f>
        <v>43895.984404976851</v>
      </c>
      <c r="S93" s="22">
        <f ca="1">R93</f>
        <v>43895.984404976851</v>
      </c>
      <c r="T93" s="21"/>
      <c r="U93" s="22"/>
      <c r="V93" s="21"/>
      <c r="W93" s="22"/>
      <c r="X93" s="21"/>
      <c r="Y93" s="21"/>
      <c r="Z93" s="21"/>
      <c r="AA93" s="21"/>
      <c r="AB93" s="21"/>
      <c r="AC93" s="21"/>
      <c r="AD93" s="21"/>
      <c r="AE93" s="21"/>
      <c r="AF93" s="21"/>
      <c r="AG93" s="21"/>
      <c r="AH93" s="21"/>
      <c r="AI93" s="22"/>
      <c r="AJ93" s="22"/>
      <c r="AK93" s="21"/>
      <c r="AL93" s="21"/>
      <c r="AM93" s="21"/>
      <c r="AN93" s="21"/>
      <c r="AO93" s="21"/>
      <c r="AP93" s="21"/>
      <c r="AQ93" s="21"/>
      <c r="AR93" s="21"/>
      <c r="AS93" s="21"/>
      <c r="AT93" s="21"/>
      <c r="AU93" s="21"/>
      <c r="AV93" s="21"/>
      <c r="AW93" s="21"/>
      <c r="AX93" s="21"/>
      <c r="AY93" s="21"/>
      <c r="AZ93" s="21"/>
      <c r="BA93" s="21"/>
      <c r="BB93" s="21"/>
      <c r="BC93" s="21"/>
      <c r="BD93" s="21"/>
      <c r="BE93" s="21"/>
      <c r="BF93" s="21"/>
      <c r="BG93" s="21"/>
      <c r="BH93" s="21"/>
      <c r="BI93" s="21"/>
      <c r="BJ93" s="21"/>
      <c r="BK93" s="21"/>
      <c r="BL93" s="21"/>
      <c r="BM93" s="21"/>
      <c r="BN93" s="21"/>
      <c r="BO93" s="21"/>
      <c r="BP93" s="21"/>
      <c r="BQ93" s="21"/>
      <c r="BR93" s="21"/>
      <c r="BS93" s="21"/>
      <c r="BT93" s="21"/>
      <c r="BU93" s="21"/>
      <c r="BV93" s="21"/>
      <c r="BW93" s="21"/>
      <c r="BX93" s="21" t="s">
        <v>1070</v>
      </c>
      <c r="BY93" s="21" t="s">
        <v>206</v>
      </c>
      <c r="BZ93" s="21" t="s">
        <v>956</v>
      </c>
      <c r="CA93" s="21" t="s">
        <v>837</v>
      </c>
      <c r="CB93" s="21" t="s">
        <v>186</v>
      </c>
      <c r="CC93" s="21" t="s">
        <v>837</v>
      </c>
      <c r="CD93" s="21" t="s">
        <v>835</v>
      </c>
      <c r="CE93" s="21" t="s">
        <v>830</v>
      </c>
      <c r="CF93" s="21" t="s">
        <v>186</v>
      </c>
      <c r="CG93" s="21" t="s">
        <v>844</v>
      </c>
      <c r="CH93" s="22">
        <f t="shared" ca="1" si="23"/>
        <v>43895.984404976851</v>
      </c>
      <c r="CI93" s="22">
        <f t="shared" ca="1" si="23"/>
        <v>43895.984404976851</v>
      </c>
      <c r="CJ93" s="21"/>
      <c r="CK93" s="21"/>
      <c r="CL93" s="21"/>
      <c r="CM93" s="21"/>
      <c r="CN93" s="21"/>
      <c r="CO93" s="21"/>
      <c r="CP93" s="21"/>
      <c r="CQ93" s="21"/>
      <c r="CR93" s="21"/>
      <c r="CS93" s="21"/>
      <c r="CT93" s="21"/>
      <c r="CU93" s="21"/>
      <c r="CV93" s="21"/>
      <c r="CW93" s="21"/>
      <c r="CX93" s="21"/>
      <c r="CY93" s="21"/>
      <c r="CZ93" s="21"/>
      <c r="DA93" s="21"/>
      <c r="DB93" s="21"/>
      <c r="DC93" s="21"/>
      <c r="DD93" s="21"/>
      <c r="DE93" s="21"/>
      <c r="DF93" s="22"/>
      <c r="DG93" s="21"/>
      <c r="DH93" s="22"/>
      <c r="DI93" s="21"/>
      <c r="DJ93" s="21"/>
      <c r="DK93" s="21"/>
      <c r="DL93" s="21"/>
      <c r="DM93" s="21"/>
      <c r="DN93" s="22"/>
      <c r="DO93" s="22"/>
      <c r="DP93" s="21"/>
      <c r="DQ93" s="22"/>
      <c r="DR93" s="21"/>
      <c r="DS93" s="21"/>
      <c r="DT93" s="21"/>
      <c r="DU93" s="21"/>
      <c r="DV93" s="21"/>
      <c r="DW93" s="22"/>
      <c r="DX93" s="22"/>
      <c r="DY93" s="21"/>
      <c r="DZ93" s="21"/>
      <c r="EA93" s="21"/>
      <c r="EB93" s="21"/>
      <c r="EC93" s="21"/>
      <c r="ED93" s="21"/>
      <c r="EE93" s="21"/>
      <c r="EF93" s="22"/>
      <c r="EG93" s="21"/>
      <c r="EH93" s="21"/>
      <c r="EI93" s="21"/>
      <c r="EJ93" s="21"/>
      <c r="EK93" s="21"/>
      <c r="EL93" s="21"/>
      <c r="EM93" s="21"/>
      <c r="EN93" s="21"/>
      <c r="EO93" s="21"/>
      <c r="EP93" s="21"/>
      <c r="EQ93" s="21"/>
      <c r="ER93" s="21"/>
      <c r="ES93" s="21"/>
      <c r="ET93" s="21"/>
      <c r="EU93" s="21"/>
      <c r="EV93" s="21"/>
      <c r="EW93" s="21"/>
      <c r="EX93" s="21"/>
      <c r="EY93" s="21">
        <v>92</v>
      </c>
      <c r="EZ93" s="21">
        <v>1003007246</v>
      </c>
      <c r="FA93" s="21">
        <v>175707837</v>
      </c>
      <c r="FB93" s="25">
        <v>75</v>
      </c>
      <c r="FC93" s="26" t="s">
        <v>585</v>
      </c>
      <c r="FD93" s="21" t="s">
        <v>607</v>
      </c>
      <c r="FE93" s="26" t="s">
        <v>1024</v>
      </c>
      <c r="FF93" s="21" t="s">
        <v>658</v>
      </c>
    </row>
    <row r="94" spans="1:162" s="12" customFormat="1" x14ac:dyDescent="0.25">
      <c r="A94" s="21">
        <v>1</v>
      </c>
      <c r="B94" s="21">
        <v>93</v>
      </c>
      <c r="C94" s="22">
        <f ca="1">NOW()</f>
        <v>43895.984404976851</v>
      </c>
      <c r="D94" s="21" t="s">
        <v>1022</v>
      </c>
      <c r="E94" s="21">
        <v>93</v>
      </c>
      <c r="F94" s="23">
        <f t="shared" ca="1" si="21"/>
        <v>43955.984404976851</v>
      </c>
      <c r="G94" s="22"/>
      <c r="H94" s="21" t="s">
        <v>1070</v>
      </c>
      <c r="I94" s="21" t="s">
        <v>194</v>
      </c>
      <c r="J94" s="21" t="s">
        <v>956</v>
      </c>
      <c r="K94" s="21" t="s">
        <v>835</v>
      </c>
      <c r="L94" s="21" t="s">
        <v>186</v>
      </c>
      <c r="M94" s="21" t="s">
        <v>835</v>
      </c>
      <c r="N94" s="21" t="s">
        <v>831</v>
      </c>
      <c r="O94" s="21" t="s">
        <v>830</v>
      </c>
      <c r="P94" s="21" t="s">
        <v>186</v>
      </c>
      <c r="Q94" s="21" t="s">
        <v>844</v>
      </c>
      <c r="R94" s="22">
        <f ca="1">NOW()-TIME(0.02,0.1,0)</f>
        <v>43895.984404976851</v>
      </c>
      <c r="S94" s="22">
        <f ca="1">NOW()-TIME(0.3,0,0)</f>
        <v>43895.984404976851</v>
      </c>
      <c r="T94" s="21"/>
      <c r="U94" s="22"/>
      <c r="V94" s="21"/>
      <c r="W94" s="22"/>
      <c r="X94" s="21"/>
      <c r="Y94" s="21"/>
      <c r="Z94" s="21"/>
      <c r="AA94" s="21"/>
      <c r="AB94" s="21"/>
      <c r="AC94" s="21"/>
      <c r="AD94" s="21"/>
      <c r="AE94" s="21"/>
      <c r="AF94" s="21"/>
      <c r="AG94" s="21"/>
      <c r="AH94" s="21"/>
      <c r="AI94" s="22"/>
      <c r="AJ94" s="22"/>
      <c r="AK94" s="21"/>
      <c r="AL94" s="21"/>
      <c r="AM94" s="21"/>
      <c r="AN94" s="21"/>
      <c r="AO94" s="21"/>
      <c r="AP94" s="21"/>
      <c r="AQ94" s="21"/>
      <c r="AR94" s="21"/>
      <c r="AS94" s="21"/>
      <c r="AT94" s="21"/>
      <c r="AU94" s="21"/>
      <c r="AV94" s="21"/>
      <c r="AW94" s="21"/>
      <c r="AX94" s="21"/>
      <c r="AY94" s="21"/>
      <c r="AZ94" s="21"/>
      <c r="BA94" s="21"/>
      <c r="BB94" s="21"/>
      <c r="BC94" s="21"/>
      <c r="BD94" s="21"/>
      <c r="BE94" s="21"/>
      <c r="BF94" s="21"/>
      <c r="BG94" s="21"/>
      <c r="BH94" s="21"/>
      <c r="BI94" s="21"/>
      <c r="BJ94" s="21"/>
      <c r="BK94" s="21"/>
      <c r="BL94" s="21"/>
      <c r="BM94" s="21"/>
      <c r="BN94" s="21"/>
      <c r="BO94" s="21"/>
      <c r="BP94" s="21"/>
      <c r="BQ94" s="21"/>
      <c r="BR94" s="21"/>
      <c r="BS94" s="21"/>
      <c r="BT94" s="21"/>
      <c r="BU94" s="21"/>
      <c r="BV94" s="21"/>
      <c r="BW94" s="21"/>
      <c r="BX94" s="21" t="s">
        <v>1070</v>
      </c>
      <c r="BY94" s="21" t="s">
        <v>194</v>
      </c>
      <c r="BZ94" s="21" t="s">
        <v>956</v>
      </c>
      <c r="CA94" s="21" t="s">
        <v>835</v>
      </c>
      <c r="CB94" s="21" t="s">
        <v>186</v>
      </c>
      <c r="CC94" s="21" t="s">
        <v>835</v>
      </c>
      <c r="CD94" s="21" t="s">
        <v>831</v>
      </c>
      <c r="CE94" s="21" t="s">
        <v>830</v>
      </c>
      <c r="CF94" s="21" t="s">
        <v>186</v>
      </c>
      <c r="CG94" s="21" t="s">
        <v>844</v>
      </c>
      <c r="CH94" s="22">
        <f t="shared" ca="1" si="23"/>
        <v>43895.984404976851</v>
      </c>
      <c r="CI94" s="22">
        <f t="shared" ca="1" si="23"/>
        <v>43895.984404976851</v>
      </c>
      <c r="CJ94" s="21"/>
      <c r="CK94" s="21"/>
      <c r="CL94" s="21"/>
      <c r="CM94" s="21"/>
      <c r="CN94" s="21"/>
      <c r="CO94" s="21"/>
      <c r="CP94" s="21"/>
      <c r="CQ94" s="21"/>
      <c r="CR94" s="21"/>
      <c r="CS94" s="21"/>
      <c r="CT94" s="21"/>
      <c r="CU94" s="21"/>
      <c r="CV94" s="21"/>
      <c r="CW94" s="21"/>
      <c r="CX94" s="21"/>
      <c r="CY94" s="21"/>
      <c r="CZ94" s="21"/>
      <c r="DA94" s="21"/>
      <c r="DB94" s="21"/>
      <c r="DC94" s="21"/>
      <c r="DD94" s="21"/>
      <c r="DE94" s="21"/>
      <c r="DF94" s="22"/>
      <c r="DG94" s="21"/>
      <c r="DH94" s="22"/>
      <c r="DI94" s="21"/>
      <c r="DJ94" s="21"/>
      <c r="DK94" s="21"/>
      <c r="DL94" s="21"/>
      <c r="DM94" s="21"/>
      <c r="DN94" s="22"/>
      <c r="DO94" s="22"/>
      <c r="DP94" s="21"/>
      <c r="DQ94" s="22"/>
      <c r="DR94" s="21"/>
      <c r="DS94" s="21"/>
      <c r="DT94" s="21"/>
      <c r="DU94" s="21"/>
      <c r="DV94" s="21"/>
      <c r="DW94" s="22"/>
      <c r="DX94" s="22"/>
      <c r="DY94" s="21"/>
      <c r="DZ94" s="21"/>
      <c r="EA94" s="21"/>
      <c r="EB94" s="21"/>
      <c r="EC94" s="21"/>
      <c r="ED94" s="21"/>
      <c r="EE94" s="21"/>
      <c r="EF94" s="22"/>
      <c r="EG94" s="21"/>
      <c r="EH94" s="21"/>
      <c r="EI94" s="21"/>
      <c r="EJ94" s="21"/>
      <c r="EK94" s="21"/>
      <c r="EL94" s="21"/>
      <c r="EM94" s="21"/>
      <c r="EN94" s="21"/>
      <c r="EO94" s="21"/>
      <c r="EP94" s="21"/>
      <c r="EQ94" s="21"/>
      <c r="ER94" s="21"/>
      <c r="ES94" s="21"/>
      <c r="ET94" s="21"/>
      <c r="EU94" s="21"/>
      <c r="EV94" s="21"/>
      <c r="EW94" s="21"/>
      <c r="EX94" s="21"/>
      <c r="EY94" s="21">
        <v>93</v>
      </c>
      <c r="EZ94" s="21">
        <v>1003007279</v>
      </c>
      <c r="FA94" s="21">
        <v>533081418</v>
      </c>
      <c r="FB94" s="25">
        <v>110</v>
      </c>
      <c r="FC94" s="26" t="s">
        <v>566</v>
      </c>
      <c r="FD94" s="21" t="s">
        <v>612</v>
      </c>
      <c r="FE94" s="26" t="s">
        <v>1025</v>
      </c>
      <c r="FF94" s="21" t="s">
        <v>658</v>
      </c>
    </row>
    <row r="95" spans="1:162" s="12" customFormat="1" x14ac:dyDescent="0.25">
      <c r="A95" s="21">
        <v>1</v>
      </c>
      <c r="B95" s="21">
        <v>94</v>
      </c>
      <c r="C95" s="22">
        <f ca="1">NOW()-1</f>
        <v>43894.984404976851</v>
      </c>
      <c r="D95" s="21" t="s">
        <v>1026</v>
      </c>
      <c r="E95" s="21">
        <v>94</v>
      </c>
      <c r="F95" s="23">
        <f t="shared" ca="1" si="21"/>
        <v>43954.984404976851</v>
      </c>
      <c r="G95" s="22"/>
      <c r="H95" s="21" t="s">
        <v>1070</v>
      </c>
      <c r="I95" s="21" t="s">
        <v>209</v>
      </c>
      <c r="J95" s="21" t="s">
        <v>956</v>
      </c>
      <c r="K95" s="21" t="s">
        <v>824</v>
      </c>
      <c r="L95" s="21" t="s">
        <v>186</v>
      </c>
      <c r="M95" s="21" t="s">
        <v>824</v>
      </c>
      <c r="N95" s="21" t="s">
        <v>831</v>
      </c>
      <c r="O95" s="21" t="s">
        <v>830</v>
      </c>
      <c r="P95" s="21" t="s">
        <v>186</v>
      </c>
      <c r="Q95" s="21" t="s">
        <v>844</v>
      </c>
      <c r="R95" s="22">
        <f ca="1">NOW()-TIME(1,1,1)</f>
        <v>43895.942032291663</v>
      </c>
      <c r="S95" s="22">
        <f ca="1">R95+TIME(0.3,0.2,1)</f>
        <v>43895.94204386574</v>
      </c>
      <c r="T95" s="21"/>
      <c r="U95" s="22"/>
      <c r="V95" s="21" t="s">
        <v>840</v>
      </c>
      <c r="W95" s="22">
        <f ca="1">NOW()-1+TIME(1,2,1)</f>
        <v>43895.027472106478</v>
      </c>
      <c r="X95" s="21"/>
      <c r="Y95" s="21"/>
      <c r="Z95" s="21"/>
      <c r="AA95" s="21"/>
      <c r="AB95" s="21"/>
      <c r="AC95" s="21"/>
      <c r="AD95" s="21"/>
      <c r="AE95" s="21"/>
      <c r="AF95" s="21"/>
      <c r="AG95" s="21"/>
      <c r="AH95" s="21"/>
      <c r="AI95" s="22"/>
      <c r="AJ95" s="22"/>
      <c r="AK95" s="21"/>
      <c r="AL95" s="21"/>
      <c r="AM95" s="21"/>
      <c r="AN95" s="21"/>
      <c r="AO95" s="21"/>
      <c r="AP95" s="21"/>
      <c r="AQ95" s="21"/>
      <c r="AR95" s="21"/>
      <c r="AS95" s="21"/>
      <c r="AT95" s="21"/>
      <c r="AU95" s="21"/>
      <c r="AV95" s="21"/>
      <c r="AW95" s="21"/>
      <c r="AX95" s="21"/>
      <c r="AY95" s="21"/>
      <c r="AZ95" s="21"/>
      <c r="BA95" s="21"/>
      <c r="BB95" s="21"/>
      <c r="BC95" s="21"/>
      <c r="BD95" s="21"/>
      <c r="BE95" s="21"/>
      <c r="BF95" s="21"/>
      <c r="BG95" s="21"/>
      <c r="BH95" s="21"/>
      <c r="BI95" s="21"/>
      <c r="BJ95" s="21"/>
      <c r="BK95" s="21"/>
      <c r="BL95" s="21"/>
      <c r="BM95" s="21"/>
      <c r="BN95" s="21"/>
      <c r="BO95" s="21"/>
      <c r="BP95" s="21"/>
      <c r="BQ95" s="21"/>
      <c r="BR95" s="21"/>
      <c r="BS95" s="21"/>
      <c r="BT95" s="21"/>
      <c r="BU95" s="21"/>
      <c r="BV95" s="21"/>
      <c r="BW95" s="21"/>
      <c r="BX95" s="21" t="s">
        <v>1070</v>
      </c>
      <c r="BY95" s="21" t="s">
        <v>209</v>
      </c>
      <c r="BZ95" s="21" t="s">
        <v>956</v>
      </c>
      <c r="CA95" s="21" t="s">
        <v>824</v>
      </c>
      <c r="CB95" s="21" t="s">
        <v>186</v>
      </c>
      <c r="CC95" s="21" t="s">
        <v>824</v>
      </c>
      <c r="CD95" s="21" t="s">
        <v>831</v>
      </c>
      <c r="CE95" s="21" t="s">
        <v>830</v>
      </c>
      <c r="CF95" s="21" t="s">
        <v>186</v>
      </c>
      <c r="CG95" s="21" t="s">
        <v>844</v>
      </c>
      <c r="CH95" s="22">
        <f t="shared" ca="1" si="23"/>
        <v>43895.942032291663</v>
      </c>
      <c r="CI95" s="22">
        <f ca="1">CH95+TIME(0.3,0.2,1)</f>
        <v>43895.94204386574</v>
      </c>
      <c r="CJ95" s="21"/>
      <c r="CK95" s="21"/>
      <c r="CL95" s="21"/>
      <c r="CM95" s="21"/>
      <c r="CN95" s="21"/>
      <c r="CO95" s="21"/>
      <c r="CP95" s="21"/>
      <c r="CQ95" s="21"/>
      <c r="CR95" s="21"/>
      <c r="CS95" s="21"/>
      <c r="CT95" s="21"/>
      <c r="CU95" s="21"/>
      <c r="CV95" s="21"/>
      <c r="CW95" s="21"/>
      <c r="CX95" s="21"/>
      <c r="CY95" s="21"/>
      <c r="CZ95" s="21"/>
      <c r="DA95" s="21"/>
      <c r="DB95" s="21"/>
      <c r="DC95" s="21"/>
      <c r="DD95" s="21"/>
      <c r="DE95" s="21"/>
      <c r="DF95" s="22"/>
      <c r="DG95" s="21"/>
      <c r="DH95" s="22"/>
      <c r="DI95" s="21"/>
      <c r="DJ95" s="21"/>
      <c r="DK95" s="21"/>
      <c r="DL95" s="21"/>
      <c r="DM95" s="21"/>
      <c r="DN95" s="22"/>
      <c r="DO95" s="22"/>
      <c r="DP95" s="21"/>
      <c r="DQ95" s="22"/>
      <c r="DR95" s="21"/>
      <c r="DS95" s="21"/>
      <c r="DT95" s="21"/>
      <c r="DU95" s="21"/>
      <c r="DV95" s="21"/>
      <c r="DW95" s="22"/>
      <c r="DX95" s="22"/>
      <c r="DY95" s="21"/>
      <c r="DZ95" s="21"/>
      <c r="EA95" s="21"/>
      <c r="EB95" s="21"/>
      <c r="EC95" s="21"/>
      <c r="ED95" s="21"/>
      <c r="EE95" s="21"/>
      <c r="EF95" s="22"/>
      <c r="EG95" s="21"/>
      <c r="EH95" s="21"/>
      <c r="EI95" s="21"/>
      <c r="EJ95" s="21"/>
      <c r="EK95" s="21"/>
      <c r="EL95" s="21"/>
      <c r="EM95" s="21"/>
      <c r="EN95" s="21"/>
      <c r="EO95" s="21"/>
      <c r="EP95" s="21"/>
      <c r="EQ95" s="21"/>
      <c r="ER95" s="21"/>
      <c r="ES95" s="21"/>
      <c r="ET95" s="21"/>
      <c r="EU95" s="21"/>
      <c r="EV95" s="21"/>
      <c r="EW95" s="21"/>
      <c r="EX95" s="21"/>
      <c r="EY95" s="21">
        <v>94</v>
      </c>
      <c r="EZ95" s="21">
        <v>1003007295</v>
      </c>
      <c r="FA95" s="21">
        <v>632863737</v>
      </c>
      <c r="FB95" s="25">
        <v>160</v>
      </c>
      <c r="FC95" s="26" t="s">
        <v>578</v>
      </c>
      <c r="FD95" s="21" t="s">
        <v>549</v>
      </c>
      <c r="FE95" s="26" t="s">
        <v>626</v>
      </c>
      <c r="FF95" s="21" t="s">
        <v>666</v>
      </c>
    </row>
    <row r="96" spans="1:162" s="12" customFormat="1" x14ac:dyDescent="0.25">
      <c r="A96" s="21">
        <v>1</v>
      </c>
      <c r="B96" s="21">
        <v>95</v>
      </c>
      <c r="C96" s="22">
        <f t="shared" ref="C96:C100" ca="1" si="25">NOW()-1</f>
        <v>43894.984404976851</v>
      </c>
      <c r="D96" s="21" t="s">
        <v>1026</v>
      </c>
      <c r="E96" s="21">
        <v>95</v>
      </c>
      <c r="F96" s="23">
        <f t="shared" ca="1" si="21"/>
        <v>43954.984404976851</v>
      </c>
      <c r="G96" s="22"/>
      <c r="H96" s="21" t="s">
        <v>1070</v>
      </c>
      <c r="I96" s="21" t="s">
        <v>209</v>
      </c>
      <c r="J96" s="21" t="s">
        <v>956</v>
      </c>
      <c r="K96" s="21" t="s">
        <v>824</v>
      </c>
      <c r="L96" s="21" t="s">
        <v>186</v>
      </c>
      <c r="M96" s="21" t="s">
        <v>824</v>
      </c>
      <c r="N96" s="21" t="s">
        <v>837</v>
      </c>
      <c r="O96" s="21" t="s">
        <v>830</v>
      </c>
      <c r="P96" s="21" t="s">
        <v>186</v>
      </c>
      <c r="Q96" s="21" t="s">
        <v>844</v>
      </c>
      <c r="R96" s="22">
        <f ca="1">NOW()-1-TIME(2,2,2)</f>
        <v>43894.899659606483</v>
      </c>
      <c r="S96" s="22">
        <f ca="1">R96+TIME(0.2,0.3,0.5)</f>
        <v>43894.899659606483</v>
      </c>
      <c r="T96" s="21"/>
      <c r="U96" s="22"/>
      <c r="V96" s="21"/>
      <c r="W96" s="22"/>
      <c r="X96" s="21"/>
      <c r="Y96" s="21"/>
      <c r="Z96" s="21"/>
      <c r="AA96" s="21"/>
      <c r="AB96" s="21"/>
      <c r="AC96" s="21"/>
      <c r="AD96" s="21"/>
      <c r="AE96" s="21"/>
      <c r="AF96" s="21"/>
      <c r="AG96" s="21"/>
      <c r="AH96" s="21"/>
      <c r="AI96" s="22"/>
      <c r="AJ96" s="22"/>
      <c r="AK96" s="21"/>
      <c r="AL96" s="21"/>
      <c r="AM96" s="21"/>
      <c r="AN96" s="21"/>
      <c r="AO96" s="21"/>
      <c r="AP96" s="21"/>
      <c r="AQ96" s="21"/>
      <c r="AR96" s="21"/>
      <c r="AS96" s="21"/>
      <c r="AT96" s="21"/>
      <c r="AU96" s="21"/>
      <c r="AV96" s="21"/>
      <c r="AW96" s="21"/>
      <c r="AX96" s="21"/>
      <c r="AY96" s="21"/>
      <c r="AZ96" s="21"/>
      <c r="BA96" s="21"/>
      <c r="BB96" s="21"/>
      <c r="BC96" s="21"/>
      <c r="BD96" s="21"/>
      <c r="BE96" s="21"/>
      <c r="BF96" s="21"/>
      <c r="BG96" s="21"/>
      <c r="BH96" s="21"/>
      <c r="BI96" s="21"/>
      <c r="BJ96" s="21"/>
      <c r="BK96" s="21"/>
      <c r="BL96" s="21"/>
      <c r="BM96" s="21"/>
      <c r="BN96" s="21"/>
      <c r="BO96" s="21"/>
      <c r="BP96" s="21"/>
      <c r="BQ96" s="21"/>
      <c r="BR96" s="21"/>
      <c r="BS96" s="21"/>
      <c r="BT96" s="21"/>
      <c r="BU96" s="21"/>
      <c r="BV96" s="21"/>
      <c r="BW96" s="21"/>
      <c r="BX96" s="21" t="s">
        <v>1070</v>
      </c>
      <c r="BY96" s="21" t="s">
        <v>209</v>
      </c>
      <c r="BZ96" s="21" t="s">
        <v>956</v>
      </c>
      <c r="CA96" s="21" t="s">
        <v>824</v>
      </c>
      <c r="CB96" s="21" t="s">
        <v>186</v>
      </c>
      <c r="CC96" s="21" t="s">
        <v>824</v>
      </c>
      <c r="CD96" s="21" t="s">
        <v>837</v>
      </c>
      <c r="CE96" s="21" t="s">
        <v>830</v>
      </c>
      <c r="CF96" s="21" t="s">
        <v>186</v>
      </c>
      <c r="CG96" s="21" t="s">
        <v>844</v>
      </c>
      <c r="CH96" s="22">
        <f t="shared" ca="1" si="23"/>
        <v>43894.899659606483</v>
      </c>
      <c r="CI96" s="22">
        <f ca="1">CH96+TIME(0.2,0.3,0.5)</f>
        <v>43894.899659606483</v>
      </c>
      <c r="CJ96" s="21"/>
      <c r="CK96" s="21"/>
      <c r="CL96" s="21"/>
      <c r="CM96" s="21"/>
      <c r="CN96" s="21"/>
      <c r="CO96" s="21"/>
      <c r="CP96" s="21"/>
      <c r="CQ96" s="21"/>
      <c r="CR96" s="21"/>
      <c r="CS96" s="21"/>
      <c r="CT96" s="21"/>
      <c r="CU96" s="21"/>
      <c r="CV96" s="21"/>
      <c r="CW96" s="21"/>
      <c r="CX96" s="21"/>
      <c r="CY96" s="21"/>
      <c r="CZ96" s="21"/>
      <c r="DA96" s="21"/>
      <c r="DB96" s="21"/>
      <c r="DC96" s="21"/>
      <c r="DD96" s="21"/>
      <c r="DE96" s="21"/>
      <c r="DF96" s="22"/>
      <c r="DG96" s="21"/>
      <c r="DH96" s="22"/>
      <c r="DI96" s="21"/>
      <c r="DJ96" s="21"/>
      <c r="DK96" s="21"/>
      <c r="DL96" s="21"/>
      <c r="DM96" s="21"/>
      <c r="DN96" s="22"/>
      <c r="DO96" s="22"/>
      <c r="DP96" s="21"/>
      <c r="DQ96" s="22"/>
      <c r="DR96" s="21"/>
      <c r="DS96" s="21"/>
      <c r="DT96" s="21"/>
      <c r="DU96" s="21"/>
      <c r="DV96" s="21"/>
      <c r="DW96" s="22"/>
      <c r="DX96" s="22"/>
      <c r="DY96" s="21"/>
      <c r="DZ96" s="21"/>
      <c r="EA96" s="21"/>
      <c r="EB96" s="21"/>
      <c r="EC96" s="21"/>
      <c r="ED96" s="21"/>
      <c r="EE96" s="21"/>
      <c r="EF96" s="22"/>
      <c r="EG96" s="21"/>
      <c r="EH96" s="21"/>
      <c r="EI96" s="21"/>
      <c r="EJ96" s="21"/>
      <c r="EK96" s="21"/>
      <c r="EL96" s="21"/>
      <c r="EM96" s="21"/>
      <c r="EN96" s="21"/>
      <c r="EO96" s="21"/>
      <c r="EP96" s="21"/>
      <c r="EQ96" s="21"/>
      <c r="ER96" s="21"/>
      <c r="ES96" s="21"/>
      <c r="ET96" s="21"/>
      <c r="EU96" s="21"/>
      <c r="EV96" s="21"/>
      <c r="EW96" s="21"/>
      <c r="EX96" s="21"/>
      <c r="EY96" s="21">
        <v>95</v>
      </c>
      <c r="EZ96" s="21">
        <v>1003007311</v>
      </c>
      <c r="FA96" s="21">
        <v>532945675</v>
      </c>
      <c r="FB96" s="25">
        <v>100</v>
      </c>
      <c r="FC96" s="26" t="s">
        <v>572</v>
      </c>
      <c r="FD96" s="21" t="s">
        <v>555</v>
      </c>
      <c r="FE96" s="26" t="s">
        <v>1027</v>
      </c>
      <c r="FF96" s="21" t="s">
        <v>690</v>
      </c>
    </row>
    <row r="97" spans="1:162" s="12" customFormat="1" x14ac:dyDescent="0.25">
      <c r="A97" s="21">
        <v>1</v>
      </c>
      <c r="B97" s="21">
        <v>96</v>
      </c>
      <c r="C97" s="22">
        <f t="shared" ca="1" si="25"/>
        <v>43894.984404976851</v>
      </c>
      <c r="D97" s="21" t="s">
        <v>1026</v>
      </c>
      <c r="E97" s="21">
        <v>96</v>
      </c>
      <c r="F97" s="23">
        <f t="shared" ca="1" si="21"/>
        <v>43954.984404976851</v>
      </c>
      <c r="G97" s="22"/>
      <c r="H97" s="21" t="s">
        <v>1070</v>
      </c>
      <c r="I97" s="21" t="s">
        <v>194</v>
      </c>
      <c r="J97" s="21" t="s">
        <v>956</v>
      </c>
      <c r="K97" s="21" t="s">
        <v>831</v>
      </c>
      <c r="L97" s="21" t="s">
        <v>186</v>
      </c>
      <c r="M97" s="21" t="s">
        <v>831</v>
      </c>
      <c r="N97" s="21" t="s">
        <v>835</v>
      </c>
      <c r="O97" s="21" t="s">
        <v>830</v>
      </c>
      <c r="P97" s="21" t="s">
        <v>186</v>
      </c>
      <c r="Q97" s="21" t="s">
        <v>844</v>
      </c>
      <c r="R97" s="22">
        <f ca="1">NOW()-1</f>
        <v>43894.984404976851</v>
      </c>
      <c r="S97" s="22">
        <f ca="1">R97+TIME(2,2,1)</f>
        <v>43895.069138773149</v>
      </c>
      <c r="T97" s="21"/>
      <c r="U97" s="22"/>
      <c r="V97" s="21"/>
      <c r="W97" s="22"/>
      <c r="X97" s="21"/>
      <c r="Y97" s="21"/>
      <c r="Z97" s="21"/>
      <c r="AA97" s="21"/>
      <c r="AB97" s="21"/>
      <c r="AC97" s="21"/>
      <c r="AD97" s="21"/>
      <c r="AE97" s="21"/>
      <c r="AF97" s="21"/>
      <c r="AG97" s="21"/>
      <c r="AH97" s="21"/>
      <c r="AI97" s="22"/>
      <c r="AJ97" s="22"/>
      <c r="AK97" s="21"/>
      <c r="AL97" s="21"/>
      <c r="AM97" s="21"/>
      <c r="AN97" s="21"/>
      <c r="AO97" s="21"/>
      <c r="AP97" s="21"/>
      <c r="AQ97" s="21"/>
      <c r="AR97" s="21"/>
      <c r="AS97" s="21"/>
      <c r="AT97" s="21"/>
      <c r="AU97" s="21"/>
      <c r="AV97" s="21"/>
      <c r="AW97" s="21"/>
      <c r="AX97" s="21"/>
      <c r="AY97" s="21"/>
      <c r="AZ97" s="21"/>
      <c r="BA97" s="21"/>
      <c r="BB97" s="21"/>
      <c r="BC97" s="21"/>
      <c r="BD97" s="21"/>
      <c r="BE97" s="21"/>
      <c r="BF97" s="21"/>
      <c r="BG97" s="21"/>
      <c r="BH97" s="21"/>
      <c r="BI97" s="21"/>
      <c r="BJ97" s="21"/>
      <c r="BK97" s="21"/>
      <c r="BL97" s="21"/>
      <c r="BM97" s="21"/>
      <c r="BN97" s="21"/>
      <c r="BO97" s="21"/>
      <c r="BP97" s="21"/>
      <c r="BQ97" s="21"/>
      <c r="BR97" s="21"/>
      <c r="BS97" s="21"/>
      <c r="BT97" s="21"/>
      <c r="BU97" s="21"/>
      <c r="BV97" s="21"/>
      <c r="BW97" s="21"/>
      <c r="BX97" s="21" t="s">
        <v>1070</v>
      </c>
      <c r="BY97" s="21" t="s">
        <v>194</v>
      </c>
      <c r="BZ97" s="21" t="s">
        <v>956</v>
      </c>
      <c r="CA97" s="21" t="s">
        <v>831</v>
      </c>
      <c r="CB97" s="21" t="s">
        <v>186</v>
      </c>
      <c r="CC97" s="21" t="s">
        <v>831</v>
      </c>
      <c r="CD97" s="21" t="s">
        <v>835</v>
      </c>
      <c r="CE97" s="21" t="s">
        <v>830</v>
      </c>
      <c r="CF97" s="21" t="s">
        <v>186</v>
      </c>
      <c r="CG97" s="21" t="s">
        <v>844</v>
      </c>
      <c r="CH97" s="22">
        <f t="shared" ca="1" si="23"/>
        <v>43894.984404976851</v>
      </c>
      <c r="CI97" s="22">
        <f ca="1">CH97+TIME(2,2,1)</f>
        <v>43895.069138773149</v>
      </c>
      <c r="CJ97" s="21"/>
      <c r="CK97" s="21"/>
      <c r="CL97" s="21"/>
      <c r="CM97" s="21"/>
      <c r="CN97" s="21"/>
      <c r="CO97" s="21"/>
      <c r="CP97" s="21"/>
      <c r="CQ97" s="21"/>
      <c r="CR97" s="21"/>
      <c r="CS97" s="21"/>
      <c r="CT97" s="21"/>
      <c r="CU97" s="21"/>
      <c r="CV97" s="21"/>
      <c r="CW97" s="21"/>
      <c r="CX97" s="21"/>
      <c r="CY97" s="21"/>
      <c r="CZ97" s="21"/>
      <c r="DA97" s="21"/>
      <c r="DB97" s="21"/>
      <c r="DC97" s="21"/>
      <c r="DD97" s="21"/>
      <c r="DE97" s="21"/>
      <c r="DF97" s="22"/>
      <c r="DG97" s="21"/>
      <c r="DH97" s="22"/>
      <c r="DI97" s="21"/>
      <c r="DJ97" s="21"/>
      <c r="DK97" s="21"/>
      <c r="DL97" s="21"/>
      <c r="DM97" s="21"/>
      <c r="DN97" s="22"/>
      <c r="DO97" s="22"/>
      <c r="DP97" s="21"/>
      <c r="DQ97" s="22"/>
      <c r="DR97" s="21"/>
      <c r="DS97" s="21"/>
      <c r="DT97" s="21"/>
      <c r="DU97" s="21"/>
      <c r="DV97" s="21"/>
      <c r="DW97" s="22"/>
      <c r="DX97" s="22"/>
      <c r="DY97" s="21"/>
      <c r="DZ97" s="21"/>
      <c r="EA97" s="21"/>
      <c r="EB97" s="21"/>
      <c r="EC97" s="21"/>
      <c r="ED97" s="21"/>
      <c r="EE97" s="21"/>
      <c r="EF97" s="22"/>
      <c r="EG97" s="21"/>
      <c r="EH97" s="21"/>
      <c r="EI97" s="21"/>
      <c r="EJ97" s="21"/>
      <c r="EK97" s="21"/>
      <c r="EL97" s="21"/>
      <c r="EM97" s="21"/>
      <c r="EN97" s="21"/>
      <c r="EO97" s="21"/>
      <c r="EP97" s="21"/>
      <c r="EQ97" s="21"/>
      <c r="ER97" s="21"/>
      <c r="ES97" s="21"/>
      <c r="ET97" s="21"/>
      <c r="EU97" s="21"/>
      <c r="EV97" s="21"/>
      <c r="EW97" s="21"/>
      <c r="EX97" s="21"/>
      <c r="EY97" s="21">
        <v>96</v>
      </c>
      <c r="EZ97" s="21">
        <v>1003007329</v>
      </c>
      <c r="FA97" s="21">
        <v>284369419</v>
      </c>
      <c r="FB97" s="25">
        <v>75</v>
      </c>
      <c r="FC97" s="26" t="s">
        <v>560</v>
      </c>
      <c r="FD97" s="21" t="s">
        <v>561</v>
      </c>
      <c r="FE97" s="26" t="s">
        <v>1028</v>
      </c>
      <c r="FF97" s="21" t="s">
        <v>614</v>
      </c>
    </row>
    <row r="98" spans="1:162" s="12" customFormat="1" x14ac:dyDescent="0.25">
      <c r="A98" s="21">
        <v>1</v>
      </c>
      <c r="B98" s="21">
        <v>97</v>
      </c>
      <c r="C98" s="22">
        <f ca="1">NOW()-1</f>
        <v>43894.984404976851</v>
      </c>
      <c r="D98" s="21" t="s">
        <v>1026</v>
      </c>
      <c r="E98" s="21">
        <v>97</v>
      </c>
      <c r="F98" s="23">
        <f t="shared" ca="1" si="21"/>
        <v>43954.984404976851</v>
      </c>
      <c r="G98" s="22"/>
      <c r="H98" s="21" t="s">
        <v>1070</v>
      </c>
      <c r="I98" s="21" t="s">
        <v>194</v>
      </c>
      <c r="J98" s="21" t="s">
        <v>956</v>
      </c>
      <c r="K98" s="21" t="s">
        <v>835</v>
      </c>
      <c r="L98" s="21" t="s">
        <v>186</v>
      </c>
      <c r="M98" s="21" t="s">
        <v>835</v>
      </c>
      <c r="N98" s="21" t="s">
        <v>824</v>
      </c>
      <c r="O98" s="21" t="s">
        <v>830</v>
      </c>
      <c r="P98" s="21" t="s">
        <v>186</v>
      </c>
      <c r="Q98" s="21" t="s">
        <v>844</v>
      </c>
      <c r="R98" s="22">
        <f ca="1">NOW()-1+TIME(2,2,2)</f>
        <v>43895.069150347219</v>
      </c>
      <c r="S98" s="22">
        <f ca="1">R98+TIME(2,2,1)</f>
        <v>43895.153884143518</v>
      </c>
      <c r="T98" s="21"/>
      <c r="U98" s="22"/>
      <c r="V98" s="21"/>
      <c r="W98" s="22"/>
      <c r="X98" s="21"/>
      <c r="Y98" s="21"/>
      <c r="Z98" s="21"/>
      <c r="AA98" s="21"/>
      <c r="AB98" s="21"/>
      <c r="AC98" s="21"/>
      <c r="AD98" s="21"/>
      <c r="AE98" s="21"/>
      <c r="AF98" s="21"/>
      <c r="AG98" s="21"/>
      <c r="AH98" s="21"/>
      <c r="AI98" s="22"/>
      <c r="AJ98" s="22"/>
      <c r="AK98" s="21"/>
      <c r="AL98" s="21"/>
      <c r="AM98" s="21"/>
      <c r="AN98" s="21"/>
      <c r="AO98" s="21"/>
      <c r="AP98" s="21"/>
      <c r="AQ98" s="21"/>
      <c r="AR98" s="21"/>
      <c r="AS98" s="21"/>
      <c r="AT98" s="21"/>
      <c r="AU98" s="21"/>
      <c r="AV98" s="21"/>
      <c r="AW98" s="21"/>
      <c r="AX98" s="21"/>
      <c r="AY98" s="21"/>
      <c r="AZ98" s="21"/>
      <c r="BA98" s="21"/>
      <c r="BB98" s="21"/>
      <c r="BC98" s="21"/>
      <c r="BD98" s="21"/>
      <c r="BE98" s="21"/>
      <c r="BF98" s="21"/>
      <c r="BG98" s="21"/>
      <c r="BH98" s="21"/>
      <c r="BI98" s="21"/>
      <c r="BJ98" s="21"/>
      <c r="BK98" s="21"/>
      <c r="BL98" s="21"/>
      <c r="BM98" s="21"/>
      <c r="BN98" s="21"/>
      <c r="BO98" s="21"/>
      <c r="BP98" s="21"/>
      <c r="BQ98" s="21"/>
      <c r="BR98" s="21"/>
      <c r="BS98" s="21"/>
      <c r="BT98" s="21"/>
      <c r="BU98" s="21"/>
      <c r="BV98" s="21"/>
      <c r="BW98" s="21"/>
      <c r="BX98" s="21" t="s">
        <v>1070</v>
      </c>
      <c r="BY98" s="21" t="s">
        <v>194</v>
      </c>
      <c r="BZ98" s="21" t="s">
        <v>956</v>
      </c>
      <c r="CA98" s="21" t="s">
        <v>835</v>
      </c>
      <c r="CB98" s="21" t="s">
        <v>186</v>
      </c>
      <c r="CC98" s="21" t="s">
        <v>835</v>
      </c>
      <c r="CD98" s="21" t="s">
        <v>824</v>
      </c>
      <c r="CE98" s="21" t="s">
        <v>830</v>
      </c>
      <c r="CF98" s="21" t="s">
        <v>186</v>
      </c>
      <c r="CG98" s="21" t="s">
        <v>844</v>
      </c>
      <c r="CH98" s="22">
        <f t="shared" ca="1" si="23"/>
        <v>43895.069150347219</v>
      </c>
      <c r="CI98" s="22">
        <f ca="1">CH98+TIME(2,2,1)</f>
        <v>43895.153884143518</v>
      </c>
      <c r="CJ98" s="21"/>
      <c r="CK98" s="21"/>
      <c r="CL98" s="21"/>
      <c r="CM98" s="21"/>
      <c r="CN98" s="21"/>
      <c r="CO98" s="21"/>
      <c r="CP98" s="21"/>
      <c r="CQ98" s="21"/>
      <c r="CR98" s="21"/>
      <c r="CS98" s="21"/>
      <c r="CT98" s="21"/>
      <c r="CU98" s="21"/>
      <c r="CV98" s="21"/>
      <c r="CW98" s="21"/>
      <c r="CX98" s="21"/>
      <c r="CY98" s="21"/>
      <c r="CZ98" s="21"/>
      <c r="DA98" s="21"/>
      <c r="DB98" s="21"/>
      <c r="DC98" s="21"/>
      <c r="DD98" s="21"/>
      <c r="DE98" s="21"/>
      <c r="DF98" s="22"/>
      <c r="DG98" s="21"/>
      <c r="DH98" s="22"/>
      <c r="DI98" s="21"/>
      <c r="DJ98" s="21"/>
      <c r="DK98" s="21"/>
      <c r="DL98" s="21"/>
      <c r="DM98" s="21"/>
      <c r="DN98" s="22"/>
      <c r="DO98" s="22"/>
      <c r="DP98" s="21"/>
      <c r="DQ98" s="22"/>
      <c r="DR98" s="21"/>
      <c r="DS98" s="21"/>
      <c r="DT98" s="21"/>
      <c r="DU98" s="21"/>
      <c r="DV98" s="21"/>
      <c r="DW98" s="22"/>
      <c r="DX98" s="22"/>
      <c r="DY98" s="21"/>
      <c r="DZ98" s="21"/>
      <c r="EA98" s="21"/>
      <c r="EB98" s="21"/>
      <c r="EC98" s="21"/>
      <c r="ED98" s="21"/>
      <c r="EE98" s="21"/>
      <c r="EF98" s="22"/>
      <c r="EG98" s="21"/>
      <c r="EH98" s="21"/>
      <c r="EI98" s="21"/>
      <c r="EJ98" s="21"/>
      <c r="EK98" s="21"/>
      <c r="EL98" s="21"/>
      <c r="EM98" s="21"/>
      <c r="EN98" s="21"/>
      <c r="EO98" s="21"/>
      <c r="EP98" s="21"/>
      <c r="EQ98" s="21"/>
      <c r="ER98" s="21"/>
      <c r="ES98" s="21"/>
      <c r="ET98" s="21"/>
      <c r="EU98" s="21"/>
      <c r="EV98" s="21"/>
      <c r="EW98" s="21"/>
      <c r="EX98" s="21"/>
      <c r="EY98" s="21">
        <v>97</v>
      </c>
      <c r="EZ98" s="21">
        <v>1003007345</v>
      </c>
      <c r="FA98" s="21">
        <v>503967510</v>
      </c>
      <c r="FB98" s="25">
        <v>110</v>
      </c>
      <c r="FC98" s="26" t="s">
        <v>554</v>
      </c>
      <c r="FD98" s="21" t="s">
        <v>567</v>
      </c>
      <c r="FE98" s="26" t="s">
        <v>592</v>
      </c>
      <c r="FF98" s="21" t="s">
        <v>631</v>
      </c>
    </row>
    <row r="99" spans="1:162" s="12" customFormat="1" x14ac:dyDescent="0.25">
      <c r="A99" s="21">
        <v>1</v>
      </c>
      <c r="B99" s="21">
        <v>98</v>
      </c>
      <c r="C99" s="22">
        <f ca="1">NOW()-3</f>
        <v>43892.984404976851</v>
      </c>
      <c r="D99" s="21" t="s">
        <v>1026</v>
      </c>
      <c r="E99" s="21">
        <v>98</v>
      </c>
      <c r="F99" s="23">
        <f t="shared" ca="1" si="21"/>
        <v>43952.984404976851</v>
      </c>
      <c r="G99" s="22"/>
      <c r="H99" s="21" t="s">
        <v>1070</v>
      </c>
      <c r="I99" s="21" t="s">
        <v>206</v>
      </c>
      <c r="J99" s="21" t="s">
        <v>956</v>
      </c>
      <c r="K99" s="21" t="s">
        <v>837</v>
      </c>
      <c r="L99" s="21" t="s">
        <v>186</v>
      </c>
      <c r="M99" s="21" t="s">
        <v>837</v>
      </c>
      <c r="N99" s="21" t="s">
        <v>824</v>
      </c>
      <c r="O99" s="21" t="s">
        <v>830</v>
      </c>
      <c r="P99" s="21" t="s">
        <v>186</v>
      </c>
      <c r="Q99" s="21" t="s">
        <v>844</v>
      </c>
      <c r="R99" s="22">
        <f ca="1">NOW()-1+TIME(2,1,2)</f>
        <v>43895.06845590278</v>
      </c>
      <c r="S99" s="22">
        <f ca="1">R99+TIME(1,1,1)</f>
        <v>43895.110828587967</v>
      </c>
      <c r="T99" s="21"/>
      <c r="U99" s="22"/>
      <c r="V99" s="21"/>
      <c r="W99" s="22"/>
      <c r="X99" s="21"/>
      <c r="Y99" s="21"/>
      <c r="Z99" s="21"/>
      <c r="AA99" s="21"/>
      <c r="AB99" s="21"/>
      <c r="AC99" s="21"/>
      <c r="AD99" s="21"/>
      <c r="AE99" s="21"/>
      <c r="AF99" s="21"/>
      <c r="AG99" s="21"/>
      <c r="AH99" s="21"/>
      <c r="AI99" s="22"/>
      <c r="AJ99" s="22"/>
      <c r="AK99" s="21"/>
      <c r="AL99" s="21"/>
      <c r="AM99" s="21"/>
      <c r="AN99" s="21"/>
      <c r="AO99" s="21"/>
      <c r="AP99" s="21"/>
      <c r="AQ99" s="21"/>
      <c r="AR99" s="21"/>
      <c r="AS99" s="21"/>
      <c r="AT99" s="21"/>
      <c r="AU99" s="21"/>
      <c r="AV99" s="21"/>
      <c r="AW99" s="21"/>
      <c r="AX99" s="21"/>
      <c r="AY99" s="21"/>
      <c r="AZ99" s="21"/>
      <c r="BA99" s="21"/>
      <c r="BB99" s="21"/>
      <c r="BC99" s="21"/>
      <c r="BD99" s="21"/>
      <c r="BE99" s="21"/>
      <c r="BF99" s="21"/>
      <c r="BG99" s="21"/>
      <c r="BH99" s="21"/>
      <c r="BI99" s="21"/>
      <c r="BJ99" s="21"/>
      <c r="BK99" s="21"/>
      <c r="BL99" s="21"/>
      <c r="BM99" s="21"/>
      <c r="BN99" s="21"/>
      <c r="BO99" s="21"/>
      <c r="BP99" s="21"/>
      <c r="BQ99" s="21"/>
      <c r="BR99" s="21"/>
      <c r="BS99" s="21"/>
      <c r="BT99" s="21"/>
      <c r="BU99" s="21"/>
      <c r="BV99" s="21"/>
      <c r="BW99" s="21"/>
      <c r="BX99" s="21" t="s">
        <v>1070</v>
      </c>
      <c r="BY99" s="21" t="s">
        <v>206</v>
      </c>
      <c r="BZ99" s="21" t="s">
        <v>956</v>
      </c>
      <c r="CA99" s="21" t="s">
        <v>837</v>
      </c>
      <c r="CB99" s="21" t="s">
        <v>186</v>
      </c>
      <c r="CC99" s="21" t="s">
        <v>837</v>
      </c>
      <c r="CD99" s="21" t="s">
        <v>824</v>
      </c>
      <c r="CE99" s="21" t="s">
        <v>830</v>
      </c>
      <c r="CF99" s="21" t="s">
        <v>186</v>
      </c>
      <c r="CG99" s="21" t="s">
        <v>844</v>
      </c>
      <c r="CH99" s="22">
        <f t="shared" ca="1" si="23"/>
        <v>43895.06845590278</v>
      </c>
      <c r="CI99" s="22">
        <f ca="1">CH99+TIME(1,1,1)</f>
        <v>43895.110828587967</v>
      </c>
      <c r="CJ99" s="21"/>
      <c r="CK99" s="21"/>
      <c r="CL99" s="21"/>
      <c r="CM99" s="21"/>
      <c r="CN99" s="21"/>
      <c r="CO99" s="21"/>
      <c r="CP99" s="21"/>
      <c r="CQ99" s="21"/>
      <c r="CR99" s="21"/>
      <c r="CS99" s="21"/>
      <c r="CT99" s="21"/>
      <c r="CU99" s="21"/>
      <c r="CV99" s="21"/>
      <c r="CW99" s="21"/>
      <c r="CX99" s="21"/>
      <c r="CY99" s="21"/>
      <c r="CZ99" s="21"/>
      <c r="DA99" s="21"/>
      <c r="DB99" s="21"/>
      <c r="DC99" s="21"/>
      <c r="DD99" s="21"/>
      <c r="DE99" s="21"/>
      <c r="DF99" s="22"/>
      <c r="DG99" s="21"/>
      <c r="DH99" s="22"/>
      <c r="DI99" s="21"/>
      <c r="DJ99" s="21"/>
      <c r="DK99" s="21"/>
      <c r="DL99" s="21"/>
      <c r="DM99" s="21"/>
      <c r="DN99" s="22"/>
      <c r="DO99" s="22"/>
      <c r="DP99" s="21"/>
      <c r="DQ99" s="22"/>
      <c r="DR99" s="21"/>
      <c r="DS99" s="21"/>
      <c r="DT99" s="21"/>
      <c r="DU99" s="21"/>
      <c r="DV99" s="21"/>
      <c r="DW99" s="22"/>
      <c r="DX99" s="22"/>
      <c r="DY99" s="21"/>
      <c r="DZ99" s="21"/>
      <c r="EA99" s="21"/>
      <c r="EB99" s="21"/>
      <c r="EC99" s="21"/>
      <c r="ED99" s="21"/>
      <c r="EE99" s="21"/>
      <c r="EF99" s="22"/>
      <c r="EG99" s="21"/>
      <c r="EH99" s="21"/>
      <c r="EI99" s="21"/>
      <c r="EJ99" s="21"/>
      <c r="EK99" s="21"/>
      <c r="EL99" s="21"/>
      <c r="EM99" s="21"/>
      <c r="EN99" s="21"/>
      <c r="EO99" s="21"/>
      <c r="EP99" s="21"/>
      <c r="EQ99" s="21"/>
      <c r="ER99" s="21"/>
      <c r="ES99" s="21"/>
      <c r="ET99" s="21"/>
      <c r="EU99" s="21"/>
      <c r="EV99" s="21"/>
      <c r="EW99" s="21"/>
      <c r="EX99" s="21"/>
      <c r="EY99" s="21">
        <v>98</v>
      </c>
      <c r="EZ99" s="21">
        <v>1003007360</v>
      </c>
      <c r="FA99" s="21">
        <v>142646556</v>
      </c>
      <c r="FB99" s="25">
        <v>165</v>
      </c>
      <c r="FC99" s="26" t="s">
        <v>548</v>
      </c>
      <c r="FD99" s="21" t="s">
        <v>573</v>
      </c>
      <c r="FE99" s="26" t="s">
        <v>1029</v>
      </c>
      <c r="FF99" s="21" t="s">
        <v>619</v>
      </c>
    </row>
    <row r="100" spans="1:162" s="12" customFormat="1" x14ac:dyDescent="0.25">
      <c r="A100" s="21">
        <v>1</v>
      </c>
      <c r="B100" s="21">
        <v>99</v>
      </c>
      <c r="C100" s="22">
        <f t="shared" ca="1" si="25"/>
        <v>43894.984404976851</v>
      </c>
      <c r="D100" s="21" t="s">
        <v>1026</v>
      </c>
      <c r="E100" s="21">
        <v>99</v>
      </c>
      <c r="F100" s="23">
        <f t="shared" ca="1" si="21"/>
        <v>43954.984404976851</v>
      </c>
      <c r="G100" s="22"/>
      <c r="H100" s="21" t="s">
        <v>1070</v>
      </c>
      <c r="I100" s="21" t="s">
        <v>206</v>
      </c>
      <c r="J100" s="21" t="s">
        <v>956</v>
      </c>
      <c r="K100" s="21" t="s">
        <v>831</v>
      </c>
      <c r="L100" s="21" t="s">
        <v>186</v>
      </c>
      <c r="M100" s="21" t="s">
        <v>831</v>
      </c>
      <c r="N100" s="21" t="s">
        <v>835</v>
      </c>
      <c r="O100" s="21" t="s">
        <v>830</v>
      </c>
      <c r="P100" s="21" t="s">
        <v>186</v>
      </c>
      <c r="Q100" s="21" t="s">
        <v>844</v>
      </c>
      <c r="R100" s="22">
        <f ca="1">NOW()-TIME(1,1,1)</f>
        <v>43895.942032291663</v>
      </c>
      <c r="S100" s="22">
        <f ca="1">R100+TIME(1,2,1)</f>
        <v>43895.98509942129</v>
      </c>
      <c r="T100" s="21"/>
      <c r="U100" s="22"/>
      <c r="V100" s="21" t="s">
        <v>840</v>
      </c>
      <c r="W100" s="22">
        <f ca="1">NOW()-1</f>
        <v>43894.984404976851</v>
      </c>
      <c r="X100" s="21"/>
      <c r="Y100" s="21"/>
      <c r="Z100" s="21"/>
      <c r="AA100" s="21"/>
      <c r="AB100" s="21"/>
      <c r="AC100" s="21"/>
      <c r="AD100" s="21"/>
      <c r="AE100" s="21"/>
      <c r="AF100" s="21"/>
      <c r="AG100" s="21"/>
      <c r="AH100" s="21"/>
      <c r="AI100" s="22"/>
      <c r="AJ100" s="22"/>
      <c r="AK100" s="21"/>
      <c r="AL100" s="21"/>
      <c r="AM100" s="21"/>
      <c r="AN100" s="21"/>
      <c r="AO100" s="21"/>
      <c r="AP100" s="21"/>
      <c r="AQ100" s="21"/>
      <c r="AR100" s="21"/>
      <c r="AS100" s="21"/>
      <c r="AT100" s="21"/>
      <c r="AU100" s="21"/>
      <c r="AV100" s="21"/>
      <c r="AW100" s="21"/>
      <c r="AX100" s="21"/>
      <c r="AY100" s="21"/>
      <c r="AZ100" s="21"/>
      <c r="BA100" s="21"/>
      <c r="BB100" s="21"/>
      <c r="BC100" s="21"/>
      <c r="BD100" s="21"/>
      <c r="BE100" s="21"/>
      <c r="BF100" s="21"/>
      <c r="BG100" s="21"/>
      <c r="BH100" s="21"/>
      <c r="BI100" s="21"/>
      <c r="BJ100" s="21"/>
      <c r="BK100" s="21"/>
      <c r="BL100" s="21"/>
      <c r="BM100" s="21"/>
      <c r="BN100" s="21"/>
      <c r="BO100" s="21"/>
      <c r="BP100" s="21"/>
      <c r="BQ100" s="21"/>
      <c r="BR100" s="21"/>
      <c r="BS100" s="21"/>
      <c r="BT100" s="21"/>
      <c r="BU100" s="21"/>
      <c r="BV100" s="21"/>
      <c r="BW100" s="21"/>
      <c r="BX100" s="21" t="s">
        <v>1070</v>
      </c>
      <c r="BY100" s="21" t="s">
        <v>206</v>
      </c>
      <c r="BZ100" s="21" t="s">
        <v>956</v>
      </c>
      <c r="CA100" s="21" t="s">
        <v>831</v>
      </c>
      <c r="CB100" s="21" t="s">
        <v>186</v>
      </c>
      <c r="CC100" s="21" t="s">
        <v>831</v>
      </c>
      <c r="CD100" s="21" t="s">
        <v>835</v>
      </c>
      <c r="CE100" s="21" t="s">
        <v>830</v>
      </c>
      <c r="CF100" s="21" t="s">
        <v>186</v>
      </c>
      <c r="CG100" s="21" t="s">
        <v>844</v>
      </c>
      <c r="CH100" s="22">
        <f t="shared" ca="1" si="23"/>
        <v>43895.942032291663</v>
      </c>
      <c r="CI100" s="22">
        <f ca="1">CH100+TIME(1,2,1)</f>
        <v>43895.98509942129</v>
      </c>
      <c r="CJ100" s="21"/>
      <c r="CK100" s="21"/>
      <c r="CL100" s="21"/>
      <c r="CM100" s="21"/>
      <c r="CN100" s="21"/>
      <c r="CO100" s="21"/>
      <c r="CP100" s="21"/>
      <c r="CQ100" s="21"/>
      <c r="CR100" s="21"/>
      <c r="CS100" s="21"/>
      <c r="CT100" s="21"/>
      <c r="CU100" s="21"/>
      <c r="CV100" s="21"/>
      <c r="CW100" s="21"/>
      <c r="CX100" s="21"/>
      <c r="CY100" s="21"/>
      <c r="CZ100" s="21"/>
      <c r="DA100" s="21"/>
      <c r="DB100" s="21"/>
      <c r="DC100" s="21"/>
      <c r="DD100" s="21"/>
      <c r="DE100" s="21"/>
      <c r="DF100" s="22"/>
      <c r="DG100" s="21"/>
      <c r="DH100" s="22"/>
      <c r="DI100" s="21"/>
      <c r="DJ100" s="21"/>
      <c r="DK100" s="21"/>
      <c r="DL100" s="21"/>
      <c r="DM100" s="21"/>
      <c r="DN100" s="22"/>
      <c r="DO100" s="22"/>
      <c r="DP100" s="21"/>
      <c r="DQ100" s="22"/>
      <c r="DR100" s="21"/>
      <c r="DS100" s="21"/>
      <c r="DT100" s="21"/>
      <c r="DU100" s="21"/>
      <c r="DV100" s="21"/>
      <c r="DW100" s="22"/>
      <c r="DX100" s="22"/>
      <c r="DY100" s="21"/>
      <c r="DZ100" s="21"/>
      <c r="EA100" s="21"/>
      <c r="EB100" s="21"/>
      <c r="EC100" s="21"/>
      <c r="ED100" s="21"/>
      <c r="EE100" s="21"/>
      <c r="EF100" s="22"/>
      <c r="EG100" s="21"/>
      <c r="EH100" s="21"/>
      <c r="EI100" s="21"/>
      <c r="EJ100" s="21"/>
      <c r="EK100" s="21"/>
      <c r="EL100" s="21"/>
      <c r="EM100" s="21"/>
      <c r="EN100" s="21"/>
      <c r="EO100" s="21"/>
      <c r="EP100" s="21"/>
      <c r="EQ100" s="21"/>
      <c r="ER100" s="21"/>
      <c r="ES100" s="21"/>
      <c r="ET100" s="21"/>
      <c r="EU100" s="21"/>
      <c r="EV100" s="21"/>
      <c r="EW100" s="21"/>
      <c r="EX100" s="21"/>
      <c r="EY100" s="21">
        <v>97</v>
      </c>
      <c r="EZ100" s="21">
        <v>1003007378</v>
      </c>
      <c r="FA100" s="21">
        <v>448444860</v>
      </c>
      <c r="FB100" s="25">
        <v>175</v>
      </c>
      <c r="FC100" s="26" t="s">
        <v>585</v>
      </c>
      <c r="FD100" s="21" t="s">
        <v>579</v>
      </c>
      <c r="FE100" s="26" t="s">
        <v>1030</v>
      </c>
      <c r="FF100" s="21" t="s">
        <v>669</v>
      </c>
    </row>
    <row r="101" spans="1:162" s="12" customFormat="1" x14ac:dyDescent="0.25">
      <c r="A101" s="21">
        <v>1</v>
      </c>
      <c r="B101" s="21">
        <v>100</v>
      </c>
      <c r="C101" s="22">
        <f ca="1">NOW()-3</f>
        <v>43892.984404976851</v>
      </c>
      <c r="D101" s="21" t="s">
        <v>1026</v>
      </c>
      <c r="E101" s="21">
        <v>100</v>
      </c>
      <c r="F101" s="23">
        <f t="shared" ca="1" si="21"/>
        <v>43952.984404976851</v>
      </c>
      <c r="G101" s="22"/>
      <c r="H101" s="21" t="s">
        <v>1070</v>
      </c>
      <c r="I101" s="21" t="s">
        <v>212</v>
      </c>
      <c r="J101" s="21" t="s">
        <v>956</v>
      </c>
      <c r="K101" s="21" t="s">
        <v>835</v>
      </c>
      <c r="L101" s="21" t="s">
        <v>186</v>
      </c>
      <c r="M101" s="21" t="s">
        <v>835</v>
      </c>
      <c r="N101" s="21" t="s">
        <v>825</v>
      </c>
      <c r="O101" s="21" t="s">
        <v>830</v>
      </c>
      <c r="P101" s="21" t="s">
        <v>186</v>
      </c>
      <c r="Q101" s="21" t="s">
        <v>844</v>
      </c>
      <c r="R101" s="22">
        <f ca="1">NOW()-2-TIME(1,2,1)</f>
        <v>43893.941337847224</v>
      </c>
      <c r="S101" s="22">
        <f ca="1">R101+TIME(1,1,1)</f>
        <v>43893.983710532411</v>
      </c>
      <c r="T101" s="21"/>
      <c r="U101" s="22"/>
      <c r="V101" s="21"/>
      <c r="W101" s="22"/>
      <c r="X101" s="21"/>
      <c r="Y101" s="21"/>
      <c r="Z101" s="21"/>
      <c r="AA101" s="21"/>
      <c r="AB101" s="21"/>
      <c r="AC101" s="21"/>
      <c r="AD101" s="21"/>
      <c r="AE101" s="21"/>
      <c r="AF101" s="21"/>
      <c r="AG101" s="21"/>
      <c r="AH101" s="21"/>
      <c r="AI101" s="22"/>
      <c r="AJ101" s="22"/>
      <c r="AK101" s="21"/>
      <c r="AL101" s="21"/>
      <c r="AM101" s="21"/>
      <c r="AN101" s="21"/>
      <c r="AO101" s="21"/>
      <c r="AP101" s="21"/>
      <c r="AQ101" s="21"/>
      <c r="AR101" s="21"/>
      <c r="AS101" s="21"/>
      <c r="AT101" s="21"/>
      <c r="AU101" s="21"/>
      <c r="AV101" s="21"/>
      <c r="AW101" s="21"/>
      <c r="AX101" s="21"/>
      <c r="AY101" s="21"/>
      <c r="AZ101" s="21"/>
      <c r="BA101" s="21"/>
      <c r="BB101" s="21"/>
      <c r="BC101" s="21"/>
      <c r="BD101" s="21"/>
      <c r="BE101" s="21"/>
      <c r="BF101" s="21"/>
      <c r="BG101" s="21"/>
      <c r="BH101" s="21"/>
      <c r="BI101" s="21"/>
      <c r="BJ101" s="21"/>
      <c r="BK101" s="21"/>
      <c r="BL101" s="21"/>
      <c r="BM101" s="21"/>
      <c r="BN101" s="21"/>
      <c r="BO101" s="21"/>
      <c r="BP101" s="21"/>
      <c r="BQ101" s="21"/>
      <c r="BR101" s="21"/>
      <c r="BS101" s="21"/>
      <c r="BT101" s="21"/>
      <c r="BU101" s="21"/>
      <c r="BV101" s="21"/>
      <c r="BW101" s="21"/>
      <c r="BX101" s="21" t="s">
        <v>1070</v>
      </c>
      <c r="BY101" s="21" t="s">
        <v>212</v>
      </c>
      <c r="BZ101" s="21" t="s">
        <v>956</v>
      </c>
      <c r="CA101" s="21" t="s">
        <v>835</v>
      </c>
      <c r="CB101" s="21" t="s">
        <v>186</v>
      </c>
      <c r="CC101" s="21" t="s">
        <v>835</v>
      </c>
      <c r="CD101" s="21" t="s">
        <v>825</v>
      </c>
      <c r="CE101" s="21" t="s">
        <v>830</v>
      </c>
      <c r="CF101" s="21" t="s">
        <v>186</v>
      </c>
      <c r="CG101" s="21" t="s">
        <v>844</v>
      </c>
      <c r="CH101" s="22">
        <f t="shared" ca="1" si="23"/>
        <v>43893.941337847224</v>
      </c>
      <c r="CI101" s="22">
        <f ca="1">CH101+TIME(1,1,1)</f>
        <v>43893.983710532411</v>
      </c>
      <c r="CJ101" s="21"/>
      <c r="CK101" s="21"/>
      <c r="CL101" s="21"/>
      <c r="CM101" s="21"/>
      <c r="CN101" s="21"/>
      <c r="CO101" s="21"/>
      <c r="CP101" s="21"/>
      <c r="CQ101" s="21"/>
      <c r="CR101" s="21"/>
      <c r="CS101" s="21"/>
      <c r="CT101" s="21"/>
      <c r="CU101" s="21"/>
      <c r="CV101" s="21"/>
      <c r="CW101" s="21"/>
      <c r="CX101" s="21"/>
      <c r="CY101" s="21"/>
      <c r="CZ101" s="21"/>
      <c r="DA101" s="21"/>
      <c r="DB101" s="21"/>
      <c r="DC101" s="21"/>
      <c r="DD101" s="21"/>
      <c r="DE101" s="21"/>
      <c r="DF101" s="22"/>
      <c r="DG101" s="21"/>
      <c r="DH101" s="22"/>
      <c r="DI101" s="21"/>
      <c r="DJ101" s="21"/>
      <c r="DK101" s="21"/>
      <c r="DL101" s="21"/>
      <c r="DM101" s="21"/>
      <c r="DN101" s="22"/>
      <c r="DO101" s="22"/>
      <c r="DP101" s="21"/>
      <c r="DQ101" s="22"/>
      <c r="DR101" s="21"/>
      <c r="DS101" s="21"/>
      <c r="DT101" s="21"/>
      <c r="DU101" s="21"/>
      <c r="DV101" s="21"/>
      <c r="DW101" s="22"/>
      <c r="DX101" s="22"/>
      <c r="DY101" s="21"/>
      <c r="DZ101" s="21"/>
      <c r="EA101" s="21"/>
      <c r="EB101" s="21"/>
      <c r="EC101" s="21"/>
      <c r="ED101" s="21"/>
      <c r="EE101" s="21"/>
      <c r="EF101" s="22"/>
      <c r="EG101" s="21"/>
      <c r="EH101" s="21"/>
      <c r="EI101" s="21"/>
      <c r="EJ101" s="21"/>
      <c r="EK101" s="21"/>
      <c r="EL101" s="21"/>
      <c r="EM101" s="21"/>
      <c r="EN101" s="21"/>
      <c r="EO101" s="21"/>
      <c r="EP101" s="21"/>
      <c r="EQ101" s="21"/>
      <c r="ER101" s="21"/>
      <c r="ES101" s="21"/>
      <c r="ET101" s="21"/>
      <c r="EU101" s="21"/>
      <c r="EV101" s="21"/>
      <c r="EW101" s="21"/>
      <c r="EX101" s="21"/>
      <c r="EY101" s="21">
        <v>98</v>
      </c>
      <c r="EZ101" s="21">
        <v>1003007451</v>
      </c>
      <c r="FA101" s="21">
        <v>491766213</v>
      </c>
      <c r="FB101" s="25">
        <v>170</v>
      </c>
      <c r="FC101" s="26" t="s">
        <v>566</v>
      </c>
      <c r="FD101" s="21" t="s">
        <v>586</v>
      </c>
      <c r="FE101" s="26" t="s">
        <v>587</v>
      </c>
      <c r="FF101" s="21" t="s">
        <v>635</v>
      </c>
    </row>
    <row r="102" spans="1:162" s="12" customFormat="1" x14ac:dyDescent="0.25">
      <c r="A102" s="21">
        <v>1</v>
      </c>
      <c r="B102" s="21">
        <v>101</v>
      </c>
      <c r="C102" s="22">
        <f ca="1">NOW()-7</f>
        <v>43888.984404976851</v>
      </c>
      <c r="D102" s="21" t="s">
        <v>1026</v>
      </c>
      <c r="E102" s="21">
        <v>101</v>
      </c>
      <c r="F102" s="23">
        <f t="shared" ca="1" si="21"/>
        <v>43948.984404976851</v>
      </c>
      <c r="G102" s="22"/>
      <c r="H102" s="21" t="s">
        <v>1070</v>
      </c>
      <c r="I102" s="21" t="s">
        <v>209</v>
      </c>
      <c r="J102" s="21" t="s">
        <v>956</v>
      </c>
      <c r="K102" s="21" t="s">
        <v>837</v>
      </c>
      <c r="L102" s="21" t="s">
        <v>186</v>
      </c>
      <c r="M102" s="21" t="s">
        <v>837</v>
      </c>
      <c r="N102" s="21" t="s">
        <v>835</v>
      </c>
      <c r="O102" s="21" t="s">
        <v>830</v>
      </c>
      <c r="P102" s="21" t="s">
        <v>186</v>
      </c>
      <c r="Q102" s="21" t="s">
        <v>844</v>
      </c>
      <c r="R102" s="22">
        <f ca="1">C102+TIME(0.1,0.2,3)</f>
        <v>43888.984439699074</v>
      </c>
      <c r="S102" s="22">
        <f ca="1">R102+TIME(2,2,2)</f>
        <v>43889.069185069442</v>
      </c>
      <c r="T102" s="21"/>
      <c r="U102" s="22"/>
      <c r="V102" s="21"/>
      <c r="W102" s="22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2"/>
      <c r="AJ102" s="22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  <c r="BE102" s="21"/>
      <c r="BF102" s="21"/>
      <c r="BG102" s="21"/>
      <c r="BH102" s="21"/>
      <c r="BI102" s="21"/>
      <c r="BJ102" s="21"/>
      <c r="BK102" s="21"/>
      <c r="BL102" s="21"/>
      <c r="BM102" s="21"/>
      <c r="BN102" s="21"/>
      <c r="BO102" s="21"/>
      <c r="BP102" s="21"/>
      <c r="BQ102" s="21"/>
      <c r="BR102" s="21"/>
      <c r="BS102" s="21"/>
      <c r="BT102" s="21"/>
      <c r="BU102" s="21"/>
      <c r="BV102" s="21"/>
      <c r="BW102" s="21"/>
      <c r="BX102" s="21" t="s">
        <v>1070</v>
      </c>
      <c r="BY102" s="21" t="s">
        <v>209</v>
      </c>
      <c r="BZ102" s="21" t="s">
        <v>956</v>
      </c>
      <c r="CA102" s="21" t="s">
        <v>837</v>
      </c>
      <c r="CB102" s="21" t="s">
        <v>186</v>
      </c>
      <c r="CC102" s="21" t="s">
        <v>837</v>
      </c>
      <c r="CD102" s="21" t="s">
        <v>835</v>
      </c>
      <c r="CE102" s="21" t="s">
        <v>830</v>
      </c>
      <c r="CF102" s="21" t="s">
        <v>186</v>
      </c>
      <c r="CG102" s="21" t="s">
        <v>844</v>
      </c>
      <c r="CH102" s="22">
        <f t="shared" ca="1" si="23"/>
        <v>43888.984439699074</v>
      </c>
      <c r="CI102" s="22">
        <f ca="1">CH102+TIME(2,2,2)</f>
        <v>43889.069185069442</v>
      </c>
      <c r="CJ102" s="21"/>
      <c r="CK102" s="21"/>
      <c r="CL102" s="21"/>
      <c r="CM102" s="21"/>
      <c r="CN102" s="21"/>
      <c r="CO102" s="21"/>
      <c r="CP102" s="21"/>
      <c r="CQ102" s="21"/>
      <c r="CR102" s="21"/>
      <c r="CS102" s="21"/>
      <c r="CT102" s="21"/>
      <c r="CU102" s="21"/>
      <c r="CV102" s="21"/>
      <c r="CW102" s="21"/>
      <c r="CX102" s="21"/>
      <c r="CY102" s="21"/>
      <c r="CZ102" s="21"/>
      <c r="DA102" s="21"/>
      <c r="DB102" s="21"/>
      <c r="DC102" s="21"/>
      <c r="DD102" s="21"/>
      <c r="DE102" s="21"/>
      <c r="DF102" s="22"/>
      <c r="DG102" s="21"/>
      <c r="DH102" s="22"/>
      <c r="DI102" s="21"/>
      <c r="DJ102" s="21"/>
      <c r="DK102" s="21"/>
      <c r="DL102" s="21"/>
      <c r="DM102" s="21"/>
      <c r="DN102" s="22"/>
      <c r="DO102" s="22"/>
      <c r="DP102" s="21"/>
      <c r="DQ102" s="22"/>
      <c r="DR102" s="21"/>
      <c r="DS102" s="21"/>
      <c r="DT102" s="21"/>
      <c r="DU102" s="21"/>
      <c r="DV102" s="21"/>
      <c r="DW102" s="22"/>
      <c r="DX102" s="22"/>
      <c r="DY102" s="21"/>
      <c r="DZ102" s="21"/>
      <c r="EA102" s="21"/>
      <c r="EB102" s="21"/>
      <c r="EC102" s="21"/>
      <c r="ED102" s="21"/>
      <c r="EE102" s="21"/>
      <c r="EF102" s="22"/>
      <c r="EG102" s="21"/>
      <c r="EH102" s="21"/>
      <c r="EI102" s="21"/>
      <c r="EJ102" s="21"/>
      <c r="EK102" s="21"/>
      <c r="EL102" s="21"/>
      <c r="EM102" s="21"/>
      <c r="EN102" s="21"/>
      <c r="EO102" s="21"/>
      <c r="EP102" s="21"/>
      <c r="EQ102" s="21"/>
      <c r="ER102" s="21"/>
      <c r="ES102" s="21"/>
      <c r="ET102" s="21"/>
      <c r="EU102" s="21"/>
      <c r="EV102" s="21"/>
      <c r="EW102" s="21"/>
      <c r="EX102" s="21"/>
      <c r="EY102" s="21">
        <v>98</v>
      </c>
      <c r="EZ102" s="21">
        <v>1003007477</v>
      </c>
      <c r="FA102" s="21">
        <v>186432431</v>
      </c>
      <c r="FB102" s="25">
        <v>1650</v>
      </c>
      <c r="FC102" s="26" t="s">
        <v>572</v>
      </c>
      <c r="FD102" s="21" t="s">
        <v>596</v>
      </c>
      <c r="FE102" s="26" t="s">
        <v>1031</v>
      </c>
      <c r="FF102" s="21" t="s">
        <v>680</v>
      </c>
    </row>
    <row r="103" spans="1:162" s="12" customFormat="1" x14ac:dyDescent="0.25">
      <c r="A103" s="21">
        <v>1</v>
      </c>
      <c r="B103" s="21">
        <v>102</v>
      </c>
      <c r="C103" s="22">
        <f ca="1">NOW()-7</f>
        <v>43888.984404976851</v>
      </c>
      <c r="D103" s="21" t="s">
        <v>1026</v>
      </c>
      <c r="E103" s="21">
        <v>102</v>
      </c>
      <c r="F103" s="23">
        <f t="shared" ca="1" si="21"/>
        <v>43948.984404976851</v>
      </c>
      <c r="G103" s="22"/>
      <c r="H103" s="21" t="s">
        <v>1070</v>
      </c>
      <c r="I103" s="21" t="s">
        <v>209</v>
      </c>
      <c r="J103" s="21" t="s">
        <v>956</v>
      </c>
      <c r="K103" s="21" t="s">
        <v>835</v>
      </c>
      <c r="L103" s="21" t="s">
        <v>186</v>
      </c>
      <c r="M103" s="21" t="s">
        <v>835</v>
      </c>
      <c r="N103" s="21" t="s">
        <v>837</v>
      </c>
      <c r="O103" s="21" t="s">
        <v>830</v>
      </c>
      <c r="P103" s="21" t="s">
        <v>186</v>
      </c>
      <c r="Q103" s="21" t="s">
        <v>844</v>
      </c>
      <c r="R103" s="22">
        <f ca="1">C103+TIME(0.2,0.3,1)</f>
        <v>43888.984416550928</v>
      </c>
      <c r="S103" s="22">
        <f ca="1">R103+TIME(0.3,2,1)</f>
        <v>43888.98581701389</v>
      </c>
      <c r="T103" s="21"/>
      <c r="U103" s="22"/>
      <c r="V103" s="21"/>
      <c r="W103" s="22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2"/>
      <c r="AJ103" s="22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  <c r="BE103" s="21"/>
      <c r="BF103" s="21"/>
      <c r="BG103" s="21"/>
      <c r="BH103" s="21"/>
      <c r="BI103" s="21"/>
      <c r="BJ103" s="21"/>
      <c r="BK103" s="21"/>
      <c r="BL103" s="21"/>
      <c r="BM103" s="21"/>
      <c r="BN103" s="21"/>
      <c r="BO103" s="21"/>
      <c r="BP103" s="21"/>
      <c r="BQ103" s="21"/>
      <c r="BR103" s="21"/>
      <c r="BS103" s="21"/>
      <c r="BT103" s="21"/>
      <c r="BU103" s="21"/>
      <c r="BV103" s="21"/>
      <c r="BW103" s="21"/>
      <c r="BX103" s="21" t="s">
        <v>1070</v>
      </c>
      <c r="BY103" s="21" t="s">
        <v>209</v>
      </c>
      <c r="BZ103" s="21" t="s">
        <v>956</v>
      </c>
      <c r="CA103" s="21" t="s">
        <v>835</v>
      </c>
      <c r="CB103" s="21" t="s">
        <v>186</v>
      </c>
      <c r="CC103" s="21" t="s">
        <v>835</v>
      </c>
      <c r="CD103" s="21" t="s">
        <v>837</v>
      </c>
      <c r="CE103" s="21" t="s">
        <v>830</v>
      </c>
      <c r="CF103" s="21" t="s">
        <v>186</v>
      </c>
      <c r="CG103" s="21" t="s">
        <v>844</v>
      </c>
      <c r="CH103" s="22">
        <f t="shared" ca="1" si="23"/>
        <v>43888.984416550928</v>
      </c>
      <c r="CI103" s="22">
        <f ca="1">CH103+TIME(0.3,2,1)</f>
        <v>43888.98581701389</v>
      </c>
      <c r="CJ103" s="21"/>
      <c r="CK103" s="21"/>
      <c r="CL103" s="21"/>
      <c r="CM103" s="21"/>
      <c r="CN103" s="21"/>
      <c r="CO103" s="21"/>
      <c r="CP103" s="21"/>
      <c r="CQ103" s="21"/>
      <c r="CR103" s="21"/>
      <c r="CS103" s="21"/>
      <c r="CT103" s="21"/>
      <c r="CU103" s="21"/>
      <c r="CV103" s="21"/>
      <c r="CW103" s="21"/>
      <c r="CX103" s="21"/>
      <c r="CY103" s="21"/>
      <c r="CZ103" s="21"/>
      <c r="DA103" s="21"/>
      <c r="DB103" s="21"/>
      <c r="DC103" s="21"/>
      <c r="DD103" s="21"/>
      <c r="DE103" s="21"/>
      <c r="DF103" s="22"/>
      <c r="DG103" s="21"/>
      <c r="DH103" s="22"/>
      <c r="DI103" s="21"/>
      <c r="DJ103" s="21"/>
      <c r="DK103" s="21"/>
      <c r="DL103" s="21"/>
      <c r="DM103" s="21"/>
      <c r="DN103" s="22"/>
      <c r="DO103" s="22"/>
      <c r="DP103" s="21"/>
      <c r="DQ103" s="22"/>
      <c r="DR103" s="21"/>
      <c r="DS103" s="21"/>
      <c r="DT103" s="21"/>
      <c r="DU103" s="21"/>
      <c r="DV103" s="21"/>
      <c r="DW103" s="22"/>
      <c r="DX103" s="22"/>
      <c r="DY103" s="21"/>
      <c r="DZ103" s="21"/>
      <c r="EA103" s="21"/>
      <c r="EB103" s="21"/>
      <c r="EC103" s="21"/>
      <c r="ED103" s="21"/>
      <c r="EE103" s="21"/>
      <c r="EF103" s="22"/>
      <c r="EG103" s="21"/>
      <c r="EH103" s="21"/>
      <c r="EI103" s="21"/>
      <c r="EJ103" s="21"/>
      <c r="EK103" s="21"/>
      <c r="EL103" s="21"/>
      <c r="EM103" s="21"/>
      <c r="EN103" s="21"/>
      <c r="EO103" s="21"/>
      <c r="EP103" s="21"/>
      <c r="EQ103" s="21"/>
      <c r="ER103" s="21"/>
      <c r="ES103" s="21"/>
      <c r="ET103" s="21"/>
      <c r="EU103" s="21"/>
      <c r="EV103" s="21"/>
      <c r="EW103" s="21"/>
      <c r="EX103" s="21"/>
      <c r="EY103" s="21">
        <v>99</v>
      </c>
      <c r="EZ103" s="21">
        <v>1003007584</v>
      </c>
      <c r="FA103" s="21">
        <v>170342438</v>
      </c>
      <c r="FB103" s="25">
        <v>125</v>
      </c>
      <c r="FC103" s="26" t="s">
        <v>578</v>
      </c>
      <c r="FD103" s="21" t="s">
        <v>602</v>
      </c>
      <c r="FE103" s="26" t="s">
        <v>1032</v>
      </c>
      <c r="FF103" s="21" t="s">
        <v>623</v>
      </c>
    </row>
    <row r="104" spans="1:162" s="12" customFormat="1" x14ac:dyDescent="0.25">
      <c r="A104" s="21">
        <v>1</v>
      </c>
      <c r="B104" s="21">
        <v>103</v>
      </c>
      <c r="C104" s="22">
        <f ca="1">NOW()-8</f>
        <v>43887.984404976851</v>
      </c>
      <c r="D104" s="21" t="s">
        <v>1026</v>
      </c>
      <c r="E104" s="21">
        <v>103</v>
      </c>
      <c r="F104" s="23">
        <f t="shared" ca="1" si="21"/>
        <v>43947.984404976851</v>
      </c>
      <c r="G104" s="22"/>
      <c r="H104" s="21" t="s">
        <v>1070</v>
      </c>
      <c r="I104" s="21" t="s">
        <v>194</v>
      </c>
      <c r="J104" s="21" t="s">
        <v>956</v>
      </c>
      <c r="K104" s="21" t="s">
        <v>825</v>
      </c>
      <c r="L104" s="21" t="s">
        <v>186</v>
      </c>
      <c r="M104" s="21" t="s">
        <v>825</v>
      </c>
      <c r="N104" s="21" t="s">
        <v>825</v>
      </c>
      <c r="O104" s="21" t="s">
        <v>830</v>
      </c>
      <c r="P104" s="21" t="s">
        <v>186</v>
      </c>
      <c r="Q104" s="21" t="s">
        <v>844</v>
      </c>
      <c r="R104" s="22">
        <f ca="1">C104+TIME(0.4,0.2,0.1)</f>
        <v>43887.984404976851</v>
      </c>
      <c r="S104" s="22">
        <f ca="1">R104+TIME(1,1,1)</f>
        <v>43888.026777662039</v>
      </c>
      <c r="T104" s="21"/>
      <c r="U104" s="22"/>
      <c r="V104" s="21"/>
      <c r="W104" s="22"/>
      <c r="X104" s="21"/>
      <c r="Y104" s="21"/>
      <c r="Z104" s="21"/>
      <c r="AA104" s="21"/>
      <c r="AB104" s="21"/>
      <c r="AC104" s="21"/>
      <c r="AD104" s="21"/>
      <c r="AE104" s="21"/>
      <c r="AF104" s="21"/>
      <c r="AG104" s="21"/>
      <c r="AH104" s="21"/>
      <c r="AI104" s="22"/>
      <c r="AJ104" s="22"/>
      <c r="AK104" s="21"/>
      <c r="AL104" s="21"/>
      <c r="AM104" s="21"/>
      <c r="AN104" s="21"/>
      <c r="AO104" s="21"/>
      <c r="AP104" s="21"/>
      <c r="AQ104" s="21"/>
      <c r="AR104" s="21"/>
      <c r="AS104" s="21"/>
      <c r="AT104" s="21"/>
      <c r="AU104" s="21"/>
      <c r="AV104" s="21"/>
      <c r="AW104" s="21"/>
      <c r="AX104" s="21"/>
      <c r="AY104" s="21"/>
      <c r="AZ104" s="21"/>
      <c r="BA104" s="21"/>
      <c r="BB104" s="21"/>
      <c r="BC104" s="21"/>
      <c r="BD104" s="21"/>
      <c r="BE104" s="21"/>
      <c r="BF104" s="21"/>
      <c r="BG104" s="21"/>
      <c r="BH104" s="21"/>
      <c r="BI104" s="21"/>
      <c r="BJ104" s="21"/>
      <c r="BK104" s="21"/>
      <c r="BL104" s="21"/>
      <c r="BM104" s="21"/>
      <c r="BN104" s="21"/>
      <c r="BO104" s="21"/>
      <c r="BP104" s="21"/>
      <c r="BQ104" s="21"/>
      <c r="BR104" s="21"/>
      <c r="BS104" s="21"/>
      <c r="BT104" s="21"/>
      <c r="BU104" s="21"/>
      <c r="BV104" s="21"/>
      <c r="BW104" s="21"/>
      <c r="BX104" s="21" t="s">
        <v>1070</v>
      </c>
      <c r="BY104" s="21" t="s">
        <v>194</v>
      </c>
      <c r="BZ104" s="21" t="s">
        <v>956</v>
      </c>
      <c r="CA104" s="21" t="s">
        <v>825</v>
      </c>
      <c r="CB104" s="21" t="s">
        <v>186</v>
      </c>
      <c r="CC104" s="21" t="s">
        <v>825</v>
      </c>
      <c r="CD104" s="21" t="s">
        <v>825</v>
      </c>
      <c r="CE104" s="21" t="s">
        <v>830</v>
      </c>
      <c r="CF104" s="21" t="s">
        <v>186</v>
      </c>
      <c r="CG104" s="21" t="s">
        <v>844</v>
      </c>
      <c r="CH104" s="22">
        <f t="shared" ca="1" si="23"/>
        <v>43887.984404976851</v>
      </c>
      <c r="CI104" s="22">
        <f ca="1">CH104+TIME(1,1,1)</f>
        <v>43888.026777662039</v>
      </c>
      <c r="CJ104" s="21"/>
      <c r="CK104" s="21"/>
      <c r="CL104" s="21"/>
      <c r="CM104" s="21"/>
      <c r="CN104" s="21"/>
      <c r="CO104" s="21"/>
      <c r="CP104" s="21"/>
      <c r="CQ104" s="21"/>
      <c r="CR104" s="21"/>
      <c r="CS104" s="21"/>
      <c r="CT104" s="21"/>
      <c r="CU104" s="21"/>
      <c r="CV104" s="21"/>
      <c r="CW104" s="21"/>
      <c r="CX104" s="21"/>
      <c r="CY104" s="21"/>
      <c r="CZ104" s="21"/>
      <c r="DA104" s="21"/>
      <c r="DB104" s="21"/>
      <c r="DC104" s="21"/>
      <c r="DD104" s="21"/>
      <c r="DE104" s="21"/>
      <c r="DF104" s="22"/>
      <c r="DG104" s="21"/>
      <c r="DH104" s="22"/>
      <c r="DI104" s="21"/>
      <c r="DJ104" s="21"/>
      <c r="DK104" s="21"/>
      <c r="DL104" s="21"/>
      <c r="DM104" s="21"/>
      <c r="DN104" s="22"/>
      <c r="DO104" s="22"/>
      <c r="DP104" s="21"/>
      <c r="DQ104" s="22"/>
      <c r="DR104" s="21"/>
      <c r="DS104" s="21"/>
      <c r="DT104" s="21"/>
      <c r="DU104" s="21"/>
      <c r="DV104" s="21"/>
      <c r="DW104" s="22"/>
      <c r="DX104" s="22"/>
      <c r="DY104" s="21"/>
      <c r="DZ104" s="21"/>
      <c r="EA104" s="21"/>
      <c r="EB104" s="21"/>
      <c r="EC104" s="21"/>
      <c r="ED104" s="21"/>
      <c r="EE104" s="21"/>
      <c r="EF104" s="22"/>
      <c r="EG104" s="21"/>
      <c r="EH104" s="21"/>
      <c r="EI104" s="21"/>
      <c r="EJ104" s="21"/>
      <c r="EK104" s="21"/>
      <c r="EL104" s="21"/>
      <c r="EM104" s="21"/>
      <c r="EN104" s="21"/>
      <c r="EO104" s="21"/>
      <c r="EP104" s="21"/>
      <c r="EQ104" s="21"/>
      <c r="ER104" s="21"/>
      <c r="ES104" s="21"/>
      <c r="ET104" s="21"/>
      <c r="EU104" s="21"/>
      <c r="EV104" s="21"/>
      <c r="EW104" s="21"/>
      <c r="EX104" s="21"/>
      <c r="EY104" s="21">
        <v>100</v>
      </c>
      <c r="EZ104" s="21">
        <v>1003007592</v>
      </c>
      <c r="FA104" s="21">
        <v>598180869</v>
      </c>
      <c r="FB104" s="25">
        <v>215</v>
      </c>
      <c r="FC104" s="26" t="s">
        <v>560</v>
      </c>
      <c r="FD104" s="21" t="s">
        <v>607</v>
      </c>
      <c r="FE104" s="26" t="s">
        <v>1033</v>
      </c>
      <c r="FF104" s="21" t="s">
        <v>563</v>
      </c>
    </row>
    <row r="105" spans="1:162" s="12" customFormat="1" x14ac:dyDescent="0.25">
      <c r="A105" s="21">
        <v>1</v>
      </c>
      <c r="B105" s="21">
        <v>104</v>
      </c>
      <c r="C105" s="22">
        <f ca="1">NOW()-8</f>
        <v>43887.984404976851</v>
      </c>
      <c r="D105" s="21" t="s">
        <v>1026</v>
      </c>
      <c r="E105" s="21">
        <v>104</v>
      </c>
      <c r="F105" s="23">
        <f t="shared" ca="1" si="21"/>
        <v>43947.984404976851</v>
      </c>
      <c r="G105" s="22"/>
      <c r="H105" s="21" t="s">
        <v>1070</v>
      </c>
      <c r="I105" s="21" t="s">
        <v>206</v>
      </c>
      <c r="J105" s="21" t="s">
        <v>956</v>
      </c>
      <c r="K105" s="21" t="s">
        <v>824</v>
      </c>
      <c r="L105" s="21" t="s">
        <v>186</v>
      </c>
      <c r="M105" s="21" t="s">
        <v>824</v>
      </c>
      <c r="N105" s="21" t="s">
        <v>831</v>
      </c>
      <c r="O105" s="21" t="s">
        <v>830</v>
      </c>
      <c r="P105" s="21" t="s">
        <v>186</v>
      </c>
      <c r="Q105" s="21" t="s">
        <v>844</v>
      </c>
      <c r="R105" s="22">
        <f ca="1">C105+TIME(0.1,0.1,1)</f>
        <v>43887.984416550928</v>
      </c>
      <c r="S105" s="22">
        <f ca="1">R105+TIME(2,1,1)</f>
        <v>43888.06845590278</v>
      </c>
      <c r="T105" s="21"/>
      <c r="U105" s="22"/>
      <c r="V105" s="21"/>
      <c r="W105" s="22"/>
      <c r="X105" s="21"/>
      <c r="Y105" s="21"/>
      <c r="Z105" s="21"/>
      <c r="AA105" s="21"/>
      <c r="AB105" s="21"/>
      <c r="AC105" s="21"/>
      <c r="AD105" s="21"/>
      <c r="AE105" s="21"/>
      <c r="AF105" s="21"/>
      <c r="AG105" s="21"/>
      <c r="AH105" s="21"/>
      <c r="AI105" s="22"/>
      <c r="AJ105" s="22"/>
      <c r="AK105" s="21"/>
      <c r="AL105" s="21"/>
      <c r="AM105" s="21"/>
      <c r="AN105" s="21"/>
      <c r="AO105" s="21"/>
      <c r="AP105" s="21"/>
      <c r="AQ105" s="21"/>
      <c r="AR105" s="21"/>
      <c r="AS105" s="21"/>
      <c r="AT105" s="21"/>
      <c r="AU105" s="21"/>
      <c r="AV105" s="21"/>
      <c r="AW105" s="21"/>
      <c r="AX105" s="21"/>
      <c r="AY105" s="21"/>
      <c r="AZ105" s="21"/>
      <c r="BA105" s="21"/>
      <c r="BB105" s="21"/>
      <c r="BC105" s="21"/>
      <c r="BD105" s="21"/>
      <c r="BE105" s="21"/>
      <c r="BF105" s="21"/>
      <c r="BG105" s="21"/>
      <c r="BH105" s="21"/>
      <c r="BI105" s="21"/>
      <c r="BJ105" s="21"/>
      <c r="BK105" s="21"/>
      <c r="BL105" s="21"/>
      <c r="BM105" s="21"/>
      <c r="BN105" s="21"/>
      <c r="BO105" s="21"/>
      <c r="BP105" s="21"/>
      <c r="BQ105" s="21"/>
      <c r="BR105" s="21"/>
      <c r="BS105" s="21"/>
      <c r="BT105" s="21"/>
      <c r="BU105" s="21"/>
      <c r="BV105" s="21"/>
      <c r="BW105" s="21"/>
      <c r="BX105" s="21" t="s">
        <v>1070</v>
      </c>
      <c r="BY105" s="21" t="s">
        <v>206</v>
      </c>
      <c r="BZ105" s="21" t="s">
        <v>956</v>
      </c>
      <c r="CA105" s="21" t="s">
        <v>824</v>
      </c>
      <c r="CB105" s="21" t="s">
        <v>186</v>
      </c>
      <c r="CC105" s="21" t="s">
        <v>824</v>
      </c>
      <c r="CD105" s="21" t="s">
        <v>831</v>
      </c>
      <c r="CE105" s="21" t="s">
        <v>830</v>
      </c>
      <c r="CF105" s="21" t="s">
        <v>186</v>
      </c>
      <c r="CG105" s="21" t="s">
        <v>844</v>
      </c>
      <c r="CH105" s="22">
        <f t="shared" ca="1" si="23"/>
        <v>43887.984416550928</v>
      </c>
      <c r="CI105" s="22">
        <f ca="1">CH105+TIME(2,1,1)</f>
        <v>43888.06845590278</v>
      </c>
      <c r="CJ105" s="21"/>
      <c r="CK105" s="21"/>
      <c r="CL105" s="21"/>
      <c r="CM105" s="21"/>
      <c r="CN105" s="21"/>
      <c r="CO105" s="21"/>
      <c r="CP105" s="21"/>
      <c r="CQ105" s="21"/>
      <c r="CR105" s="21"/>
      <c r="CS105" s="21"/>
      <c r="CT105" s="21"/>
      <c r="CU105" s="21"/>
      <c r="CV105" s="21"/>
      <c r="CW105" s="21"/>
      <c r="CX105" s="21"/>
      <c r="CY105" s="21"/>
      <c r="CZ105" s="21"/>
      <c r="DA105" s="21"/>
      <c r="DB105" s="21"/>
      <c r="DC105" s="21"/>
      <c r="DD105" s="21"/>
      <c r="DE105" s="21"/>
      <c r="DF105" s="22"/>
      <c r="DG105" s="21"/>
      <c r="DH105" s="22"/>
      <c r="DI105" s="21"/>
      <c r="DJ105" s="21"/>
      <c r="DK105" s="21"/>
      <c r="DL105" s="21"/>
      <c r="DM105" s="21"/>
      <c r="DN105" s="22"/>
      <c r="DO105" s="22"/>
      <c r="DP105" s="21"/>
      <c r="DQ105" s="22"/>
      <c r="DR105" s="21"/>
      <c r="DS105" s="21"/>
      <c r="DT105" s="21"/>
      <c r="DU105" s="21"/>
      <c r="DV105" s="21"/>
      <c r="DW105" s="22"/>
      <c r="DX105" s="22"/>
      <c r="DY105" s="21"/>
      <c r="DZ105" s="21"/>
      <c r="EA105" s="21"/>
      <c r="EB105" s="21"/>
      <c r="EC105" s="21"/>
      <c r="ED105" s="21"/>
      <c r="EE105" s="21"/>
      <c r="EF105" s="22"/>
      <c r="EG105" s="21"/>
      <c r="EH105" s="21"/>
      <c r="EI105" s="21"/>
      <c r="EJ105" s="21"/>
      <c r="EK105" s="21"/>
      <c r="EL105" s="21"/>
      <c r="EM105" s="21"/>
      <c r="EN105" s="21"/>
      <c r="EO105" s="21"/>
      <c r="EP105" s="21"/>
      <c r="EQ105" s="21"/>
      <c r="ER105" s="21"/>
      <c r="ES105" s="21"/>
      <c r="ET105" s="21"/>
      <c r="EU105" s="21"/>
      <c r="EV105" s="21"/>
      <c r="EW105" s="21"/>
      <c r="EX105" s="21"/>
      <c r="EY105" s="21">
        <v>101</v>
      </c>
      <c r="EZ105" s="21">
        <v>1003007683</v>
      </c>
      <c r="FA105" s="21">
        <v>907237101</v>
      </c>
      <c r="FB105" s="25">
        <v>60</v>
      </c>
      <c r="FC105" s="26" t="s">
        <v>554</v>
      </c>
      <c r="FD105" s="21" t="s">
        <v>612</v>
      </c>
      <c r="FE105" s="26" t="s">
        <v>1034</v>
      </c>
      <c r="FF105" s="21" t="s">
        <v>638</v>
      </c>
    </row>
    <row r="106" spans="1:162" s="12" customFormat="1" x14ac:dyDescent="0.25">
      <c r="A106" s="21">
        <v>1</v>
      </c>
      <c r="B106" s="21">
        <v>105</v>
      </c>
      <c r="C106" s="22">
        <f ca="1">NOW()-10</f>
        <v>43885.984404976851</v>
      </c>
      <c r="D106" s="21" t="s">
        <v>1026</v>
      </c>
      <c r="E106" s="21">
        <v>105</v>
      </c>
      <c r="F106" s="23">
        <f t="shared" ca="1" si="21"/>
        <v>43945.984404976851</v>
      </c>
      <c r="G106" s="22"/>
      <c r="H106" s="21" t="s">
        <v>1070</v>
      </c>
      <c r="I106" s="21" t="s">
        <v>212</v>
      </c>
      <c r="J106" s="21" t="s">
        <v>956</v>
      </c>
      <c r="K106" s="21" t="s">
        <v>831</v>
      </c>
      <c r="L106" s="21" t="s">
        <v>186</v>
      </c>
      <c r="M106" s="21" t="s">
        <v>831</v>
      </c>
      <c r="N106" s="21" t="s">
        <v>824</v>
      </c>
      <c r="O106" s="21" t="s">
        <v>830</v>
      </c>
      <c r="P106" s="21" t="s">
        <v>186</v>
      </c>
      <c r="Q106" s="21" t="s">
        <v>844</v>
      </c>
      <c r="R106" s="22">
        <f ca="1">NOW()-6</f>
        <v>43889.984404976851</v>
      </c>
      <c r="S106" s="22">
        <f ca="1">R106+TIME(2,1,1)</f>
        <v>43890.068444328703</v>
      </c>
      <c r="T106" s="21"/>
      <c r="U106" s="22"/>
      <c r="V106" s="21"/>
      <c r="W106" s="22"/>
      <c r="X106" s="21"/>
      <c r="Y106" s="21"/>
      <c r="Z106" s="21"/>
      <c r="AA106" s="21"/>
      <c r="AB106" s="21"/>
      <c r="AC106" s="21"/>
      <c r="AD106" s="21"/>
      <c r="AE106" s="21"/>
      <c r="AF106" s="21"/>
      <c r="AG106" s="21"/>
      <c r="AH106" s="21"/>
      <c r="AI106" s="22"/>
      <c r="AJ106" s="22"/>
      <c r="AK106" s="21"/>
      <c r="AL106" s="21"/>
      <c r="AM106" s="21"/>
      <c r="AN106" s="21"/>
      <c r="AO106" s="21"/>
      <c r="AP106" s="21"/>
      <c r="AQ106" s="21"/>
      <c r="AR106" s="21"/>
      <c r="AS106" s="21"/>
      <c r="AT106" s="21"/>
      <c r="AU106" s="21"/>
      <c r="AV106" s="21"/>
      <c r="AW106" s="21"/>
      <c r="AX106" s="21"/>
      <c r="AY106" s="21"/>
      <c r="AZ106" s="21"/>
      <c r="BA106" s="21"/>
      <c r="BB106" s="21"/>
      <c r="BC106" s="21"/>
      <c r="BD106" s="21"/>
      <c r="BE106" s="21"/>
      <c r="BF106" s="21"/>
      <c r="BG106" s="21"/>
      <c r="BH106" s="21"/>
      <c r="BI106" s="21"/>
      <c r="BJ106" s="21"/>
      <c r="BK106" s="21"/>
      <c r="BL106" s="21"/>
      <c r="BM106" s="21"/>
      <c r="BN106" s="21"/>
      <c r="BO106" s="21"/>
      <c r="BP106" s="21"/>
      <c r="BQ106" s="21"/>
      <c r="BR106" s="21"/>
      <c r="BS106" s="21"/>
      <c r="BT106" s="21"/>
      <c r="BU106" s="21"/>
      <c r="BV106" s="21"/>
      <c r="BW106" s="21"/>
      <c r="BX106" s="21" t="s">
        <v>1070</v>
      </c>
      <c r="BY106" s="21" t="s">
        <v>212</v>
      </c>
      <c r="BZ106" s="21" t="s">
        <v>956</v>
      </c>
      <c r="CA106" s="21" t="s">
        <v>831</v>
      </c>
      <c r="CB106" s="21" t="s">
        <v>186</v>
      </c>
      <c r="CC106" s="21" t="s">
        <v>831</v>
      </c>
      <c r="CD106" s="21" t="s">
        <v>824</v>
      </c>
      <c r="CE106" s="21" t="s">
        <v>830</v>
      </c>
      <c r="CF106" s="21" t="s">
        <v>186</v>
      </c>
      <c r="CG106" s="21" t="s">
        <v>844</v>
      </c>
      <c r="CH106" s="22">
        <f t="shared" ca="1" si="23"/>
        <v>43889.984404976851</v>
      </c>
      <c r="CI106" s="22">
        <f ca="1">CH106+TIME(2,1,1)</f>
        <v>43890.068444328703</v>
      </c>
      <c r="CJ106" s="21"/>
      <c r="CK106" s="21"/>
      <c r="CL106" s="21"/>
      <c r="CM106" s="21"/>
      <c r="CN106" s="21"/>
      <c r="CO106" s="21"/>
      <c r="CP106" s="21"/>
      <c r="CQ106" s="21"/>
      <c r="CR106" s="21"/>
      <c r="CS106" s="21"/>
      <c r="CT106" s="21"/>
      <c r="CU106" s="21"/>
      <c r="CV106" s="21"/>
      <c r="CW106" s="21"/>
      <c r="CX106" s="21"/>
      <c r="CY106" s="21"/>
      <c r="CZ106" s="21"/>
      <c r="DA106" s="21"/>
      <c r="DB106" s="21"/>
      <c r="DC106" s="21"/>
      <c r="DD106" s="21"/>
      <c r="DE106" s="21"/>
      <c r="DF106" s="22"/>
      <c r="DG106" s="21"/>
      <c r="DH106" s="22"/>
      <c r="DI106" s="21"/>
      <c r="DJ106" s="21"/>
      <c r="DK106" s="21"/>
      <c r="DL106" s="21"/>
      <c r="DM106" s="21"/>
      <c r="DN106" s="22"/>
      <c r="DO106" s="22"/>
      <c r="DP106" s="21"/>
      <c r="DQ106" s="22"/>
      <c r="DR106" s="21"/>
      <c r="DS106" s="21"/>
      <c r="DT106" s="21"/>
      <c r="DU106" s="21"/>
      <c r="DV106" s="21"/>
      <c r="DW106" s="22"/>
      <c r="DX106" s="22"/>
      <c r="DY106" s="21"/>
      <c r="DZ106" s="21"/>
      <c r="EA106" s="21"/>
      <c r="EB106" s="21"/>
      <c r="EC106" s="21"/>
      <c r="ED106" s="21"/>
      <c r="EE106" s="21"/>
      <c r="EF106" s="22"/>
      <c r="EG106" s="21"/>
      <c r="EH106" s="21"/>
      <c r="EI106" s="21"/>
      <c r="EJ106" s="21"/>
      <c r="EK106" s="21"/>
      <c r="EL106" s="21"/>
      <c r="EM106" s="21"/>
      <c r="EN106" s="21"/>
      <c r="EO106" s="21"/>
      <c r="EP106" s="21"/>
      <c r="EQ106" s="21"/>
      <c r="ER106" s="21"/>
      <c r="ES106" s="21"/>
      <c r="ET106" s="21"/>
      <c r="EU106" s="21"/>
      <c r="EV106" s="21"/>
      <c r="EW106" s="21"/>
      <c r="EX106" s="21"/>
      <c r="EY106" s="21">
        <v>102</v>
      </c>
      <c r="EZ106" s="21">
        <v>1003007733</v>
      </c>
      <c r="FA106" s="21">
        <v>595108280</v>
      </c>
      <c r="FB106" s="25">
        <v>190</v>
      </c>
      <c r="FC106" s="26" t="s">
        <v>548</v>
      </c>
      <c r="FD106" s="21" t="s">
        <v>591</v>
      </c>
      <c r="FE106" s="26" t="s">
        <v>1035</v>
      </c>
      <c r="FF106" s="21" t="s">
        <v>650</v>
      </c>
    </row>
    <row r="107" spans="1:162" x14ac:dyDescent="0.25">
      <c r="A107" s="21">
        <v>1</v>
      </c>
      <c r="B107" s="21">
        <v>106</v>
      </c>
      <c r="C107" s="22">
        <f ca="1">NOW()-10</f>
        <v>43885.984404976851</v>
      </c>
      <c r="D107" s="21" t="s">
        <v>1026</v>
      </c>
      <c r="E107" s="21">
        <v>106</v>
      </c>
      <c r="F107" s="23">
        <f t="shared" ca="1" si="21"/>
        <v>43945.984404976851</v>
      </c>
      <c r="G107" s="22"/>
      <c r="H107" s="21" t="s">
        <v>1070</v>
      </c>
      <c r="I107" s="26" t="s">
        <v>206</v>
      </c>
      <c r="J107" s="21" t="s">
        <v>956</v>
      </c>
      <c r="K107" s="21" t="s">
        <v>824</v>
      </c>
      <c r="L107" s="21" t="s">
        <v>186</v>
      </c>
      <c r="M107" s="21" t="s">
        <v>824</v>
      </c>
      <c r="N107" s="21" t="s">
        <v>837</v>
      </c>
      <c r="O107" s="21" t="s">
        <v>830</v>
      </c>
      <c r="P107" s="21" t="s">
        <v>186</v>
      </c>
      <c r="Q107" s="21" t="s">
        <v>844</v>
      </c>
      <c r="R107" s="22">
        <f ca="1">NOW()-6</f>
        <v>43889.984404976851</v>
      </c>
      <c r="S107" s="22">
        <f ca="1">R107+TIME(1,1,1)</f>
        <v>43890.026777662039</v>
      </c>
      <c r="T107" s="26"/>
      <c r="U107" s="22"/>
      <c r="V107" s="26"/>
      <c r="W107" s="22"/>
      <c r="X107" s="26"/>
      <c r="Y107" s="26"/>
      <c r="Z107" s="26"/>
      <c r="AA107" s="26"/>
      <c r="AB107" s="26"/>
      <c r="AC107" s="26"/>
      <c r="AD107" s="26"/>
      <c r="AE107" s="26"/>
      <c r="AF107" s="26"/>
      <c r="AG107" s="26"/>
      <c r="AH107" s="26"/>
      <c r="AI107" s="22"/>
      <c r="AJ107" s="22"/>
      <c r="AK107" s="26"/>
      <c r="AL107" s="26"/>
      <c r="AM107" s="26"/>
      <c r="AN107" s="26"/>
      <c r="AO107" s="26"/>
      <c r="AP107" s="26"/>
      <c r="AQ107" s="26"/>
      <c r="AR107" s="26"/>
      <c r="AS107" s="26"/>
      <c r="AT107" s="26"/>
      <c r="AU107" s="26"/>
      <c r="AV107" s="26"/>
      <c r="AW107" s="26"/>
      <c r="AX107" s="26"/>
      <c r="AY107" s="26"/>
      <c r="AZ107" s="26"/>
      <c r="BA107" s="26"/>
      <c r="BB107" s="26"/>
      <c r="BC107" s="26"/>
      <c r="BD107" s="26"/>
      <c r="BE107" s="26"/>
      <c r="BF107" s="26"/>
      <c r="BG107" s="26"/>
      <c r="BH107" s="26"/>
      <c r="BI107" s="26"/>
      <c r="BJ107" s="26"/>
      <c r="BK107" s="26"/>
      <c r="BL107" s="26"/>
      <c r="BM107" s="26"/>
      <c r="BN107" s="26"/>
      <c r="BO107" s="26"/>
      <c r="BP107" s="26"/>
      <c r="BQ107" s="26"/>
      <c r="BR107" s="26"/>
      <c r="BS107" s="26"/>
      <c r="BT107" s="26"/>
      <c r="BU107" s="26"/>
      <c r="BV107" s="26"/>
      <c r="BW107" s="26"/>
      <c r="BX107" s="21" t="s">
        <v>1070</v>
      </c>
      <c r="BY107" s="26" t="s">
        <v>206</v>
      </c>
      <c r="BZ107" s="21" t="s">
        <v>956</v>
      </c>
      <c r="CA107" s="21" t="s">
        <v>824</v>
      </c>
      <c r="CB107" s="21" t="s">
        <v>186</v>
      </c>
      <c r="CC107" s="21" t="s">
        <v>824</v>
      </c>
      <c r="CD107" s="21" t="s">
        <v>837</v>
      </c>
      <c r="CE107" s="21" t="s">
        <v>830</v>
      </c>
      <c r="CF107" s="21" t="s">
        <v>186</v>
      </c>
      <c r="CG107" s="21" t="s">
        <v>844</v>
      </c>
      <c r="CH107" s="22">
        <f t="shared" ref="CH107" ca="1" si="26">R107</f>
        <v>43889.984404976851</v>
      </c>
      <c r="CI107" s="22">
        <f ca="1">S107</f>
        <v>43890.026777662039</v>
      </c>
      <c r="CJ107" s="26"/>
      <c r="CK107" s="26"/>
      <c r="CL107" s="26"/>
      <c r="CM107" s="26"/>
      <c r="CN107" s="26"/>
      <c r="CO107" s="26"/>
      <c r="CP107" s="26"/>
      <c r="CQ107" s="26"/>
      <c r="CR107" s="26"/>
      <c r="CS107" s="26"/>
      <c r="CT107" s="26"/>
      <c r="CU107" s="26"/>
      <c r="CV107" s="26"/>
      <c r="CW107" s="26"/>
      <c r="CX107" s="26"/>
      <c r="CY107" s="26"/>
      <c r="CZ107" s="26"/>
      <c r="DA107" s="26"/>
      <c r="DB107" s="26"/>
      <c r="DC107" s="26"/>
      <c r="DD107" s="26"/>
      <c r="DE107" s="26"/>
      <c r="DF107" s="22"/>
      <c r="DG107" s="26"/>
      <c r="DH107" s="22"/>
      <c r="DI107" s="26"/>
      <c r="DJ107" s="26"/>
      <c r="DK107" s="26"/>
      <c r="DL107" s="26"/>
      <c r="DM107" s="26"/>
      <c r="DN107" s="22"/>
      <c r="DO107" s="22"/>
      <c r="DP107" s="26"/>
      <c r="DQ107" s="22"/>
      <c r="DR107" s="26"/>
      <c r="DS107" s="26"/>
      <c r="DT107" s="26"/>
      <c r="DU107" s="26"/>
      <c r="DV107" s="26"/>
      <c r="DW107" s="22"/>
      <c r="DX107" s="22"/>
      <c r="DY107" s="26"/>
      <c r="DZ107" s="26"/>
      <c r="EA107" s="26"/>
      <c r="EB107" s="26"/>
      <c r="EC107" s="26"/>
      <c r="ED107" s="26"/>
      <c r="EE107" s="26"/>
      <c r="EF107" s="22"/>
      <c r="EG107" s="26"/>
      <c r="EH107" s="26"/>
      <c r="EI107" s="26"/>
      <c r="EJ107" s="26"/>
      <c r="EK107" s="26"/>
      <c r="EL107" s="26"/>
      <c r="EM107" s="26"/>
      <c r="EN107" s="26"/>
      <c r="EO107" s="26"/>
      <c r="EP107" s="26"/>
      <c r="EQ107" s="26"/>
      <c r="ER107" s="26"/>
      <c r="ES107" s="26"/>
      <c r="ET107" s="26"/>
      <c r="EU107" s="26"/>
      <c r="EV107" s="26"/>
      <c r="EW107" s="26"/>
      <c r="EX107" s="26"/>
      <c r="EY107" s="21">
        <v>103</v>
      </c>
      <c r="EZ107" s="21">
        <v>1003007741</v>
      </c>
      <c r="FA107" s="21">
        <v>157843565</v>
      </c>
      <c r="FB107" s="25">
        <v>322</v>
      </c>
      <c r="FC107" s="26" t="s">
        <v>585</v>
      </c>
      <c r="FD107" s="26" t="s">
        <v>549</v>
      </c>
      <c r="FE107" s="26" t="s">
        <v>1036</v>
      </c>
      <c r="FF107" s="26" t="s">
        <v>641</v>
      </c>
    </row>
    <row r="108" spans="1:162" s="12" customFormat="1" x14ac:dyDescent="0.25">
      <c r="A108" s="21">
        <v>1</v>
      </c>
      <c r="B108" s="21">
        <v>107</v>
      </c>
      <c r="C108" s="22">
        <f ca="1">NOW()-30</f>
        <v>43865.984404976851</v>
      </c>
      <c r="D108" s="21" t="s">
        <v>1026</v>
      </c>
      <c r="E108" s="21">
        <v>107</v>
      </c>
      <c r="F108" s="23">
        <f t="shared" ca="1" si="21"/>
        <v>43925.984404976851</v>
      </c>
      <c r="G108" s="22"/>
      <c r="H108" s="21" t="s">
        <v>1070</v>
      </c>
      <c r="I108" s="21" t="s">
        <v>206</v>
      </c>
      <c r="J108" s="21" t="s">
        <v>956</v>
      </c>
      <c r="K108" s="21" t="s">
        <v>824</v>
      </c>
      <c r="L108" s="21" t="s">
        <v>186</v>
      </c>
      <c r="M108" s="21" t="s">
        <v>824</v>
      </c>
      <c r="N108" s="21" t="s">
        <v>825</v>
      </c>
      <c r="O108" s="21" t="s">
        <v>830</v>
      </c>
      <c r="P108" s="21" t="s">
        <v>186</v>
      </c>
      <c r="Q108" s="21" t="s">
        <v>844</v>
      </c>
      <c r="R108" s="22">
        <f ca="1">NOW()-29</f>
        <v>43866.984404976851</v>
      </c>
      <c r="S108" s="22">
        <f ca="1">R108+10</f>
        <v>43876.984404976851</v>
      </c>
      <c r="T108" s="21"/>
      <c r="U108" s="22"/>
      <c r="V108" s="21"/>
      <c r="W108" s="22"/>
      <c r="X108" s="21"/>
      <c r="Y108" s="21" t="s">
        <v>1071</v>
      </c>
      <c r="Z108" s="21" t="s">
        <v>212</v>
      </c>
      <c r="AA108" s="21" t="s">
        <v>957</v>
      </c>
      <c r="AB108" s="21" t="s">
        <v>835</v>
      </c>
      <c r="AC108" s="21" t="s">
        <v>186</v>
      </c>
      <c r="AD108" s="21" t="s">
        <v>835</v>
      </c>
      <c r="AE108" s="21" t="s">
        <v>824</v>
      </c>
      <c r="AF108" s="21" t="s">
        <v>830</v>
      </c>
      <c r="AG108" s="21" t="s">
        <v>186</v>
      </c>
      <c r="AH108" s="21" t="s">
        <v>843</v>
      </c>
      <c r="AI108" s="22">
        <f ca="1">NOW()-3</f>
        <v>43892.984404976851</v>
      </c>
      <c r="AJ108" s="22">
        <f ca="1">AI108+TIME(3,2,2)</f>
        <v>43893.11081701389</v>
      </c>
      <c r="AK108" s="21"/>
      <c r="AL108" s="21"/>
      <c r="AM108" s="21"/>
      <c r="AN108" s="21"/>
      <c r="AO108" s="21"/>
      <c r="AP108" s="21"/>
      <c r="AQ108" s="21"/>
      <c r="AR108" s="21"/>
      <c r="AS108" s="21"/>
      <c r="AT108" s="21"/>
      <c r="AU108" s="21"/>
      <c r="AV108" s="21"/>
      <c r="AW108" s="21"/>
      <c r="AX108" s="21"/>
      <c r="AY108" s="21"/>
      <c r="AZ108" s="21"/>
      <c r="BA108" s="21"/>
      <c r="BB108" s="21"/>
      <c r="BC108" s="21"/>
      <c r="BD108" s="21"/>
      <c r="BE108" s="21"/>
      <c r="BF108" s="21"/>
      <c r="BG108" s="21"/>
      <c r="BH108" s="21"/>
      <c r="BI108" s="21"/>
      <c r="BJ108" s="21"/>
      <c r="BK108" s="21"/>
      <c r="BL108" s="21"/>
      <c r="BM108" s="21"/>
      <c r="BN108" s="21"/>
      <c r="BO108" s="21"/>
      <c r="BP108" s="21"/>
      <c r="BQ108" s="21"/>
      <c r="BR108" s="21"/>
      <c r="BS108" s="21"/>
      <c r="BT108" s="21"/>
      <c r="BU108" s="21"/>
      <c r="BV108" s="21"/>
      <c r="BW108" s="21"/>
      <c r="BX108" s="21" t="s">
        <v>1070</v>
      </c>
      <c r="BY108" s="21" t="s">
        <v>206</v>
      </c>
      <c r="BZ108" s="21" t="s">
        <v>956</v>
      </c>
      <c r="CA108" s="21" t="s">
        <v>824</v>
      </c>
      <c r="CB108" s="21" t="s">
        <v>186</v>
      </c>
      <c r="CC108" s="21" t="s">
        <v>824</v>
      </c>
      <c r="CD108" s="21" t="s">
        <v>825</v>
      </c>
      <c r="CE108" s="21" t="s">
        <v>830</v>
      </c>
      <c r="CF108" s="21" t="s">
        <v>186</v>
      </c>
      <c r="CG108" s="21" t="s">
        <v>844</v>
      </c>
      <c r="CH108" s="22">
        <f ca="1">R108</f>
        <v>43866.984404976851</v>
      </c>
      <c r="CI108" s="22">
        <f ca="1">CH108+10</f>
        <v>43876.984404976851</v>
      </c>
      <c r="CJ108" s="21"/>
      <c r="CK108" s="22"/>
      <c r="CL108" s="21"/>
      <c r="CM108" s="22"/>
      <c r="CN108" s="21"/>
      <c r="CO108" s="21" t="s">
        <v>1071</v>
      </c>
      <c r="CP108" s="21" t="s">
        <v>212</v>
      </c>
      <c r="CQ108" s="21" t="s">
        <v>957</v>
      </c>
      <c r="CR108" s="21" t="s">
        <v>835</v>
      </c>
      <c r="CS108" s="21" t="s">
        <v>186</v>
      </c>
      <c r="CT108" s="21" t="s">
        <v>835</v>
      </c>
      <c r="CU108" s="21" t="s">
        <v>824</v>
      </c>
      <c r="CV108" s="21" t="s">
        <v>830</v>
      </c>
      <c r="CW108" s="21" t="s">
        <v>186</v>
      </c>
      <c r="CX108" s="21" t="s">
        <v>843</v>
      </c>
      <c r="CY108" s="22">
        <f ca="1">AI108</f>
        <v>43892.984404976851</v>
      </c>
      <c r="CZ108" s="22">
        <f ca="1">CY108+TIME(3,2,2)</f>
        <v>43893.11081701389</v>
      </c>
      <c r="DA108" s="21"/>
      <c r="DB108" s="21"/>
      <c r="DC108" s="21"/>
      <c r="DD108" s="21"/>
      <c r="DE108" s="21"/>
      <c r="DF108" s="22"/>
      <c r="DG108" s="21"/>
      <c r="DH108" s="22"/>
      <c r="DI108" s="21"/>
      <c r="DJ108" s="21"/>
      <c r="DK108" s="21"/>
      <c r="DL108" s="21"/>
      <c r="DM108" s="21"/>
      <c r="DN108" s="22"/>
      <c r="DO108" s="22"/>
      <c r="DP108" s="21"/>
      <c r="DQ108" s="22"/>
      <c r="DR108" s="21"/>
      <c r="DS108" s="21"/>
      <c r="DT108" s="21"/>
      <c r="DU108" s="21"/>
      <c r="DV108" s="21"/>
      <c r="DW108" s="22"/>
      <c r="DX108" s="22"/>
      <c r="DY108" s="21"/>
      <c r="DZ108" s="21"/>
      <c r="EA108" s="21"/>
      <c r="EB108" s="21"/>
      <c r="EC108" s="21"/>
      <c r="ED108" s="21"/>
      <c r="EE108" s="21"/>
      <c r="EF108" s="22"/>
      <c r="EG108" s="21"/>
      <c r="EH108" s="21"/>
      <c r="EI108" s="21"/>
      <c r="EJ108" s="21"/>
      <c r="EK108" s="21"/>
      <c r="EL108" s="21"/>
      <c r="EM108" s="21"/>
      <c r="EN108" s="21"/>
      <c r="EO108" s="21"/>
      <c r="EP108" s="21"/>
      <c r="EQ108" s="21"/>
      <c r="ER108" s="21"/>
      <c r="ES108" s="21"/>
      <c r="ET108" s="21"/>
      <c r="EU108" s="21"/>
      <c r="EV108" s="21"/>
      <c r="EW108" s="21"/>
      <c r="EX108" s="21"/>
      <c r="EY108" s="21">
        <v>104</v>
      </c>
      <c r="EZ108" s="21">
        <v>1003007824</v>
      </c>
      <c r="FA108" s="21">
        <v>384026524</v>
      </c>
      <c r="FB108" s="25">
        <v>85</v>
      </c>
      <c r="FC108" s="26" t="s">
        <v>566</v>
      </c>
      <c r="FD108" s="21" t="s">
        <v>567</v>
      </c>
      <c r="FE108" s="26" t="s">
        <v>1037</v>
      </c>
      <c r="FF108" s="21" t="s">
        <v>627</v>
      </c>
    </row>
    <row r="109" spans="1:162" s="12" customFormat="1" x14ac:dyDescent="0.25">
      <c r="A109" s="21">
        <v>1</v>
      </c>
      <c r="B109" s="21">
        <v>108</v>
      </c>
      <c r="C109" s="22">
        <f ca="1">NOW()-30</f>
        <v>43865.984404976851</v>
      </c>
      <c r="D109" s="21" t="s">
        <v>1026</v>
      </c>
      <c r="E109" s="21">
        <v>108</v>
      </c>
      <c r="F109" s="23">
        <f t="shared" ca="1" si="21"/>
        <v>43925.984404976851</v>
      </c>
      <c r="G109" s="22"/>
      <c r="H109" s="21" t="s">
        <v>1070</v>
      </c>
      <c r="I109" s="21" t="s">
        <v>212</v>
      </c>
      <c r="J109" s="21" t="s">
        <v>956</v>
      </c>
      <c r="K109" s="21" t="s">
        <v>831</v>
      </c>
      <c r="L109" s="21" t="s">
        <v>186</v>
      </c>
      <c r="M109" s="21" t="s">
        <v>831</v>
      </c>
      <c r="N109" s="21" t="s">
        <v>837</v>
      </c>
      <c r="O109" s="21" t="s">
        <v>830</v>
      </c>
      <c r="P109" s="21" t="s">
        <v>186</v>
      </c>
      <c r="Q109" s="21" t="s">
        <v>844</v>
      </c>
      <c r="R109" s="22">
        <f ca="1">NOW()-27</f>
        <v>43868.984404976851</v>
      </c>
      <c r="S109" s="22">
        <f ca="1">R109+9</f>
        <v>43877.984404976851</v>
      </c>
      <c r="T109" s="21"/>
      <c r="U109" s="22"/>
      <c r="V109" s="21"/>
      <c r="W109" s="22"/>
      <c r="X109" s="21"/>
      <c r="Y109" s="21" t="s">
        <v>1071</v>
      </c>
      <c r="Z109" s="21" t="s">
        <v>206</v>
      </c>
      <c r="AA109" s="21" t="s">
        <v>957</v>
      </c>
      <c r="AB109" s="21" t="s">
        <v>831</v>
      </c>
      <c r="AC109" s="21" t="s">
        <v>186</v>
      </c>
      <c r="AD109" s="21" t="s">
        <v>831</v>
      </c>
      <c r="AE109" s="21" t="s">
        <v>824</v>
      </c>
      <c r="AF109" s="21" t="s">
        <v>830</v>
      </c>
      <c r="AG109" s="21" t="s">
        <v>186</v>
      </c>
      <c r="AH109" s="21" t="s">
        <v>843</v>
      </c>
      <c r="AI109" s="22">
        <f ca="1">NOW()-5</f>
        <v>43890.984404976851</v>
      </c>
      <c r="AJ109" s="22">
        <f ca="1">AI109+TIME(2,1,1)</f>
        <v>43891.068444328703</v>
      </c>
      <c r="AK109" s="21"/>
      <c r="AL109" s="21"/>
      <c r="AM109" s="21"/>
      <c r="AN109" s="21"/>
      <c r="AO109" s="21"/>
      <c r="AP109" s="21"/>
      <c r="AQ109" s="21"/>
      <c r="AR109" s="21"/>
      <c r="AS109" s="21"/>
      <c r="AT109" s="21"/>
      <c r="AU109" s="21"/>
      <c r="AV109" s="21"/>
      <c r="AW109" s="21"/>
      <c r="AX109" s="21"/>
      <c r="AY109" s="21"/>
      <c r="AZ109" s="21"/>
      <c r="BA109" s="21"/>
      <c r="BB109" s="21"/>
      <c r="BC109" s="21"/>
      <c r="BD109" s="21"/>
      <c r="BE109" s="21"/>
      <c r="BF109" s="21"/>
      <c r="BG109" s="21"/>
      <c r="BH109" s="21"/>
      <c r="BI109" s="21"/>
      <c r="BJ109" s="21"/>
      <c r="BK109" s="21"/>
      <c r="BL109" s="21"/>
      <c r="BM109" s="21"/>
      <c r="BN109" s="21"/>
      <c r="BO109" s="21"/>
      <c r="BP109" s="21"/>
      <c r="BQ109" s="21"/>
      <c r="BR109" s="21"/>
      <c r="BS109" s="21"/>
      <c r="BT109" s="21"/>
      <c r="BU109" s="21"/>
      <c r="BV109" s="21"/>
      <c r="BW109" s="21"/>
      <c r="BX109" s="21" t="s">
        <v>1070</v>
      </c>
      <c r="BY109" s="21" t="s">
        <v>212</v>
      </c>
      <c r="BZ109" s="21" t="s">
        <v>956</v>
      </c>
      <c r="CA109" s="21" t="s">
        <v>831</v>
      </c>
      <c r="CB109" s="21" t="s">
        <v>186</v>
      </c>
      <c r="CC109" s="21" t="s">
        <v>831</v>
      </c>
      <c r="CD109" s="21" t="s">
        <v>837</v>
      </c>
      <c r="CE109" s="21" t="s">
        <v>830</v>
      </c>
      <c r="CF109" s="21" t="s">
        <v>186</v>
      </c>
      <c r="CG109" s="21" t="s">
        <v>844</v>
      </c>
      <c r="CH109" s="22">
        <f ca="1">R109</f>
        <v>43868.984404976851</v>
      </c>
      <c r="CI109" s="22">
        <f ca="1">CH109+9</f>
        <v>43877.984404976851</v>
      </c>
      <c r="CJ109" s="21"/>
      <c r="CK109" s="22"/>
      <c r="CL109" s="21"/>
      <c r="CM109" s="22"/>
      <c r="CN109" s="21"/>
      <c r="CO109" s="21" t="s">
        <v>1071</v>
      </c>
      <c r="CP109" s="21" t="s">
        <v>206</v>
      </c>
      <c r="CQ109" s="21" t="s">
        <v>957</v>
      </c>
      <c r="CR109" s="21" t="s">
        <v>831</v>
      </c>
      <c r="CS109" s="21" t="s">
        <v>186</v>
      </c>
      <c r="CT109" s="21" t="s">
        <v>831</v>
      </c>
      <c r="CU109" s="21" t="s">
        <v>824</v>
      </c>
      <c r="CV109" s="21" t="s">
        <v>830</v>
      </c>
      <c r="CW109" s="21" t="s">
        <v>186</v>
      </c>
      <c r="CX109" s="21" t="s">
        <v>843</v>
      </c>
      <c r="CY109" s="22">
        <f ca="1">AI109</f>
        <v>43890.984404976851</v>
      </c>
      <c r="CZ109" s="22">
        <f ca="1">CY109+TIME(2,1,1)</f>
        <v>43891.068444328703</v>
      </c>
      <c r="DA109" s="21"/>
      <c r="DB109" s="21"/>
      <c r="DC109" s="21"/>
      <c r="DD109" s="21"/>
      <c r="DE109" s="21"/>
      <c r="DF109" s="22"/>
      <c r="DG109" s="21"/>
      <c r="DH109" s="22"/>
      <c r="DI109" s="21"/>
      <c r="DJ109" s="21"/>
      <c r="DK109" s="21"/>
      <c r="DL109" s="21"/>
      <c r="DM109" s="21"/>
      <c r="DN109" s="22"/>
      <c r="DO109" s="22"/>
      <c r="DP109" s="21"/>
      <c r="DQ109" s="22"/>
      <c r="DR109" s="21"/>
      <c r="DS109" s="21"/>
      <c r="DT109" s="21"/>
      <c r="DU109" s="21"/>
      <c r="DV109" s="21"/>
      <c r="DW109" s="22"/>
      <c r="DX109" s="22"/>
      <c r="DY109" s="21"/>
      <c r="DZ109" s="21"/>
      <c r="EA109" s="21"/>
      <c r="EB109" s="21"/>
      <c r="EC109" s="21"/>
      <c r="ED109" s="21"/>
      <c r="EE109" s="21"/>
      <c r="EF109" s="22"/>
      <c r="EG109" s="21"/>
      <c r="EH109" s="21"/>
      <c r="EI109" s="21"/>
      <c r="EJ109" s="21"/>
      <c r="EK109" s="21"/>
      <c r="EL109" s="21"/>
      <c r="EM109" s="21"/>
      <c r="EN109" s="21"/>
      <c r="EO109" s="21"/>
      <c r="EP109" s="21"/>
      <c r="EQ109" s="21"/>
      <c r="ER109" s="21"/>
      <c r="ES109" s="21"/>
      <c r="ET109" s="21"/>
      <c r="EU109" s="21"/>
      <c r="EV109" s="21"/>
      <c r="EW109" s="21"/>
      <c r="EX109" s="21"/>
      <c r="EY109" s="21">
        <v>105</v>
      </c>
      <c r="EZ109" s="21">
        <v>1007237857</v>
      </c>
      <c r="FA109" s="21">
        <v>593648915</v>
      </c>
      <c r="FB109" s="25">
        <v>360</v>
      </c>
      <c r="FC109" s="26" t="s">
        <v>578</v>
      </c>
      <c r="FD109" s="21" t="s">
        <v>573</v>
      </c>
      <c r="FE109" s="26" t="s">
        <v>1038</v>
      </c>
      <c r="FF109" s="21" t="s">
        <v>677</v>
      </c>
    </row>
    <row r="110" spans="1:162" s="12" customFormat="1" x14ac:dyDescent="0.25">
      <c r="A110" s="21">
        <v>1</v>
      </c>
      <c r="B110" s="21">
        <v>109</v>
      </c>
      <c r="C110" s="22">
        <f ca="1">R110-3</f>
        <v>43882.984404976851</v>
      </c>
      <c r="D110" s="21" t="s">
        <v>842</v>
      </c>
      <c r="E110" s="21">
        <v>109</v>
      </c>
      <c r="F110" s="23">
        <f t="shared" ca="1" si="21"/>
        <v>43942.984404976851</v>
      </c>
      <c r="G110" s="22"/>
      <c r="H110" s="21" t="s">
        <v>1070</v>
      </c>
      <c r="I110" s="21" t="s">
        <v>842</v>
      </c>
      <c r="J110" s="21" t="s">
        <v>956</v>
      </c>
      <c r="K110" s="21" t="s">
        <v>831</v>
      </c>
      <c r="L110" s="21" t="s">
        <v>186</v>
      </c>
      <c r="M110" s="21" t="s">
        <v>831</v>
      </c>
      <c r="N110" s="21" t="s">
        <v>824</v>
      </c>
      <c r="O110" s="21" t="s">
        <v>830</v>
      </c>
      <c r="P110" s="21" t="s">
        <v>186</v>
      </c>
      <c r="Q110" s="21" t="s">
        <v>844</v>
      </c>
      <c r="R110" s="22">
        <f ca="1">U110-10</f>
        <v>43885.984404976851</v>
      </c>
      <c r="S110" s="22">
        <f t="shared" ref="S110:S123" ca="1" si="27">U110</f>
        <v>43895.984404976851</v>
      </c>
      <c r="T110" s="21" t="s">
        <v>826</v>
      </c>
      <c r="U110" s="22">
        <f ca="1">NOW()</f>
        <v>43895.984404976851</v>
      </c>
      <c r="V110" s="21"/>
      <c r="W110" s="22"/>
      <c r="X110" s="21"/>
      <c r="Y110" s="21"/>
      <c r="Z110" s="21"/>
      <c r="AA110" s="21"/>
      <c r="AB110" s="21"/>
      <c r="AC110" s="21"/>
      <c r="AD110" s="21"/>
      <c r="AE110" s="21"/>
      <c r="AF110" s="21"/>
      <c r="AG110" s="21"/>
      <c r="AH110" s="21"/>
      <c r="AI110" s="22"/>
      <c r="AJ110" s="22"/>
      <c r="AK110" s="21"/>
      <c r="AL110" s="21"/>
      <c r="AM110" s="21"/>
      <c r="AN110" s="21"/>
      <c r="AO110" s="21"/>
      <c r="AP110" s="21"/>
      <c r="AQ110" s="21"/>
      <c r="AR110" s="21"/>
      <c r="AS110" s="21"/>
      <c r="AT110" s="21"/>
      <c r="AU110" s="21"/>
      <c r="AV110" s="21"/>
      <c r="AW110" s="21"/>
      <c r="AX110" s="21"/>
      <c r="AY110" s="21"/>
      <c r="AZ110" s="21"/>
      <c r="BA110" s="21"/>
      <c r="BB110" s="21"/>
      <c r="BC110" s="21"/>
      <c r="BD110" s="21"/>
      <c r="BE110" s="21"/>
      <c r="BF110" s="21"/>
      <c r="BG110" s="21"/>
      <c r="BH110" s="21"/>
      <c r="BI110" s="21"/>
      <c r="BJ110" s="21"/>
      <c r="BK110" s="21"/>
      <c r="BL110" s="21"/>
      <c r="BM110" s="21"/>
      <c r="BN110" s="21"/>
      <c r="BO110" s="21"/>
      <c r="BP110" s="21"/>
      <c r="BQ110" s="21"/>
      <c r="BR110" s="21"/>
      <c r="BS110" s="21"/>
      <c r="BT110" s="21"/>
      <c r="BU110" s="21"/>
      <c r="BV110" s="21"/>
      <c r="BW110" s="21"/>
      <c r="BX110" s="21" t="s">
        <v>1070</v>
      </c>
      <c r="BY110" s="21" t="s">
        <v>842</v>
      </c>
      <c r="BZ110" s="21" t="s">
        <v>956</v>
      </c>
      <c r="CA110" s="21" t="s">
        <v>831</v>
      </c>
      <c r="CB110" s="21" t="s">
        <v>186</v>
      </c>
      <c r="CC110" s="21" t="s">
        <v>831</v>
      </c>
      <c r="CD110" s="21" t="s">
        <v>824</v>
      </c>
      <c r="CE110" s="21" t="s">
        <v>830</v>
      </c>
      <c r="CF110" s="21" t="s">
        <v>186</v>
      </c>
      <c r="CG110" s="21" t="s">
        <v>844</v>
      </c>
      <c r="CH110" s="22">
        <f t="shared" ref="CH110:CI125" ca="1" si="28">R110</f>
        <v>43885.984404976851</v>
      </c>
      <c r="CI110" s="22">
        <f t="shared" ca="1" si="28"/>
        <v>43895.984404976851</v>
      </c>
      <c r="CJ110" s="21" t="s">
        <v>826</v>
      </c>
      <c r="CK110" s="22">
        <f t="shared" ref="CK110:CK123" ca="1" si="29">U110</f>
        <v>43895.984404976851</v>
      </c>
      <c r="CL110" s="21"/>
      <c r="CM110" s="21"/>
      <c r="CN110" s="21"/>
      <c r="CO110" s="21"/>
      <c r="CP110" s="21"/>
      <c r="CQ110" s="21"/>
      <c r="CR110" s="21"/>
      <c r="CS110" s="21"/>
      <c r="CT110" s="21"/>
      <c r="CU110" s="21"/>
      <c r="CV110" s="21"/>
      <c r="CW110" s="21"/>
      <c r="CX110" s="21"/>
      <c r="CY110" s="21"/>
      <c r="CZ110" s="21"/>
      <c r="DA110" s="21"/>
      <c r="DB110" s="21"/>
      <c r="DC110" s="21"/>
      <c r="DD110" s="21"/>
      <c r="DE110" s="21"/>
      <c r="DF110" s="22"/>
      <c r="DG110" s="21"/>
      <c r="DH110" s="22"/>
      <c r="DI110" s="21"/>
      <c r="DJ110" s="21"/>
      <c r="DK110" s="21"/>
      <c r="DL110" s="21"/>
      <c r="DM110" s="21"/>
      <c r="DN110" s="22"/>
      <c r="DO110" s="22"/>
      <c r="DP110" s="21"/>
      <c r="DQ110" s="22"/>
      <c r="DR110" s="21"/>
      <c r="DS110" s="21"/>
      <c r="DT110" s="21"/>
      <c r="DU110" s="21"/>
      <c r="DV110" s="21"/>
      <c r="DW110" s="22"/>
      <c r="DX110" s="22"/>
      <c r="DY110" s="21"/>
      <c r="DZ110" s="21"/>
      <c r="EA110" s="21"/>
      <c r="EB110" s="21"/>
      <c r="EC110" s="21"/>
      <c r="ED110" s="21"/>
      <c r="EE110" s="21"/>
      <c r="EF110" s="22"/>
      <c r="EG110" s="21"/>
      <c r="EH110" s="21"/>
      <c r="EI110" s="21"/>
      <c r="EJ110" s="21"/>
      <c r="EK110" s="21"/>
      <c r="EL110" s="21"/>
      <c r="EM110" s="21"/>
      <c r="EN110" s="21"/>
      <c r="EO110" s="21"/>
      <c r="EP110" s="21"/>
      <c r="EQ110" s="21"/>
      <c r="ER110" s="21"/>
      <c r="ES110" s="21"/>
      <c r="ET110" s="21"/>
      <c r="EU110" s="21"/>
      <c r="EV110" s="21"/>
      <c r="EW110" s="21"/>
      <c r="EX110" s="21"/>
      <c r="EY110" s="21">
        <v>106</v>
      </c>
      <c r="EZ110" s="21">
        <v>1003007907</v>
      </c>
      <c r="FA110" s="21">
        <v>599142990</v>
      </c>
      <c r="FB110" s="25">
        <v>60</v>
      </c>
      <c r="FC110" s="26" t="s">
        <v>572</v>
      </c>
      <c r="FD110" s="21" t="s">
        <v>586</v>
      </c>
      <c r="FE110" s="26" t="s">
        <v>1039</v>
      </c>
      <c r="FF110" s="21" t="s">
        <v>673</v>
      </c>
    </row>
    <row r="111" spans="1:162" s="12" customFormat="1" x14ac:dyDescent="0.25">
      <c r="A111" s="21">
        <v>1</v>
      </c>
      <c r="B111" s="21">
        <v>110</v>
      </c>
      <c r="C111" s="22">
        <f ca="1">R111-10</f>
        <v>43877.984404976851</v>
      </c>
      <c r="D111" s="21" t="s">
        <v>842</v>
      </c>
      <c r="E111" s="21">
        <v>110</v>
      </c>
      <c r="F111" s="23">
        <f t="shared" ca="1" si="21"/>
        <v>43937.984404976851</v>
      </c>
      <c r="G111" s="22"/>
      <c r="H111" s="21" t="s">
        <v>1070</v>
      </c>
      <c r="I111" s="21" t="s">
        <v>842</v>
      </c>
      <c r="J111" s="21" t="s">
        <v>956</v>
      </c>
      <c r="K111" s="21" t="s">
        <v>835</v>
      </c>
      <c r="L111" s="21" t="s">
        <v>186</v>
      </c>
      <c r="M111" s="21" t="s">
        <v>835</v>
      </c>
      <c r="N111" s="21" t="s">
        <v>837</v>
      </c>
      <c r="O111" s="21" t="s">
        <v>830</v>
      </c>
      <c r="P111" s="21" t="s">
        <v>186</v>
      </c>
      <c r="Q111" s="21" t="s">
        <v>844</v>
      </c>
      <c r="R111" s="22">
        <f ca="1">U111-8</f>
        <v>43887.984404976851</v>
      </c>
      <c r="S111" s="22">
        <f t="shared" ca="1" si="27"/>
        <v>43895.984404976851</v>
      </c>
      <c r="T111" s="21" t="s">
        <v>826</v>
      </c>
      <c r="U111" s="22">
        <f ca="1">NOW()</f>
        <v>43895.984404976851</v>
      </c>
      <c r="V111" s="21"/>
      <c r="W111" s="22"/>
      <c r="X111" s="21"/>
      <c r="Y111" s="21"/>
      <c r="Z111" s="21"/>
      <c r="AA111" s="21"/>
      <c r="AB111" s="21"/>
      <c r="AC111" s="21"/>
      <c r="AD111" s="21"/>
      <c r="AE111" s="21"/>
      <c r="AF111" s="21"/>
      <c r="AG111" s="21"/>
      <c r="AH111" s="21"/>
      <c r="AI111" s="22"/>
      <c r="AJ111" s="22"/>
      <c r="AK111" s="21"/>
      <c r="AL111" s="21"/>
      <c r="AM111" s="21"/>
      <c r="AN111" s="21"/>
      <c r="AO111" s="21"/>
      <c r="AP111" s="21"/>
      <c r="AQ111" s="21"/>
      <c r="AR111" s="21"/>
      <c r="AS111" s="21"/>
      <c r="AT111" s="21"/>
      <c r="AU111" s="21"/>
      <c r="AV111" s="21"/>
      <c r="AW111" s="21"/>
      <c r="AX111" s="21"/>
      <c r="AY111" s="21"/>
      <c r="AZ111" s="21"/>
      <c r="BA111" s="21"/>
      <c r="BB111" s="21"/>
      <c r="BC111" s="21"/>
      <c r="BD111" s="21"/>
      <c r="BE111" s="21"/>
      <c r="BF111" s="21"/>
      <c r="BG111" s="21"/>
      <c r="BH111" s="21"/>
      <c r="BI111" s="21"/>
      <c r="BJ111" s="21"/>
      <c r="BK111" s="21"/>
      <c r="BL111" s="21"/>
      <c r="BM111" s="21"/>
      <c r="BN111" s="21"/>
      <c r="BO111" s="21"/>
      <c r="BP111" s="21"/>
      <c r="BQ111" s="21"/>
      <c r="BR111" s="21"/>
      <c r="BS111" s="21"/>
      <c r="BT111" s="21"/>
      <c r="BU111" s="21"/>
      <c r="BV111" s="21"/>
      <c r="BW111" s="21"/>
      <c r="BX111" s="21" t="s">
        <v>1070</v>
      </c>
      <c r="BY111" s="21" t="s">
        <v>842</v>
      </c>
      <c r="BZ111" s="21" t="s">
        <v>956</v>
      </c>
      <c r="CA111" s="21" t="s">
        <v>835</v>
      </c>
      <c r="CB111" s="21" t="s">
        <v>186</v>
      </c>
      <c r="CC111" s="21" t="s">
        <v>835</v>
      </c>
      <c r="CD111" s="21" t="s">
        <v>837</v>
      </c>
      <c r="CE111" s="21" t="s">
        <v>830</v>
      </c>
      <c r="CF111" s="21" t="s">
        <v>186</v>
      </c>
      <c r="CG111" s="21" t="s">
        <v>844</v>
      </c>
      <c r="CH111" s="22">
        <f t="shared" ca="1" si="28"/>
        <v>43887.984404976851</v>
      </c>
      <c r="CI111" s="22">
        <f t="shared" ca="1" si="28"/>
        <v>43895.984404976851</v>
      </c>
      <c r="CJ111" s="21" t="s">
        <v>826</v>
      </c>
      <c r="CK111" s="22">
        <f t="shared" ca="1" si="29"/>
        <v>43895.984404976851</v>
      </c>
      <c r="CL111" s="21"/>
      <c r="CM111" s="21"/>
      <c r="CN111" s="21"/>
      <c r="CO111" s="21"/>
      <c r="CP111" s="21"/>
      <c r="CQ111" s="21"/>
      <c r="CR111" s="21"/>
      <c r="CS111" s="21"/>
      <c r="CT111" s="21"/>
      <c r="CU111" s="21"/>
      <c r="CV111" s="21"/>
      <c r="CW111" s="21"/>
      <c r="CX111" s="21"/>
      <c r="CY111" s="21"/>
      <c r="CZ111" s="21"/>
      <c r="DA111" s="21"/>
      <c r="DB111" s="21"/>
      <c r="DC111" s="21"/>
      <c r="DD111" s="21"/>
      <c r="DE111" s="21"/>
      <c r="DF111" s="22"/>
      <c r="DG111" s="21"/>
      <c r="DH111" s="22"/>
      <c r="DI111" s="21"/>
      <c r="DJ111" s="21"/>
      <c r="DK111" s="21"/>
      <c r="DL111" s="21"/>
      <c r="DM111" s="21"/>
      <c r="DN111" s="22"/>
      <c r="DO111" s="22"/>
      <c r="DP111" s="21"/>
      <c r="DQ111" s="22"/>
      <c r="DR111" s="21"/>
      <c r="DS111" s="21"/>
      <c r="DT111" s="21"/>
      <c r="DU111" s="21"/>
      <c r="DV111" s="21"/>
      <c r="DW111" s="22"/>
      <c r="DX111" s="22"/>
      <c r="DY111" s="21"/>
      <c r="DZ111" s="21"/>
      <c r="EA111" s="21"/>
      <c r="EB111" s="21"/>
      <c r="EC111" s="21"/>
      <c r="ED111" s="21"/>
      <c r="EE111" s="21"/>
      <c r="EF111" s="22"/>
      <c r="EG111" s="21"/>
      <c r="EH111" s="21"/>
      <c r="EI111" s="21"/>
      <c r="EJ111" s="21"/>
      <c r="EK111" s="21"/>
      <c r="EL111" s="21"/>
      <c r="EM111" s="21"/>
      <c r="EN111" s="21"/>
      <c r="EO111" s="21"/>
      <c r="EP111" s="21"/>
      <c r="EQ111" s="21"/>
      <c r="ER111" s="21"/>
      <c r="ES111" s="21"/>
      <c r="ET111" s="21"/>
      <c r="EU111" s="21"/>
      <c r="EV111" s="21"/>
      <c r="EW111" s="21"/>
      <c r="EX111" s="21"/>
      <c r="EY111" s="21">
        <v>107</v>
      </c>
      <c r="EZ111" s="21">
        <v>1003007964</v>
      </c>
      <c r="FA111" s="21">
        <v>223433838</v>
      </c>
      <c r="FB111" s="25">
        <v>95</v>
      </c>
      <c r="FC111" s="26" t="s">
        <v>560</v>
      </c>
      <c r="FD111" s="21" t="s">
        <v>591</v>
      </c>
      <c r="FE111" s="26" t="s">
        <v>1040</v>
      </c>
      <c r="FF111" s="26" t="s">
        <v>654</v>
      </c>
    </row>
    <row r="112" spans="1:162" s="12" customFormat="1" x14ac:dyDescent="0.25">
      <c r="A112" s="21">
        <v>1</v>
      </c>
      <c r="B112" s="21">
        <v>111</v>
      </c>
      <c r="C112" s="22">
        <f ca="1">R112-4</f>
        <v>43876.984404976851</v>
      </c>
      <c r="D112" s="21" t="s">
        <v>842</v>
      </c>
      <c r="E112" s="21">
        <v>111</v>
      </c>
      <c r="F112" s="23">
        <f t="shared" ca="1" si="21"/>
        <v>43936.984404976851</v>
      </c>
      <c r="G112" s="22"/>
      <c r="H112" s="21" t="s">
        <v>1070</v>
      </c>
      <c r="I112" s="21" t="s">
        <v>842</v>
      </c>
      <c r="J112" s="21" t="s">
        <v>956</v>
      </c>
      <c r="K112" s="21" t="s">
        <v>824</v>
      </c>
      <c r="L112" s="21" t="s">
        <v>186</v>
      </c>
      <c r="M112" s="21" t="s">
        <v>824</v>
      </c>
      <c r="N112" s="21" t="s">
        <v>831</v>
      </c>
      <c r="O112" s="21" t="s">
        <v>830</v>
      </c>
      <c r="P112" s="21" t="s">
        <v>186</v>
      </c>
      <c r="Q112" s="21" t="s">
        <v>844</v>
      </c>
      <c r="R112" s="22">
        <f ca="1">U112-15</f>
        <v>43880.984404976851</v>
      </c>
      <c r="S112" s="22">
        <f t="shared" ca="1" si="27"/>
        <v>43895.984404976851</v>
      </c>
      <c r="T112" s="21" t="s">
        <v>826</v>
      </c>
      <c r="U112" s="22">
        <f ca="1">NOW()</f>
        <v>43895.984404976851</v>
      </c>
      <c r="V112" s="21"/>
      <c r="W112" s="22"/>
      <c r="X112" s="21"/>
      <c r="Y112" s="21"/>
      <c r="Z112" s="21"/>
      <c r="AA112" s="21"/>
      <c r="AB112" s="21"/>
      <c r="AC112" s="21"/>
      <c r="AD112" s="21"/>
      <c r="AE112" s="21"/>
      <c r="AF112" s="21"/>
      <c r="AG112" s="21"/>
      <c r="AH112" s="21"/>
      <c r="AI112" s="22"/>
      <c r="AJ112" s="22"/>
      <c r="AK112" s="21"/>
      <c r="AL112" s="21"/>
      <c r="AM112" s="21"/>
      <c r="AN112" s="21"/>
      <c r="AO112" s="21"/>
      <c r="AP112" s="21"/>
      <c r="AQ112" s="21"/>
      <c r="AR112" s="21"/>
      <c r="AS112" s="21"/>
      <c r="AT112" s="21"/>
      <c r="AU112" s="21"/>
      <c r="AV112" s="21"/>
      <c r="AW112" s="21"/>
      <c r="AX112" s="21"/>
      <c r="AY112" s="21"/>
      <c r="AZ112" s="21"/>
      <c r="BA112" s="21"/>
      <c r="BB112" s="21"/>
      <c r="BC112" s="21"/>
      <c r="BD112" s="21"/>
      <c r="BE112" s="21"/>
      <c r="BF112" s="21"/>
      <c r="BG112" s="21"/>
      <c r="BH112" s="21"/>
      <c r="BI112" s="21"/>
      <c r="BJ112" s="21"/>
      <c r="BK112" s="21"/>
      <c r="BL112" s="21"/>
      <c r="BM112" s="21"/>
      <c r="BN112" s="21"/>
      <c r="BO112" s="21"/>
      <c r="BP112" s="21"/>
      <c r="BQ112" s="21"/>
      <c r="BR112" s="21"/>
      <c r="BS112" s="21"/>
      <c r="BT112" s="21"/>
      <c r="BU112" s="21"/>
      <c r="BV112" s="21"/>
      <c r="BW112" s="21"/>
      <c r="BX112" s="21" t="s">
        <v>1070</v>
      </c>
      <c r="BY112" s="21" t="s">
        <v>842</v>
      </c>
      <c r="BZ112" s="21" t="s">
        <v>956</v>
      </c>
      <c r="CA112" s="21" t="s">
        <v>824</v>
      </c>
      <c r="CB112" s="21" t="s">
        <v>186</v>
      </c>
      <c r="CC112" s="21" t="s">
        <v>824</v>
      </c>
      <c r="CD112" s="21" t="s">
        <v>831</v>
      </c>
      <c r="CE112" s="21" t="s">
        <v>830</v>
      </c>
      <c r="CF112" s="21" t="s">
        <v>186</v>
      </c>
      <c r="CG112" s="21" t="s">
        <v>844</v>
      </c>
      <c r="CH112" s="22">
        <f t="shared" ca="1" si="28"/>
        <v>43880.984404976851</v>
      </c>
      <c r="CI112" s="22">
        <f t="shared" ca="1" si="28"/>
        <v>43895.984404976851</v>
      </c>
      <c r="CJ112" s="21" t="s">
        <v>826</v>
      </c>
      <c r="CK112" s="22">
        <f t="shared" ca="1" si="29"/>
        <v>43895.984404976851</v>
      </c>
      <c r="CL112" s="21"/>
      <c r="CM112" s="21"/>
      <c r="CN112" s="21"/>
      <c r="CO112" s="21"/>
      <c r="CP112" s="21"/>
      <c r="CQ112" s="21"/>
      <c r="CR112" s="21"/>
      <c r="CS112" s="21"/>
      <c r="CT112" s="21"/>
      <c r="CU112" s="21"/>
      <c r="CV112" s="21"/>
      <c r="CW112" s="21"/>
      <c r="CX112" s="21"/>
      <c r="CY112" s="21"/>
      <c r="CZ112" s="21"/>
      <c r="DA112" s="21"/>
      <c r="DB112" s="21"/>
      <c r="DC112" s="21"/>
      <c r="DD112" s="21"/>
      <c r="DE112" s="21"/>
      <c r="DF112" s="22"/>
      <c r="DG112" s="21"/>
      <c r="DH112" s="22"/>
      <c r="DI112" s="21"/>
      <c r="DJ112" s="21"/>
      <c r="DK112" s="21"/>
      <c r="DL112" s="21"/>
      <c r="DM112" s="21"/>
      <c r="DN112" s="22"/>
      <c r="DO112" s="22"/>
      <c r="DP112" s="21"/>
      <c r="DQ112" s="22"/>
      <c r="DR112" s="21"/>
      <c r="DS112" s="21"/>
      <c r="DT112" s="21"/>
      <c r="DU112" s="21"/>
      <c r="DV112" s="21"/>
      <c r="DW112" s="22"/>
      <c r="DX112" s="22"/>
      <c r="DY112" s="21"/>
      <c r="DZ112" s="21"/>
      <c r="EA112" s="21"/>
      <c r="EB112" s="21"/>
      <c r="EC112" s="21"/>
      <c r="ED112" s="21"/>
      <c r="EE112" s="21"/>
      <c r="EF112" s="22"/>
      <c r="EG112" s="21"/>
      <c r="EH112" s="21"/>
      <c r="EI112" s="21"/>
      <c r="EJ112" s="21"/>
      <c r="EK112" s="21"/>
      <c r="EL112" s="21"/>
      <c r="EM112" s="21"/>
      <c r="EN112" s="21"/>
      <c r="EO112" s="21"/>
      <c r="EP112" s="21"/>
      <c r="EQ112" s="21"/>
      <c r="ER112" s="21"/>
      <c r="ES112" s="21"/>
      <c r="ET112" s="21"/>
      <c r="EU112" s="21"/>
      <c r="EV112" s="21"/>
      <c r="EW112" s="21"/>
      <c r="EX112" s="21"/>
      <c r="EY112" s="21">
        <v>108</v>
      </c>
      <c r="EZ112" s="21">
        <v>1003007980</v>
      </c>
      <c r="FA112" s="21">
        <v>516805784</v>
      </c>
      <c r="FB112" s="25">
        <v>160</v>
      </c>
      <c r="FC112" s="26" t="s">
        <v>554</v>
      </c>
      <c r="FD112" s="21" t="s">
        <v>596</v>
      </c>
      <c r="FE112" s="26" t="s">
        <v>1041</v>
      </c>
      <c r="FF112" s="21" t="s">
        <v>644</v>
      </c>
    </row>
    <row r="113" spans="1:162" s="12" customFormat="1" x14ac:dyDescent="0.25">
      <c r="A113" s="21">
        <v>1</v>
      </c>
      <c r="B113" s="21">
        <v>112</v>
      </c>
      <c r="C113" s="22">
        <f ca="1">R113-3</f>
        <v>43877.984404976851</v>
      </c>
      <c r="D113" s="21" t="s">
        <v>842</v>
      </c>
      <c r="E113" s="21">
        <v>112</v>
      </c>
      <c r="F113" s="23">
        <f t="shared" ca="1" si="21"/>
        <v>43937.984404976851</v>
      </c>
      <c r="G113" s="22"/>
      <c r="H113" s="21" t="s">
        <v>1070</v>
      </c>
      <c r="I113" s="21" t="s">
        <v>842</v>
      </c>
      <c r="J113" s="21" t="s">
        <v>956</v>
      </c>
      <c r="K113" s="21" t="s">
        <v>824</v>
      </c>
      <c r="L113" s="21" t="s">
        <v>186</v>
      </c>
      <c r="M113" s="21" t="s">
        <v>824</v>
      </c>
      <c r="N113" s="21" t="s">
        <v>825</v>
      </c>
      <c r="O113" s="21" t="s">
        <v>830</v>
      </c>
      <c r="P113" s="21" t="s">
        <v>186</v>
      </c>
      <c r="Q113" s="21" t="s">
        <v>844</v>
      </c>
      <c r="R113" s="22">
        <f ca="1">U113-14</f>
        <v>43880.984404976851</v>
      </c>
      <c r="S113" s="22">
        <f t="shared" ca="1" si="27"/>
        <v>43894.984404976851</v>
      </c>
      <c r="T113" s="21" t="s">
        <v>826</v>
      </c>
      <c r="U113" s="22">
        <f ca="1">NOW()-1</f>
        <v>43894.984404976851</v>
      </c>
      <c r="V113" s="21"/>
      <c r="W113" s="22"/>
      <c r="X113" s="21"/>
      <c r="Y113" s="21"/>
      <c r="Z113" s="21"/>
      <c r="AA113" s="21"/>
      <c r="AB113" s="21"/>
      <c r="AC113" s="21"/>
      <c r="AD113" s="21"/>
      <c r="AE113" s="21"/>
      <c r="AF113" s="21"/>
      <c r="AG113" s="21"/>
      <c r="AH113" s="21"/>
      <c r="AI113" s="22"/>
      <c r="AJ113" s="22"/>
      <c r="AK113" s="21"/>
      <c r="AL113" s="21"/>
      <c r="AM113" s="21"/>
      <c r="AN113" s="21"/>
      <c r="AO113" s="21"/>
      <c r="AP113" s="21"/>
      <c r="AQ113" s="21"/>
      <c r="AR113" s="21"/>
      <c r="AS113" s="21"/>
      <c r="AT113" s="21"/>
      <c r="AU113" s="21"/>
      <c r="AV113" s="21"/>
      <c r="AW113" s="21"/>
      <c r="AX113" s="21"/>
      <c r="AY113" s="21"/>
      <c r="AZ113" s="21"/>
      <c r="BA113" s="21"/>
      <c r="BB113" s="21"/>
      <c r="BC113" s="21"/>
      <c r="BD113" s="21"/>
      <c r="BE113" s="21"/>
      <c r="BF113" s="21"/>
      <c r="BG113" s="21"/>
      <c r="BH113" s="21"/>
      <c r="BI113" s="21"/>
      <c r="BJ113" s="21"/>
      <c r="BK113" s="21"/>
      <c r="BL113" s="21"/>
      <c r="BM113" s="21"/>
      <c r="BN113" s="21"/>
      <c r="BO113" s="21"/>
      <c r="BP113" s="21"/>
      <c r="BQ113" s="21"/>
      <c r="BR113" s="21"/>
      <c r="BS113" s="21"/>
      <c r="BT113" s="21"/>
      <c r="BU113" s="21"/>
      <c r="BV113" s="21"/>
      <c r="BW113" s="21"/>
      <c r="BX113" s="21" t="s">
        <v>1070</v>
      </c>
      <c r="BY113" s="21" t="s">
        <v>842</v>
      </c>
      <c r="BZ113" s="21" t="s">
        <v>956</v>
      </c>
      <c r="CA113" s="21" t="s">
        <v>824</v>
      </c>
      <c r="CB113" s="21" t="s">
        <v>186</v>
      </c>
      <c r="CC113" s="21" t="s">
        <v>824</v>
      </c>
      <c r="CD113" s="21" t="s">
        <v>825</v>
      </c>
      <c r="CE113" s="21" t="s">
        <v>830</v>
      </c>
      <c r="CF113" s="21" t="s">
        <v>186</v>
      </c>
      <c r="CG113" s="21" t="s">
        <v>844</v>
      </c>
      <c r="CH113" s="22">
        <f t="shared" ca="1" si="28"/>
        <v>43880.984404976851</v>
      </c>
      <c r="CI113" s="22">
        <f t="shared" ref="CI113:CI123" ca="1" si="30">CK113</f>
        <v>43894.984404976851</v>
      </c>
      <c r="CJ113" s="21" t="s">
        <v>826</v>
      </c>
      <c r="CK113" s="22">
        <f t="shared" ca="1" si="29"/>
        <v>43894.984404976851</v>
      </c>
      <c r="CL113" s="21"/>
      <c r="CM113" s="21"/>
      <c r="CN113" s="21"/>
      <c r="CO113" s="21"/>
      <c r="CP113" s="21"/>
      <c r="CQ113" s="21"/>
      <c r="CR113" s="21"/>
      <c r="CS113" s="21"/>
      <c r="CT113" s="21"/>
      <c r="CU113" s="21"/>
      <c r="CV113" s="21"/>
      <c r="CW113" s="21"/>
      <c r="CX113" s="21"/>
      <c r="CY113" s="21"/>
      <c r="CZ113" s="21"/>
      <c r="DA113" s="21"/>
      <c r="DB113" s="21"/>
      <c r="DC113" s="21"/>
      <c r="DD113" s="21"/>
      <c r="DE113" s="21"/>
      <c r="DF113" s="22"/>
      <c r="DG113" s="21"/>
      <c r="DH113" s="22"/>
      <c r="DI113" s="21"/>
      <c r="DJ113" s="21"/>
      <c r="DK113" s="21"/>
      <c r="DL113" s="21"/>
      <c r="DM113" s="21"/>
      <c r="DN113" s="22"/>
      <c r="DO113" s="22"/>
      <c r="DP113" s="21"/>
      <c r="DQ113" s="22"/>
      <c r="DR113" s="21"/>
      <c r="DS113" s="21"/>
      <c r="DT113" s="21"/>
      <c r="DU113" s="21"/>
      <c r="DV113" s="21"/>
      <c r="DW113" s="22"/>
      <c r="DX113" s="22"/>
      <c r="DY113" s="21"/>
      <c r="DZ113" s="21"/>
      <c r="EA113" s="21"/>
      <c r="EB113" s="21"/>
      <c r="EC113" s="21"/>
      <c r="ED113" s="21"/>
      <c r="EE113" s="21"/>
      <c r="EF113" s="22"/>
      <c r="EG113" s="21"/>
      <c r="EH113" s="21"/>
      <c r="EI113" s="21"/>
      <c r="EJ113" s="21"/>
      <c r="EK113" s="21"/>
      <c r="EL113" s="21"/>
      <c r="EM113" s="21"/>
      <c r="EN113" s="21"/>
      <c r="EO113" s="21"/>
      <c r="EP113" s="21"/>
      <c r="EQ113" s="21"/>
      <c r="ER113" s="21"/>
      <c r="ES113" s="21"/>
      <c r="ET113" s="21"/>
      <c r="EU113" s="21"/>
      <c r="EV113" s="21"/>
      <c r="EW113" s="21"/>
      <c r="EX113" s="21"/>
      <c r="EY113" s="21">
        <v>109</v>
      </c>
      <c r="EZ113" s="21">
        <v>1003008038</v>
      </c>
      <c r="FA113" s="21">
        <v>562812425</v>
      </c>
      <c r="FB113" s="25">
        <v>165</v>
      </c>
      <c r="FC113" s="26" t="s">
        <v>548</v>
      </c>
      <c r="FD113" s="21" t="s">
        <v>607</v>
      </c>
      <c r="FE113" s="26" t="s">
        <v>1042</v>
      </c>
      <c r="FF113" s="21" t="s">
        <v>598</v>
      </c>
    </row>
    <row r="114" spans="1:162" s="12" customFormat="1" x14ac:dyDescent="0.25">
      <c r="A114" s="21">
        <v>1</v>
      </c>
      <c r="B114" s="21">
        <v>113</v>
      </c>
      <c r="C114" s="22">
        <f ca="1">R114</f>
        <v>43881.984404976851</v>
      </c>
      <c r="D114" s="21" t="s">
        <v>842</v>
      </c>
      <c r="E114" s="21">
        <v>113</v>
      </c>
      <c r="F114" s="23">
        <f t="shared" ca="1" si="21"/>
        <v>43941.984404976851</v>
      </c>
      <c r="G114" s="22"/>
      <c r="H114" s="21" t="s">
        <v>1070</v>
      </c>
      <c r="I114" s="21" t="s">
        <v>842</v>
      </c>
      <c r="J114" s="21" t="s">
        <v>956</v>
      </c>
      <c r="K114" s="21" t="s">
        <v>837</v>
      </c>
      <c r="L114" s="21" t="s">
        <v>186</v>
      </c>
      <c r="M114" s="21" t="s">
        <v>837</v>
      </c>
      <c r="N114" s="21" t="s">
        <v>835</v>
      </c>
      <c r="O114" s="21" t="s">
        <v>830</v>
      </c>
      <c r="P114" s="21" t="s">
        <v>186</v>
      </c>
      <c r="Q114" s="21" t="s">
        <v>844</v>
      </c>
      <c r="R114" s="22">
        <f ca="1">U114-13</f>
        <v>43881.984404976851</v>
      </c>
      <c r="S114" s="22">
        <f t="shared" ca="1" si="27"/>
        <v>43894.984404976851</v>
      </c>
      <c r="T114" s="21" t="s">
        <v>826</v>
      </c>
      <c r="U114" s="22">
        <f ca="1">NOW()-1</f>
        <v>43894.984404976851</v>
      </c>
      <c r="V114" s="21"/>
      <c r="W114" s="22"/>
      <c r="X114" s="21"/>
      <c r="Y114" s="21"/>
      <c r="Z114" s="21"/>
      <c r="AA114" s="21"/>
      <c r="AB114" s="21"/>
      <c r="AC114" s="21"/>
      <c r="AD114" s="21"/>
      <c r="AE114" s="21"/>
      <c r="AF114" s="21"/>
      <c r="AG114" s="21"/>
      <c r="AH114" s="21"/>
      <c r="AI114" s="22"/>
      <c r="AJ114" s="22"/>
      <c r="AK114" s="21"/>
      <c r="AL114" s="21"/>
      <c r="AM114" s="21"/>
      <c r="AN114" s="21"/>
      <c r="AO114" s="21"/>
      <c r="AP114" s="21"/>
      <c r="AQ114" s="21"/>
      <c r="AR114" s="21"/>
      <c r="AS114" s="21"/>
      <c r="AT114" s="21"/>
      <c r="AU114" s="21"/>
      <c r="AV114" s="21"/>
      <c r="AW114" s="21"/>
      <c r="AX114" s="21"/>
      <c r="AY114" s="21"/>
      <c r="AZ114" s="21"/>
      <c r="BA114" s="21"/>
      <c r="BB114" s="21"/>
      <c r="BC114" s="21"/>
      <c r="BD114" s="21"/>
      <c r="BE114" s="21"/>
      <c r="BF114" s="21"/>
      <c r="BG114" s="21"/>
      <c r="BH114" s="21"/>
      <c r="BI114" s="21"/>
      <c r="BJ114" s="21"/>
      <c r="BK114" s="21"/>
      <c r="BL114" s="21"/>
      <c r="BM114" s="21"/>
      <c r="BN114" s="21"/>
      <c r="BO114" s="21"/>
      <c r="BP114" s="21"/>
      <c r="BQ114" s="21"/>
      <c r="BR114" s="21"/>
      <c r="BS114" s="21"/>
      <c r="BT114" s="21"/>
      <c r="BU114" s="21"/>
      <c r="BV114" s="21"/>
      <c r="BW114" s="21"/>
      <c r="BX114" s="21" t="s">
        <v>1070</v>
      </c>
      <c r="BY114" s="21" t="s">
        <v>842</v>
      </c>
      <c r="BZ114" s="21" t="s">
        <v>956</v>
      </c>
      <c r="CA114" s="21" t="s">
        <v>837</v>
      </c>
      <c r="CB114" s="21" t="s">
        <v>186</v>
      </c>
      <c r="CC114" s="21" t="s">
        <v>837</v>
      </c>
      <c r="CD114" s="21" t="s">
        <v>835</v>
      </c>
      <c r="CE114" s="21" t="s">
        <v>830</v>
      </c>
      <c r="CF114" s="21" t="s">
        <v>186</v>
      </c>
      <c r="CG114" s="21" t="s">
        <v>844</v>
      </c>
      <c r="CH114" s="22">
        <f t="shared" ca="1" si="28"/>
        <v>43881.984404976851</v>
      </c>
      <c r="CI114" s="22">
        <f t="shared" ca="1" si="30"/>
        <v>43894.984404976851</v>
      </c>
      <c r="CJ114" s="21" t="s">
        <v>826</v>
      </c>
      <c r="CK114" s="22">
        <f t="shared" ca="1" si="29"/>
        <v>43894.984404976851</v>
      </c>
      <c r="CL114" s="21"/>
      <c r="CM114" s="21"/>
      <c r="CN114" s="21"/>
      <c r="CO114" s="21"/>
      <c r="CP114" s="21"/>
      <c r="CQ114" s="21"/>
      <c r="CR114" s="21"/>
      <c r="CS114" s="21"/>
      <c r="CT114" s="21"/>
      <c r="CU114" s="21"/>
      <c r="CV114" s="21"/>
      <c r="CW114" s="21"/>
      <c r="CX114" s="21"/>
      <c r="CY114" s="21"/>
      <c r="CZ114" s="21"/>
      <c r="DA114" s="21"/>
      <c r="DB114" s="21"/>
      <c r="DC114" s="21"/>
      <c r="DD114" s="21"/>
      <c r="DE114" s="21"/>
      <c r="DF114" s="22"/>
      <c r="DG114" s="21"/>
      <c r="DH114" s="22"/>
      <c r="DI114" s="21"/>
      <c r="DJ114" s="21"/>
      <c r="DK114" s="21"/>
      <c r="DL114" s="21"/>
      <c r="DM114" s="21"/>
      <c r="DN114" s="22"/>
      <c r="DO114" s="22"/>
      <c r="DP114" s="21"/>
      <c r="DQ114" s="22"/>
      <c r="DR114" s="21"/>
      <c r="DS114" s="21"/>
      <c r="DT114" s="21"/>
      <c r="DU114" s="21"/>
      <c r="DV114" s="21"/>
      <c r="DW114" s="22"/>
      <c r="DX114" s="22"/>
      <c r="DY114" s="21"/>
      <c r="DZ114" s="21"/>
      <c r="EA114" s="21"/>
      <c r="EB114" s="21"/>
      <c r="EC114" s="21"/>
      <c r="ED114" s="21"/>
      <c r="EE114" s="21"/>
      <c r="EF114" s="22"/>
      <c r="EG114" s="21"/>
      <c r="EH114" s="21"/>
      <c r="EI114" s="21"/>
      <c r="EJ114" s="21"/>
      <c r="EK114" s="21"/>
      <c r="EL114" s="21"/>
      <c r="EM114" s="21"/>
      <c r="EN114" s="21"/>
      <c r="EO114" s="21"/>
      <c r="EP114" s="21"/>
      <c r="EQ114" s="21"/>
      <c r="ER114" s="21"/>
      <c r="ES114" s="21"/>
      <c r="ET114" s="21"/>
      <c r="EU114" s="21"/>
      <c r="EV114" s="21"/>
      <c r="EW114" s="21"/>
      <c r="EX114" s="21"/>
      <c r="EY114" s="21">
        <v>110</v>
      </c>
      <c r="EZ114" s="21">
        <v>1003008053</v>
      </c>
      <c r="FA114" s="21">
        <v>458716633</v>
      </c>
      <c r="FB114" s="25">
        <v>60</v>
      </c>
      <c r="FC114" s="26" t="s">
        <v>585</v>
      </c>
      <c r="FD114" s="21" t="s">
        <v>612</v>
      </c>
      <c r="FE114" s="26" t="s">
        <v>679</v>
      </c>
      <c r="FF114" s="21" t="s">
        <v>983</v>
      </c>
    </row>
    <row r="115" spans="1:162" s="12" customFormat="1" x14ac:dyDescent="0.25">
      <c r="A115" s="21">
        <v>1</v>
      </c>
      <c r="B115" s="21">
        <v>114</v>
      </c>
      <c r="C115" s="22">
        <f ca="1">R115-5</f>
        <v>43875.984404976851</v>
      </c>
      <c r="D115" s="21" t="s">
        <v>842</v>
      </c>
      <c r="E115" s="21">
        <v>114</v>
      </c>
      <c r="F115" s="23">
        <f t="shared" ca="1" si="21"/>
        <v>43935.984404976851</v>
      </c>
      <c r="G115" s="22"/>
      <c r="H115" s="21" t="s">
        <v>1070</v>
      </c>
      <c r="I115" s="21" t="s">
        <v>842</v>
      </c>
      <c r="J115" s="21" t="s">
        <v>956</v>
      </c>
      <c r="K115" s="21" t="s">
        <v>825</v>
      </c>
      <c r="L115" s="21" t="s">
        <v>186</v>
      </c>
      <c r="M115" s="21" t="s">
        <v>825</v>
      </c>
      <c r="N115" s="21" t="s">
        <v>824</v>
      </c>
      <c r="O115" s="21" t="s">
        <v>830</v>
      </c>
      <c r="P115" s="21" t="s">
        <v>186</v>
      </c>
      <c r="Q115" s="21" t="s">
        <v>844</v>
      </c>
      <c r="R115" s="22">
        <f ca="1">U115-14</f>
        <v>43880.984404976851</v>
      </c>
      <c r="S115" s="22">
        <f t="shared" ca="1" si="27"/>
        <v>43894.984404976851</v>
      </c>
      <c r="T115" s="21" t="s">
        <v>826</v>
      </c>
      <c r="U115" s="22">
        <f ca="1">NOW()-1</f>
        <v>43894.984404976851</v>
      </c>
      <c r="V115" s="21"/>
      <c r="W115" s="22"/>
      <c r="X115" s="21"/>
      <c r="Y115" s="21"/>
      <c r="Z115" s="21"/>
      <c r="AA115" s="21"/>
      <c r="AB115" s="21"/>
      <c r="AC115" s="21"/>
      <c r="AD115" s="21"/>
      <c r="AE115" s="21"/>
      <c r="AF115" s="21"/>
      <c r="AG115" s="21"/>
      <c r="AH115" s="21"/>
      <c r="AI115" s="22"/>
      <c r="AJ115" s="22"/>
      <c r="AK115" s="21"/>
      <c r="AL115" s="21"/>
      <c r="AM115" s="21"/>
      <c r="AN115" s="21"/>
      <c r="AO115" s="21"/>
      <c r="AP115" s="21"/>
      <c r="AQ115" s="21"/>
      <c r="AR115" s="21"/>
      <c r="AS115" s="21"/>
      <c r="AT115" s="21"/>
      <c r="AU115" s="21"/>
      <c r="AV115" s="21"/>
      <c r="AW115" s="21"/>
      <c r="AX115" s="21"/>
      <c r="AY115" s="21"/>
      <c r="AZ115" s="21"/>
      <c r="BA115" s="21"/>
      <c r="BB115" s="21"/>
      <c r="BC115" s="21"/>
      <c r="BD115" s="21"/>
      <c r="BE115" s="21"/>
      <c r="BF115" s="21"/>
      <c r="BG115" s="21"/>
      <c r="BH115" s="21"/>
      <c r="BI115" s="21"/>
      <c r="BJ115" s="21"/>
      <c r="BK115" s="21"/>
      <c r="BL115" s="21"/>
      <c r="BM115" s="21"/>
      <c r="BN115" s="21"/>
      <c r="BO115" s="21"/>
      <c r="BP115" s="21"/>
      <c r="BQ115" s="21"/>
      <c r="BR115" s="21"/>
      <c r="BS115" s="21"/>
      <c r="BT115" s="21"/>
      <c r="BU115" s="21"/>
      <c r="BV115" s="21"/>
      <c r="BW115" s="21"/>
      <c r="BX115" s="21" t="s">
        <v>1070</v>
      </c>
      <c r="BY115" s="21" t="s">
        <v>842</v>
      </c>
      <c r="BZ115" s="21" t="s">
        <v>956</v>
      </c>
      <c r="CA115" s="21" t="s">
        <v>825</v>
      </c>
      <c r="CB115" s="21" t="s">
        <v>186</v>
      </c>
      <c r="CC115" s="21" t="s">
        <v>825</v>
      </c>
      <c r="CD115" s="21" t="s">
        <v>824</v>
      </c>
      <c r="CE115" s="21" t="s">
        <v>830</v>
      </c>
      <c r="CF115" s="21" t="s">
        <v>186</v>
      </c>
      <c r="CG115" s="21" t="s">
        <v>844</v>
      </c>
      <c r="CH115" s="22">
        <f t="shared" ca="1" si="28"/>
        <v>43880.984404976851</v>
      </c>
      <c r="CI115" s="22">
        <f t="shared" ca="1" si="30"/>
        <v>43894.984404976851</v>
      </c>
      <c r="CJ115" s="21" t="s">
        <v>826</v>
      </c>
      <c r="CK115" s="22">
        <f t="shared" ca="1" si="29"/>
        <v>43894.984404976851</v>
      </c>
      <c r="CL115" s="21"/>
      <c r="CM115" s="21"/>
      <c r="CN115" s="21"/>
      <c r="CO115" s="21"/>
      <c r="CP115" s="21"/>
      <c r="CQ115" s="21"/>
      <c r="CR115" s="21"/>
      <c r="CS115" s="21"/>
      <c r="CT115" s="21"/>
      <c r="CU115" s="21"/>
      <c r="CV115" s="21"/>
      <c r="CW115" s="21"/>
      <c r="CX115" s="21"/>
      <c r="CY115" s="21"/>
      <c r="CZ115" s="21"/>
      <c r="DA115" s="21"/>
      <c r="DB115" s="21"/>
      <c r="DC115" s="21"/>
      <c r="DD115" s="21"/>
      <c r="DE115" s="21"/>
      <c r="DF115" s="22"/>
      <c r="DG115" s="21"/>
      <c r="DH115" s="22"/>
      <c r="DI115" s="21"/>
      <c r="DJ115" s="21"/>
      <c r="DK115" s="21"/>
      <c r="DL115" s="21"/>
      <c r="DM115" s="21"/>
      <c r="DN115" s="22"/>
      <c r="DO115" s="22"/>
      <c r="DP115" s="21"/>
      <c r="DQ115" s="22"/>
      <c r="DR115" s="21"/>
      <c r="DS115" s="21"/>
      <c r="DT115" s="21"/>
      <c r="DU115" s="21"/>
      <c r="DV115" s="21"/>
      <c r="DW115" s="22"/>
      <c r="DX115" s="22"/>
      <c r="DY115" s="21"/>
      <c r="DZ115" s="21"/>
      <c r="EA115" s="21"/>
      <c r="EB115" s="21"/>
      <c r="EC115" s="21"/>
      <c r="ED115" s="21"/>
      <c r="EE115" s="21"/>
      <c r="EF115" s="22"/>
      <c r="EG115" s="21"/>
      <c r="EH115" s="21"/>
      <c r="EI115" s="21"/>
      <c r="EJ115" s="21"/>
      <c r="EK115" s="21"/>
      <c r="EL115" s="21"/>
      <c r="EM115" s="21"/>
      <c r="EN115" s="21"/>
      <c r="EO115" s="21"/>
      <c r="EP115" s="21"/>
      <c r="EQ115" s="21"/>
      <c r="ER115" s="21"/>
      <c r="ES115" s="21"/>
      <c r="ET115" s="21"/>
      <c r="EU115" s="21"/>
      <c r="EV115" s="21"/>
      <c r="EW115" s="21"/>
      <c r="EX115" s="21"/>
      <c r="EY115" s="21">
        <v>111</v>
      </c>
      <c r="EZ115" s="21">
        <v>1003008079</v>
      </c>
      <c r="FA115" s="21">
        <v>346980714</v>
      </c>
      <c r="FB115" s="25">
        <v>1784</v>
      </c>
      <c r="FC115" s="26" t="s">
        <v>566</v>
      </c>
      <c r="FD115" s="26" t="s">
        <v>555</v>
      </c>
      <c r="FE115" s="26" t="s">
        <v>676</v>
      </c>
      <c r="FF115" s="21" t="s">
        <v>609</v>
      </c>
    </row>
    <row r="116" spans="1:162" s="12" customFormat="1" x14ac:dyDescent="0.25">
      <c r="A116" s="21">
        <v>1</v>
      </c>
      <c r="B116" s="21">
        <v>115</v>
      </c>
      <c r="C116" s="22">
        <f ca="1">R116-3</f>
        <v>43875.984404976851</v>
      </c>
      <c r="D116" s="21" t="s">
        <v>842</v>
      </c>
      <c r="E116" s="21">
        <v>115</v>
      </c>
      <c r="F116" s="23">
        <f t="shared" ca="1" si="21"/>
        <v>43935.984404976851</v>
      </c>
      <c r="G116" s="22"/>
      <c r="H116" s="21" t="s">
        <v>1070</v>
      </c>
      <c r="I116" s="21" t="s">
        <v>842</v>
      </c>
      <c r="J116" s="21" t="s">
        <v>956</v>
      </c>
      <c r="K116" s="21" t="s">
        <v>831</v>
      </c>
      <c r="L116" s="21" t="s">
        <v>186</v>
      </c>
      <c r="M116" s="21" t="s">
        <v>831</v>
      </c>
      <c r="N116" s="21" t="s">
        <v>824</v>
      </c>
      <c r="O116" s="21" t="s">
        <v>830</v>
      </c>
      <c r="P116" s="21" t="s">
        <v>186</v>
      </c>
      <c r="Q116" s="21" t="s">
        <v>844</v>
      </c>
      <c r="R116" s="22">
        <f ca="1">U116-15</f>
        <v>43878.984404976851</v>
      </c>
      <c r="S116" s="22">
        <f t="shared" ca="1" si="27"/>
        <v>43893.984404976851</v>
      </c>
      <c r="T116" s="21" t="s">
        <v>826</v>
      </c>
      <c r="U116" s="22">
        <f ca="1">NOW()-2</f>
        <v>43893.984404976851</v>
      </c>
      <c r="V116" s="21"/>
      <c r="W116" s="22"/>
      <c r="X116" s="21"/>
      <c r="Y116" s="21"/>
      <c r="Z116" s="21"/>
      <c r="AA116" s="21"/>
      <c r="AB116" s="21"/>
      <c r="AC116" s="21"/>
      <c r="AD116" s="21"/>
      <c r="AE116" s="21"/>
      <c r="AF116" s="21"/>
      <c r="AG116" s="21"/>
      <c r="AH116" s="21"/>
      <c r="AI116" s="22"/>
      <c r="AJ116" s="22"/>
      <c r="AK116" s="21"/>
      <c r="AL116" s="21"/>
      <c r="AM116" s="21"/>
      <c r="AN116" s="21"/>
      <c r="AO116" s="21"/>
      <c r="AP116" s="21"/>
      <c r="AQ116" s="21"/>
      <c r="AR116" s="21"/>
      <c r="AS116" s="21"/>
      <c r="AT116" s="21"/>
      <c r="AU116" s="21"/>
      <c r="AV116" s="21"/>
      <c r="AW116" s="21"/>
      <c r="AX116" s="21"/>
      <c r="AY116" s="21"/>
      <c r="AZ116" s="21"/>
      <c r="BA116" s="21"/>
      <c r="BB116" s="21"/>
      <c r="BC116" s="21"/>
      <c r="BD116" s="21"/>
      <c r="BE116" s="21"/>
      <c r="BF116" s="21"/>
      <c r="BG116" s="21"/>
      <c r="BH116" s="21"/>
      <c r="BI116" s="21"/>
      <c r="BJ116" s="21"/>
      <c r="BK116" s="21"/>
      <c r="BL116" s="21"/>
      <c r="BM116" s="21"/>
      <c r="BN116" s="21"/>
      <c r="BO116" s="21"/>
      <c r="BP116" s="21"/>
      <c r="BQ116" s="21"/>
      <c r="BR116" s="21"/>
      <c r="BS116" s="21"/>
      <c r="BT116" s="21"/>
      <c r="BU116" s="21"/>
      <c r="BV116" s="21"/>
      <c r="BW116" s="21"/>
      <c r="BX116" s="21" t="s">
        <v>1070</v>
      </c>
      <c r="BY116" s="21" t="s">
        <v>842</v>
      </c>
      <c r="BZ116" s="21" t="s">
        <v>956</v>
      </c>
      <c r="CA116" s="21" t="s">
        <v>831</v>
      </c>
      <c r="CB116" s="21" t="s">
        <v>186</v>
      </c>
      <c r="CC116" s="21" t="s">
        <v>831</v>
      </c>
      <c r="CD116" s="21" t="s">
        <v>824</v>
      </c>
      <c r="CE116" s="21" t="s">
        <v>830</v>
      </c>
      <c r="CF116" s="21" t="s">
        <v>186</v>
      </c>
      <c r="CG116" s="21" t="s">
        <v>844</v>
      </c>
      <c r="CH116" s="22">
        <f t="shared" ca="1" si="28"/>
        <v>43878.984404976851</v>
      </c>
      <c r="CI116" s="22">
        <f t="shared" ca="1" si="30"/>
        <v>43893.984404976851</v>
      </c>
      <c r="CJ116" s="21" t="s">
        <v>826</v>
      </c>
      <c r="CK116" s="22">
        <f t="shared" ca="1" si="29"/>
        <v>43893.984404976851</v>
      </c>
      <c r="CL116" s="21"/>
      <c r="CM116" s="21"/>
      <c r="CN116" s="21"/>
      <c r="CO116" s="21"/>
      <c r="CP116" s="21"/>
      <c r="CQ116" s="21"/>
      <c r="CR116" s="21"/>
      <c r="CS116" s="21"/>
      <c r="CT116" s="21"/>
      <c r="CU116" s="21"/>
      <c r="CV116" s="21"/>
      <c r="CW116" s="21"/>
      <c r="CX116" s="21"/>
      <c r="CY116" s="21"/>
      <c r="CZ116" s="21"/>
      <c r="DA116" s="21"/>
      <c r="DB116" s="21"/>
      <c r="DC116" s="21"/>
      <c r="DD116" s="21"/>
      <c r="DE116" s="21"/>
      <c r="DF116" s="22"/>
      <c r="DG116" s="21"/>
      <c r="DH116" s="22"/>
      <c r="DI116" s="21"/>
      <c r="DJ116" s="21"/>
      <c r="DK116" s="21"/>
      <c r="DL116" s="21"/>
      <c r="DM116" s="21"/>
      <c r="DN116" s="22"/>
      <c r="DO116" s="22"/>
      <c r="DP116" s="21"/>
      <c r="DQ116" s="22"/>
      <c r="DR116" s="21"/>
      <c r="DS116" s="21"/>
      <c r="DT116" s="21"/>
      <c r="DU116" s="21"/>
      <c r="DV116" s="21"/>
      <c r="DW116" s="22"/>
      <c r="DX116" s="22"/>
      <c r="DY116" s="21"/>
      <c r="DZ116" s="21"/>
      <c r="EA116" s="21"/>
      <c r="EB116" s="21"/>
      <c r="EC116" s="21"/>
      <c r="ED116" s="21"/>
      <c r="EE116" s="21"/>
      <c r="EF116" s="22"/>
      <c r="EG116" s="21"/>
      <c r="EH116" s="21"/>
      <c r="EI116" s="21"/>
      <c r="EJ116" s="21"/>
      <c r="EK116" s="21"/>
      <c r="EL116" s="21"/>
      <c r="EM116" s="21"/>
      <c r="EN116" s="21"/>
      <c r="EO116" s="21"/>
      <c r="EP116" s="21"/>
      <c r="EQ116" s="21"/>
      <c r="ER116" s="21"/>
      <c r="ES116" s="21"/>
      <c r="ET116" s="21"/>
      <c r="EU116" s="21"/>
      <c r="EV116" s="21"/>
      <c r="EW116" s="21"/>
      <c r="EX116" s="21"/>
      <c r="EY116" s="21">
        <v>112</v>
      </c>
      <c r="EZ116" s="21">
        <v>1003008111</v>
      </c>
      <c r="FA116" s="21">
        <v>213045061</v>
      </c>
      <c r="FB116" s="25">
        <v>85</v>
      </c>
      <c r="FC116" s="26" t="s">
        <v>572</v>
      </c>
      <c r="FD116" s="21" t="s">
        <v>561</v>
      </c>
      <c r="FE116" s="26" t="s">
        <v>668</v>
      </c>
      <c r="FF116" s="21" t="s">
        <v>986</v>
      </c>
    </row>
    <row r="117" spans="1:162" s="12" customFormat="1" x14ac:dyDescent="0.25">
      <c r="A117" s="21">
        <v>1</v>
      </c>
      <c r="B117" s="21">
        <v>116</v>
      </c>
      <c r="C117" s="22">
        <f ca="1">R117-5</f>
        <v>43868.984404976851</v>
      </c>
      <c r="D117" s="21" t="s">
        <v>842</v>
      </c>
      <c r="E117" s="21">
        <v>116</v>
      </c>
      <c r="F117" s="23">
        <f t="shared" ca="1" si="21"/>
        <v>43928.984404976851</v>
      </c>
      <c r="G117" s="22"/>
      <c r="H117" s="21" t="s">
        <v>1070</v>
      </c>
      <c r="I117" s="21" t="s">
        <v>842</v>
      </c>
      <c r="J117" s="21" t="s">
        <v>956</v>
      </c>
      <c r="K117" s="21" t="s">
        <v>824</v>
      </c>
      <c r="L117" s="21" t="s">
        <v>186</v>
      </c>
      <c r="M117" s="21" t="s">
        <v>824</v>
      </c>
      <c r="N117" s="21" t="s">
        <v>831</v>
      </c>
      <c r="O117" s="21" t="s">
        <v>830</v>
      </c>
      <c r="P117" s="21" t="s">
        <v>186</v>
      </c>
      <c r="Q117" s="21" t="s">
        <v>844</v>
      </c>
      <c r="R117" s="22">
        <f ca="1">U117-20</f>
        <v>43873.984404976851</v>
      </c>
      <c r="S117" s="22">
        <f t="shared" ca="1" si="27"/>
        <v>43893.984404976851</v>
      </c>
      <c r="T117" s="21" t="s">
        <v>826</v>
      </c>
      <c r="U117" s="22">
        <f ca="1">NOW()-2</f>
        <v>43893.984404976851</v>
      </c>
      <c r="V117" s="21"/>
      <c r="W117" s="22"/>
      <c r="X117" s="21"/>
      <c r="Y117" s="21"/>
      <c r="Z117" s="21"/>
      <c r="AA117" s="21"/>
      <c r="AB117" s="21"/>
      <c r="AC117" s="21"/>
      <c r="AD117" s="21"/>
      <c r="AE117" s="21"/>
      <c r="AF117" s="21"/>
      <c r="AG117" s="21"/>
      <c r="AH117" s="21"/>
      <c r="AI117" s="22"/>
      <c r="AJ117" s="22"/>
      <c r="AK117" s="21"/>
      <c r="AL117" s="21"/>
      <c r="AM117" s="21"/>
      <c r="AN117" s="21"/>
      <c r="AO117" s="21"/>
      <c r="AP117" s="21"/>
      <c r="AQ117" s="21"/>
      <c r="AR117" s="21"/>
      <c r="AS117" s="21"/>
      <c r="AT117" s="21"/>
      <c r="AU117" s="21"/>
      <c r="AV117" s="21"/>
      <c r="AW117" s="21"/>
      <c r="AX117" s="21"/>
      <c r="AY117" s="21"/>
      <c r="AZ117" s="21"/>
      <c r="BA117" s="21"/>
      <c r="BB117" s="21"/>
      <c r="BC117" s="21"/>
      <c r="BD117" s="21"/>
      <c r="BE117" s="21"/>
      <c r="BF117" s="21"/>
      <c r="BG117" s="21"/>
      <c r="BH117" s="21"/>
      <c r="BI117" s="21"/>
      <c r="BJ117" s="21"/>
      <c r="BK117" s="21"/>
      <c r="BL117" s="21"/>
      <c r="BM117" s="21"/>
      <c r="BN117" s="21"/>
      <c r="BO117" s="21"/>
      <c r="BP117" s="21"/>
      <c r="BQ117" s="21"/>
      <c r="BR117" s="21"/>
      <c r="BS117" s="21"/>
      <c r="BT117" s="21"/>
      <c r="BU117" s="21"/>
      <c r="BV117" s="21"/>
      <c r="BW117" s="21"/>
      <c r="BX117" s="21" t="s">
        <v>1070</v>
      </c>
      <c r="BY117" s="21" t="s">
        <v>842</v>
      </c>
      <c r="BZ117" s="21" t="s">
        <v>956</v>
      </c>
      <c r="CA117" s="21" t="s">
        <v>824</v>
      </c>
      <c r="CB117" s="21" t="s">
        <v>186</v>
      </c>
      <c r="CC117" s="21" t="s">
        <v>824</v>
      </c>
      <c r="CD117" s="21" t="s">
        <v>831</v>
      </c>
      <c r="CE117" s="21" t="s">
        <v>830</v>
      </c>
      <c r="CF117" s="21" t="s">
        <v>186</v>
      </c>
      <c r="CG117" s="21" t="s">
        <v>844</v>
      </c>
      <c r="CH117" s="22">
        <f t="shared" ca="1" si="28"/>
        <v>43873.984404976851</v>
      </c>
      <c r="CI117" s="22">
        <f t="shared" ca="1" si="30"/>
        <v>43893.984404976851</v>
      </c>
      <c r="CJ117" s="21" t="s">
        <v>826</v>
      </c>
      <c r="CK117" s="22">
        <f t="shared" ca="1" si="29"/>
        <v>43893.984404976851</v>
      </c>
      <c r="CL117" s="21"/>
      <c r="CM117" s="21"/>
      <c r="CN117" s="21"/>
      <c r="CO117" s="21"/>
      <c r="CP117" s="21"/>
      <c r="CQ117" s="21"/>
      <c r="CR117" s="21"/>
      <c r="CS117" s="21"/>
      <c r="CT117" s="21"/>
      <c r="CU117" s="21"/>
      <c r="CV117" s="21"/>
      <c r="CW117" s="21"/>
      <c r="CX117" s="21"/>
      <c r="CY117" s="21"/>
      <c r="CZ117" s="21"/>
      <c r="DA117" s="21"/>
      <c r="DB117" s="21"/>
      <c r="DC117" s="21"/>
      <c r="DD117" s="21"/>
      <c r="DE117" s="21"/>
      <c r="DF117" s="22"/>
      <c r="DG117" s="21"/>
      <c r="DH117" s="22"/>
      <c r="DI117" s="21"/>
      <c r="DJ117" s="21"/>
      <c r="DK117" s="21"/>
      <c r="DL117" s="21"/>
      <c r="DM117" s="21"/>
      <c r="DN117" s="22"/>
      <c r="DO117" s="22"/>
      <c r="DP117" s="21"/>
      <c r="DQ117" s="22"/>
      <c r="DR117" s="21"/>
      <c r="DS117" s="21"/>
      <c r="DT117" s="21"/>
      <c r="DU117" s="21"/>
      <c r="DV117" s="21"/>
      <c r="DW117" s="22"/>
      <c r="DX117" s="22"/>
      <c r="DY117" s="21"/>
      <c r="DZ117" s="21"/>
      <c r="EA117" s="21"/>
      <c r="EB117" s="21"/>
      <c r="EC117" s="21"/>
      <c r="ED117" s="21"/>
      <c r="EE117" s="21"/>
      <c r="EF117" s="22"/>
      <c r="EG117" s="21"/>
      <c r="EH117" s="21"/>
      <c r="EI117" s="21"/>
      <c r="EJ117" s="21"/>
      <c r="EK117" s="21"/>
      <c r="EL117" s="21"/>
      <c r="EM117" s="21"/>
      <c r="EN117" s="21"/>
      <c r="EO117" s="21"/>
      <c r="EP117" s="21"/>
      <c r="EQ117" s="21"/>
      <c r="ER117" s="21"/>
      <c r="ES117" s="21"/>
      <c r="ET117" s="21"/>
      <c r="EU117" s="21"/>
      <c r="EV117" s="21"/>
      <c r="EW117" s="21"/>
      <c r="EX117" s="21"/>
      <c r="EY117" s="21">
        <v>113</v>
      </c>
      <c r="EZ117" s="21">
        <v>1003008145</v>
      </c>
      <c r="FA117" s="21">
        <v>178609193</v>
      </c>
      <c r="FB117" s="25">
        <v>885</v>
      </c>
      <c r="FC117" s="26" t="s">
        <v>560</v>
      </c>
      <c r="FD117" s="21" t="s">
        <v>602</v>
      </c>
      <c r="FE117" s="26" t="s">
        <v>665</v>
      </c>
      <c r="FF117" s="21" t="s">
        <v>662</v>
      </c>
    </row>
    <row r="118" spans="1:162" s="12" customFormat="1" x14ac:dyDescent="0.25">
      <c r="A118" s="21">
        <v>1</v>
      </c>
      <c r="B118" s="21">
        <v>117</v>
      </c>
      <c r="C118" s="22">
        <f ca="1">R118-6</f>
        <v>43870.984404976851</v>
      </c>
      <c r="D118" s="21" t="s">
        <v>842</v>
      </c>
      <c r="E118" s="21">
        <v>117</v>
      </c>
      <c r="F118" s="23">
        <f t="shared" ca="1" si="21"/>
        <v>43930.984404976851</v>
      </c>
      <c r="G118" s="22"/>
      <c r="H118" s="21" t="s">
        <v>1070</v>
      </c>
      <c r="I118" s="21" t="s">
        <v>842</v>
      </c>
      <c r="J118" s="21" t="s">
        <v>956</v>
      </c>
      <c r="K118" s="21" t="s">
        <v>824</v>
      </c>
      <c r="L118" s="21" t="s">
        <v>186</v>
      </c>
      <c r="M118" s="21" t="s">
        <v>824</v>
      </c>
      <c r="N118" s="21" t="s">
        <v>825</v>
      </c>
      <c r="O118" s="21" t="s">
        <v>830</v>
      </c>
      <c r="P118" s="21" t="s">
        <v>186</v>
      </c>
      <c r="Q118" s="21" t="s">
        <v>844</v>
      </c>
      <c r="R118" s="22">
        <f ca="1">U118-12</f>
        <v>43876.984404976851</v>
      </c>
      <c r="S118" s="22">
        <f t="shared" ca="1" si="27"/>
        <v>43888.984404976851</v>
      </c>
      <c r="T118" s="21" t="s">
        <v>826</v>
      </c>
      <c r="U118" s="22">
        <f ca="1">NOW()-7</f>
        <v>43888.984404976851</v>
      </c>
      <c r="V118" s="21"/>
      <c r="W118" s="22"/>
      <c r="X118" s="21"/>
      <c r="Y118" s="21"/>
      <c r="Z118" s="21"/>
      <c r="AA118" s="21"/>
      <c r="AB118" s="21"/>
      <c r="AC118" s="21"/>
      <c r="AD118" s="21"/>
      <c r="AE118" s="21"/>
      <c r="AF118" s="21"/>
      <c r="AG118" s="21"/>
      <c r="AH118" s="21"/>
      <c r="AI118" s="22"/>
      <c r="AJ118" s="22"/>
      <c r="AK118" s="21"/>
      <c r="AL118" s="21"/>
      <c r="AM118" s="21"/>
      <c r="AN118" s="21"/>
      <c r="AO118" s="21"/>
      <c r="AP118" s="21"/>
      <c r="AQ118" s="21"/>
      <c r="AR118" s="21"/>
      <c r="AS118" s="21"/>
      <c r="AT118" s="21"/>
      <c r="AU118" s="21"/>
      <c r="AV118" s="21"/>
      <c r="AW118" s="21"/>
      <c r="AX118" s="21"/>
      <c r="AY118" s="21"/>
      <c r="AZ118" s="21"/>
      <c r="BA118" s="21"/>
      <c r="BB118" s="21"/>
      <c r="BC118" s="21"/>
      <c r="BD118" s="21"/>
      <c r="BE118" s="21"/>
      <c r="BF118" s="21"/>
      <c r="BG118" s="21"/>
      <c r="BH118" s="21"/>
      <c r="BI118" s="21"/>
      <c r="BJ118" s="21"/>
      <c r="BK118" s="21"/>
      <c r="BL118" s="21"/>
      <c r="BM118" s="21"/>
      <c r="BN118" s="21"/>
      <c r="BO118" s="21"/>
      <c r="BP118" s="21"/>
      <c r="BQ118" s="21"/>
      <c r="BR118" s="21"/>
      <c r="BS118" s="21"/>
      <c r="BT118" s="21"/>
      <c r="BU118" s="21"/>
      <c r="BV118" s="21"/>
      <c r="BW118" s="21"/>
      <c r="BX118" s="21" t="s">
        <v>1070</v>
      </c>
      <c r="BY118" s="21" t="s">
        <v>842</v>
      </c>
      <c r="BZ118" s="21" t="s">
        <v>956</v>
      </c>
      <c r="CA118" s="21" t="s">
        <v>824</v>
      </c>
      <c r="CB118" s="21" t="s">
        <v>186</v>
      </c>
      <c r="CC118" s="21" t="s">
        <v>824</v>
      </c>
      <c r="CD118" s="21" t="s">
        <v>825</v>
      </c>
      <c r="CE118" s="21" t="s">
        <v>830</v>
      </c>
      <c r="CF118" s="21" t="s">
        <v>186</v>
      </c>
      <c r="CG118" s="21" t="s">
        <v>844</v>
      </c>
      <c r="CH118" s="22">
        <f t="shared" ca="1" si="28"/>
        <v>43876.984404976851</v>
      </c>
      <c r="CI118" s="22">
        <f t="shared" ca="1" si="30"/>
        <v>43888.984404976851</v>
      </c>
      <c r="CJ118" s="21" t="s">
        <v>826</v>
      </c>
      <c r="CK118" s="22">
        <f t="shared" ca="1" si="29"/>
        <v>43888.984404976851</v>
      </c>
      <c r="CL118" s="21"/>
      <c r="CM118" s="21"/>
      <c r="CN118" s="21"/>
      <c r="CO118" s="21"/>
      <c r="CP118" s="21"/>
      <c r="CQ118" s="21"/>
      <c r="CR118" s="21"/>
      <c r="CS118" s="21"/>
      <c r="CT118" s="21"/>
      <c r="CU118" s="21"/>
      <c r="CV118" s="21"/>
      <c r="CW118" s="21"/>
      <c r="CX118" s="21"/>
      <c r="CY118" s="21"/>
      <c r="CZ118" s="21"/>
      <c r="DA118" s="21"/>
      <c r="DB118" s="21"/>
      <c r="DC118" s="21"/>
      <c r="DD118" s="21"/>
      <c r="DE118" s="21"/>
      <c r="DF118" s="22"/>
      <c r="DG118" s="21"/>
      <c r="DH118" s="22"/>
      <c r="DI118" s="21"/>
      <c r="DJ118" s="21"/>
      <c r="DK118" s="21"/>
      <c r="DL118" s="21"/>
      <c r="DM118" s="21"/>
      <c r="DN118" s="22"/>
      <c r="DO118" s="22"/>
      <c r="DP118" s="21"/>
      <c r="DQ118" s="22"/>
      <c r="DR118" s="21"/>
      <c r="DS118" s="21"/>
      <c r="DT118" s="21"/>
      <c r="DU118" s="21"/>
      <c r="DV118" s="21"/>
      <c r="DW118" s="22"/>
      <c r="DX118" s="22"/>
      <c r="DY118" s="21"/>
      <c r="DZ118" s="21"/>
      <c r="EA118" s="21"/>
      <c r="EB118" s="21"/>
      <c r="EC118" s="21"/>
      <c r="ED118" s="21"/>
      <c r="EE118" s="21"/>
      <c r="EF118" s="22"/>
      <c r="EG118" s="21"/>
      <c r="EH118" s="21"/>
      <c r="EI118" s="21"/>
      <c r="EJ118" s="21"/>
      <c r="EK118" s="21"/>
      <c r="EL118" s="21"/>
      <c r="EM118" s="21"/>
      <c r="EN118" s="21"/>
      <c r="EO118" s="21"/>
      <c r="EP118" s="21"/>
      <c r="EQ118" s="21"/>
      <c r="ER118" s="21"/>
      <c r="ES118" s="21"/>
      <c r="ET118" s="21"/>
      <c r="EU118" s="21"/>
      <c r="EV118" s="21"/>
      <c r="EW118" s="21"/>
      <c r="EX118" s="21"/>
      <c r="EY118" s="21">
        <v>114</v>
      </c>
      <c r="EZ118" s="21">
        <v>1003005372</v>
      </c>
      <c r="FA118" s="21">
        <v>285761444</v>
      </c>
      <c r="FB118" s="25">
        <v>135</v>
      </c>
      <c r="FC118" s="26" t="s">
        <v>578</v>
      </c>
      <c r="FD118" s="21" t="s">
        <v>549</v>
      </c>
      <c r="FE118" s="26" t="s">
        <v>657</v>
      </c>
      <c r="FF118" s="21" t="s">
        <v>990</v>
      </c>
    </row>
    <row r="119" spans="1:162" s="12" customFormat="1" x14ac:dyDescent="0.25">
      <c r="A119" s="21">
        <v>1</v>
      </c>
      <c r="B119" s="21">
        <v>118</v>
      </c>
      <c r="C119" s="22">
        <f ca="1">R119-2</f>
        <v>43871.984404976851</v>
      </c>
      <c r="D119" s="21" t="s">
        <v>842</v>
      </c>
      <c r="E119" s="21">
        <v>118</v>
      </c>
      <c r="F119" s="23">
        <f t="shared" ca="1" si="21"/>
        <v>43931.984404976851</v>
      </c>
      <c r="G119" s="22"/>
      <c r="H119" s="21" t="s">
        <v>1070</v>
      </c>
      <c r="I119" s="21" t="s">
        <v>842</v>
      </c>
      <c r="J119" s="21" t="s">
        <v>956</v>
      </c>
      <c r="K119" s="21" t="s">
        <v>824</v>
      </c>
      <c r="L119" s="21" t="s">
        <v>186</v>
      </c>
      <c r="M119" s="21" t="s">
        <v>824</v>
      </c>
      <c r="N119" s="21" t="s">
        <v>835</v>
      </c>
      <c r="O119" s="21" t="s">
        <v>830</v>
      </c>
      <c r="P119" s="21" t="s">
        <v>186</v>
      </c>
      <c r="Q119" s="21" t="s">
        <v>844</v>
      </c>
      <c r="R119" s="22">
        <f ca="1">U119-14</f>
        <v>43873.984404976851</v>
      </c>
      <c r="S119" s="22">
        <f t="shared" ca="1" si="27"/>
        <v>43887.984404976851</v>
      </c>
      <c r="T119" s="21" t="s">
        <v>826</v>
      </c>
      <c r="U119" s="22">
        <f ca="1">NOW()-8</f>
        <v>43887.984404976851</v>
      </c>
      <c r="V119" s="21"/>
      <c r="W119" s="22"/>
      <c r="X119" s="21"/>
      <c r="Y119" s="21"/>
      <c r="Z119" s="21"/>
      <c r="AA119" s="21"/>
      <c r="AB119" s="21"/>
      <c r="AC119" s="21"/>
      <c r="AD119" s="21"/>
      <c r="AE119" s="21"/>
      <c r="AF119" s="21"/>
      <c r="AG119" s="21"/>
      <c r="AH119" s="21"/>
      <c r="AI119" s="22"/>
      <c r="AJ119" s="22"/>
      <c r="AK119" s="21"/>
      <c r="AL119" s="21"/>
      <c r="AM119" s="21"/>
      <c r="AN119" s="21"/>
      <c r="AO119" s="21"/>
      <c r="AP119" s="21"/>
      <c r="AQ119" s="21"/>
      <c r="AR119" s="21"/>
      <c r="AS119" s="21"/>
      <c r="AT119" s="21"/>
      <c r="AU119" s="21"/>
      <c r="AV119" s="21"/>
      <c r="AW119" s="21"/>
      <c r="AX119" s="21"/>
      <c r="AY119" s="21"/>
      <c r="AZ119" s="21"/>
      <c r="BA119" s="21"/>
      <c r="BB119" s="21"/>
      <c r="BC119" s="21"/>
      <c r="BD119" s="21"/>
      <c r="BE119" s="21"/>
      <c r="BF119" s="21"/>
      <c r="BG119" s="21"/>
      <c r="BH119" s="21"/>
      <c r="BI119" s="21"/>
      <c r="BJ119" s="21"/>
      <c r="BK119" s="21"/>
      <c r="BL119" s="21"/>
      <c r="BM119" s="21"/>
      <c r="BN119" s="21"/>
      <c r="BO119" s="21"/>
      <c r="BP119" s="21"/>
      <c r="BQ119" s="21"/>
      <c r="BR119" s="21"/>
      <c r="BS119" s="21"/>
      <c r="BT119" s="21"/>
      <c r="BU119" s="21"/>
      <c r="BV119" s="21"/>
      <c r="BW119" s="21"/>
      <c r="BX119" s="21" t="s">
        <v>1070</v>
      </c>
      <c r="BY119" s="21" t="s">
        <v>842</v>
      </c>
      <c r="BZ119" s="21" t="s">
        <v>956</v>
      </c>
      <c r="CA119" s="21" t="s">
        <v>824</v>
      </c>
      <c r="CB119" s="21" t="s">
        <v>186</v>
      </c>
      <c r="CC119" s="21" t="s">
        <v>824</v>
      </c>
      <c r="CD119" s="21" t="s">
        <v>835</v>
      </c>
      <c r="CE119" s="21" t="s">
        <v>830</v>
      </c>
      <c r="CF119" s="21" t="s">
        <v>186</v>
      </c>
      <c r="CG119" s="21" t="s">
        <v>844</v>
      </c>
      <c r="CH119" s="22">
        <f t="shared" ca="1" si="28"/>
        <v>43873.984404976851</v>
      </c>
      <c r="CI119" s="22">
        <f t="shared" ca="1" si="30"/>
        <v>43887.984404976851</v>
      </c>
      <c r="CJ119" s="21" t="s">
        <v>826</v>
      </c>
      <c r="CK119" s="22">
        <f t="shared" ca="1" si="29"/>
        <v>43887.984404976851</v>
      </c>
      <c r="CL119" s="21"/>
      <c r="CM119" s="21"/>
      <c r="CN119" s="21"/>
      <c r="CO119" s="21"/>
      <c r="CP119" s="21"/>
      <c r="CQ119" s="21"/>
      <c r="CR119" s="21"/>
      <c r="CS119" s="21"/>
      <c r="CT119" s="21"/>
      <c r="CU119" s="21"/>
      <c r="CV119" s="21"/>
      <c r="CW119" s="21"/>
      <c r="CX119" s="21"/>
      <c r="CY119" s="21"/>
      <c r="CZ119" s="21"/>
      <c r="DA119" s="21"/>
      <c r="DB119" s="21"/>
      <c r="DC119" s="21"/>
      <c r="DD119" s="21"/>
      <c r="DE119" s="21"/>
      <c r="DF119" s="22"/>
      <c r="DG119" s="21"/>
      <c r="DH119" s="22"/>
      <c r="DI119" s="21"/>
      <c r="DJ119" s="21"/>
      <c r="DK119" s="21"/>
      <c r="DL119" s="21"/>
      <c r="DM119" s="21"/>
      <c r="DN119" s="22"/>
      <c r="DO119" s="22"/>
      <c r="DP119" s="21"/>
      <c r="DQ119" s="22"/>
      <c r="DR119" s="21"/>
      <c r="DS119" s="21"/>
      <c r="DT119" s="21"/>
      <c r="DU119" s="21"/>
      <c r="DV119" s="21"/>
      <c r="DW119" s="22"/>
      <c r="DX119" s="22"/>
      <c r="DY119" s="21"/>
      <c r="DZ119" s="21"/>
      <c r="EA119" s="21"/>
      <c r="EB119" s="21"/>
      <c r="EC119" s="21"/>
      <c r="ED119" s="21"/>
      <c r="EE119" s="21"/>
      <c r="EF119" s="22"/>
      <c r="EG119" s="21"/>
      <c r="EH119" s="21"/>
      <c r="EI119" s="21"/>
      <c r="EJ119" s="21"/>
      <c r="EK119" s="21"/>
      <c r="EL119" s="21"/>
      <c r="EM119" s="21"/>
      <c r="EN119" s="21"/>
      <c r="EO119" s="21"/>
      <c r="EP119" s="21"/>
      <c r="EQ119" s="21"/>
      <c r="ER119" s="21"/>
      <c r="ES119" s="21"/>
      <c r="ET119" s="21"/>
      <c r="EU119" s="21"/>
      <c r="EV119" s="21"/>
      <c r="EW119" s="21"/>
      <c r="EX119" s="21"/>
      <c r="EY119" s="21">
        <v>115</v>
      </c>
      <c r="EZ119" s="21">
        <v>1003008202</v>
      </c>
      <c r="FA119" s="21">
        <v>151685454</v>
      </c>
      <c r="FB119" s="25">
        <v>170</v>
      </c>
      <c r="FC119" s="26" t="s">
        <v>554</v>
      </c>
      <c r="FD119" s="21" t="s">
        <v>555</v>
      </c>
      <c r="FE119" s="26" t="s">
        <v>653</v>
      </c>
      <c r="FF119" s="21" t="s">
        <v>682</v>
      </c>
    </row>
    <row r="120" spans="1:162" s="12" customFormat="1" x14ac:dyDescent="0.25">
      <c r="A120" s="21">
        <v>1</v>
      </c>
      <c r="B120" s="21">
        <v>119</v>
      </c>
      <c r="C120" s="22">
        <f ca="1">R120-1</f>
        <v>43877.984404976851</v>
      </c>
      <c r="D120" s="21" t="s">
        <v>842</v>
      </c>
      <c r="E120" s="21">
        <v>119</v>
      </c>
      <c r="F120" s="23">
        <f t="shared" ca="1" si="21"/>
        <v>43937.984404976851</v>
      </c>
      <c r="G120" s="22"/>
      <c r="H120" s="21" t="s">
        <v>1070</v>
      </c>
      <c r="I120" s="21" t="s">
        <v>842</v>
      </c>
      <c r="J120" s="21" t="s">
        <v>956</v>
      </c>
      <c r="K120" s="21" t="s">
        <v>824</v>
      </c>
      <c r="L120" s="21" t="s">
        <v>186</v>
      </c>
      <c r="M120" s="21" t="s">
        <v>824</v>
      </c>
      <c r="N120" s="21" t="s">
        <v>831</v>
      </c>
      <c r="O120" s="21" t="s">
        <v>830</v>
      </c>
      <c r="P120" s="21" t="s">
        <v>186</v>
      </c>
      <c r="Q120" s="21" t="s">
        <v>844</v>
      </c>
      <c r="R120" s="22">
        <f ca="1">U120-8</f>
        <v>43878.984404976851</v>
      </c>
      <c r="S120" s="22">
        <f t="shared" ca="1" si="27"/>
        <v>43886.984404976851</v>
      </c>
      <c r="T120" s="21" t="s">
        <v>826</v>
      </c>
      <c r="U120" s="22">
        <f ca="1">NOW()-9</f>
        <v>43886.984404976851</v>
      </c>
      <c r="V120" s="21"/>
      <c r="W120" s="22"/>
      <c r="X120" s="21"/>
      <c r="Y120" s="21"/>
      <c r="Z120" s="21"/>
      <c r="AA120" s="21"/>
      <c r="AB120" s="21"/>
      <c r="AC120" s="21"/>
      <c r="AD120" s="21"/>
      <c r="AE120" s="21"/>
      <c r="AF120" s="21"/>
      <c r="AG120" s="21"/>
      <c r="AH120" s="21"/>
      <c r="AI120" s="22"/>
      <c r="AJ120" s="22"/>
      <c r="AK120" s="21"/>
      <c r="AL120" s="21"/>
      <c r="AM120" s="21"/>
      <c r="AN120" s="21"/>
      <c r="AO120" s="21"/>
      <c r="AP120" s="21"/>
      <c r="AQ120" s="21"/>
      <c r="AR120" s="21"/>
      <c r="AS120" s="21"/>
      <c r="AT120" s="21"/>
      <c r="AU120" s="21"/>
      <c r="AV120" s="21"/>
      <c r="AW120" s="21"/>
      <c r="AX120" s="21"/>
      <c r="AY120" s="21"/>
      <c r="AZ120" s="21"/>
      <c r="BA120" s="21"/>
      <c r="BB120" s="21"/>
      <c r="BC120" s="21"/>
      <c r="BD120" s="21"/>
      <c r="BE120" s="21"/>
      <c r="BF120" s="21"/>
      <c r="BG120" s="21"/>
      <c r="BH120" s="21"/>
      <c r="BI120" s="21"/>
      <c r="BJ120" s="21"/>
      <c r="BK120" s="21"/>
      <c r="BL120" s="21"/>
      <c r="BM120" s="21"/>
      <c r="BN120" s="21"/>
      <c r="BO120" s="21"/>
      <c r="BP120" s="21"/>
      <c r="BQ120" s="21"/>
      <c r="BR120" s="21"/>
      <c r="BS120" s="21"/>
      <c r="BT120" s="21"/>
      <c r="BU120" s="21"/>
      <c r="BV120" s="21"/>
      <c r="BW120" s="21"/>
      <c r="BX120" s="21" t="s">
        <v>1070</v>
      </c>
      <c r="BY120" s="21" t="s">
        <v>842</v>
      </c>
      <c r="BZ120" s="21" t="s">
        <v>956</v>
      </c>
      <c r="CA120" s="21" t="s">
        <v>824</v>
      </c>
      <c r="CB120" s="21" t="s">
        <v>186</v>
      </c>
      <c r="CC120" s="21" t="s">
        <v>824</v>
      </c>
      <c r="CD120" s="21" t="s">
        <v>831</v>
      </c>
      <c r="CE120" s="21" t="s">
        <v>830</v>
      </c>
      <c r="CF120" s="21" t="s">
        <v>186</v>
      </c>
      <c r="CG120" s="21" t="s">
        <v>844</v>
      </c>
      <c r="CH120" s="22">
        <f t="shared" ca="1" si="28"/>
        <v>43878.984404976851</v>
      </c>
      <c r="CI120" s="22">
        <f t="shared" ca="1" si="30"/>
        <v>43886.984404976851</v>
      </c>
      <c r="CJ120" s="21" t="s">
        <v>826</v>
      </c>
      <c r="CK120" s="22">
        <f t="shared" ca="1" si="29"/>
        <v>43886.984404976851</v>
      </c>
      <c r="CL120" s="21"/>
      <c r="CM120" s="21"/>
      <c r="CN120" s="21"/>
      <c r="CO120" s="21"/>
      <c r="CP120" s="21"/>
      <c r="CQ120" s="21"/>
      <c r="CR120" s="21"/>
      <c r="CS120" s="21"/>
      <c r="CT120" s="21"/>
      <c r="CU120" s="21"/>
      <c r="CV120" s="21"/>
      <c r="CW120" s="21"/>
      <c r="CX120" s="21"/>
      <c r="CY120" s="21"/>
      <c r="CZ120" s="21"/>
      <c r="DA120" s="21"/>
      <c r="DB120" s="21"/>
      <c r="DC120" s="21"/>
      <c r="DD120" s="21"/>
      <c r="DE120" s="21"/>
      <c r="DF120" s="22"/>
      <c r="DG120" s="21"/>
      <c r="DH120" s="22"/>
      <c r="DI120" s="21"/>
      <c r="DJ120" s="21"/>
      <c r="DK120" s="21"/>
      <c r="DL120" s="21"/>
      <c r="DM120" s="21"/>
      <c r="DN120" s="22"/>
      <c r="DO120" s="22"/>
      <c r="DP120" s="21"/>
      <c r="DQ120" s="22"/>
      <c r="DR120" s="21"/>
      <c r="DS120" s="21"/>
      <c r="DT120" s="21"/>
      <c r="DU120" s="21"/>
      <c r="DV120" s="21"/>
      <c r="DW120" s="22"/>
      <c r="DX120" s="22"/>
      <c r="DY120" s="21"/>
      <c r="DZ120" s="21"/>
      <c r="EA120" s="21"/>
      <c r="EB120" s="21"/>
      <c r="EC120" s="21"/>
      <c r="ED120" s="21"/>
      <c r="EE120" s="21"/>
      <c r="EF120" s="22"/>
      <c r="EG120" s="21"/>
      <c r="EH120" s="21"/>
      <c r="EI120" s="21"/>
      <c r="EJ120" s="21"/>
      <c r="EK120" s="21"/>
      <c r="EL120" s="21"/>
      <c r="EM120" s="21"/>
      <c r="EN120" s="21"/>
      <c r="EO120" s="21"/>
      <c r="EP120" s="21"/>
      <c r="EQ120" s="21"/>
      <c r="ER120" s="21"/>
      <c r="ES120" s="21"/>
      <c r="ET120" s="21"/>
      <c r="EU120" s="21"/>
      <c r="EV120" s="21"/>
      <c r="EW120" s="21"/>
      <c r="EX120" s="21"/>
      <c r="EY120" s="21">
        <v>116</v>
      </c>
      <c r="EZ120" s="21">
        <v>1003008095</v>
      </c>
      <c r="FA120" s="21">
        <v>127841358</v>
      </c>
      <c r="FB120" s="25">
        <v>290</v>
      </c>
      <c r="FC120" s="21" t="s">
        <v>548</v>
      </c>
      <c r="FD120" s="21" t="s">
        <v>561</v>
      </c>
      <c r="FE120" s="26" t="s">
        <v>649</v>
      </c>
      <c r="FF120" s="21" t="s">
        <v>993</v>
      </c>
    </row>
    <row r="121" spans="1:162" s="12" customFormat="1" x14ac:dyDescent="0.25">
      <c r="A121" s="21">
        <v>1</v>
      </c>
      <c r="B121" s="21">
        <v>120</v>
      </c>
      <c r="C121" s="22">
        <f ca="1">R121-2</f>
        <v>43853.984404976851</v>
      </c>
      <c r="D121" s="21" t="s">
        <v>842</v>
      </c>
      <c r="E121" s="21">
        <v>120</v>
      </c>
      <c r="F121" s="23">
        <f t="shared" ca="1" si="21"/>
        <v>43913.984404976851</v>
      </c>
      <c r="G121" s="22"/>
      <c r="H121" s="21" t="s">
        <v>1070</v>
      </c>
      <c r="I121" s="21" t="s">
        <v>842</v>
      </c>
      <c r="J121" s="21" t="s">
        <v>956</v>
      </c>
      <c r="K121" s="21" t="s">
        <v>831</v>
      </c>
      <c r="L121" s="21" t="s">
        <v>186</v>
      </c>
      <c r="M121" s="21" t="s">
        <v>831</v>
      </c>
      <c r="N121" s="21" t="s">
        <v>824</v>
      </c>
      <c r="O121" s="21" t="s">
        <v>830</v>
      </c>
      <c r="P121" s="21" t="s">
        <v>186</v>
      </c>
      <c r="Q121" s="21" t="s">
        <v>844</v>
      </c>
      <c r="R121" s="22">
        <f ca="1">U121-10</f>
        <v>43855.984404976851</v>
      </c>
      <c r="S121" s="22">
        <f t="shared" ca="1" si="27"/>
        <v>43865.984404976851</v>
      </c>
      <c r="T121" s="21" t="s">
        <v>826</v>
      </c>
      <c r="U121" s="22">
        <f ca="1">NOW()-30</f>
        <v>43865.984404976851</v>
      </c>
      <c r="V121" s="21"/>
      <c r="W121" s="22"/>
      <c r="X121" s="21"/>
      <c r="Y121" s="21"/>
      <c r="Z121" s="21"/>
      <c r="AA121" s="21"/>
      <c r="AB121" s="21"/>
      <c r="AC121" s="21"/>
      <c r="AD121" s="21"/>
      <c r="AE121" s="21"/>
      <c r="AF121" s="21"/>
      <c r="AG121" s="21"/>
      <c r="AH121" s="21"/>
      <c r="AI121" s="22"/>
      <c r="AJ121" s="22"/>
      <c r="AK121" s="21"/>
      <c r="AL121" s="21"/>
      <c r="AM121" s="21"/>
      <c r="AN121" s="21"/>
      <c r="AO121" s="21"/>
      <c r="AP121" s="21"/>
      <c r="AQ121" s="21"/>
      <c r="AR121" s="21"/>
      <c r="AS121" s="21"/>
      <c r="AT121" s="21"/>
      <c r="AU121" s="21"/>
      <c r="AV121" s="21"/>
      <c r="AW121" s="21"/>
      <c r="AX121" s="21"/>
      <c r="AY121" s="21"/>
      <c r="AZ121" s="21"/>
      <c r="BA121" s="21"/>
      <c r="BB121" s="21"/>
      <c r="BC121" s="21"/>
      <c r="BD121" s="21"/>
      <c r="BE121" s="21"/>
      <c r="BF121" s="21"/>
      <c r="BG121" s="21"/>
      <c r="BH121" s="21"/>
      <c r="BI121" s="21"/>
      <c r="BJ121" s="21"/>
      <c r="BK121" s="21"/>
      <c r="BL121" s="21"/>
      <c r="BM121" s="21"/>
      <c r="BN121" s="21"/>
      <c r="BO121" s="21"/>
      <c r="BP121" s="21"/>
      <c r="BQ121" s="21"/>
      <c r="BR121" s="21"/>
      <c r="BS121" s="21"/>
      <c r="BT121" s="21"/>
      <c r="BU121" s="21"/>
      <c r="BV121" s="21"/>
      <c r="BW121" s="21"/>
      <c r="BX121" s="21" t="s">
        <v>1070</v>
      </c>
      <c r="BY121" s="21" t="s">
        <v>842</v>
      </c>
      <c r="BZ121" s="21" t="s">
        <v>956</v>
      </c>
      <c r="CA121" s="21" t="s">
        <v>831</v>
      </c>
      <c r="CB121" s="21" t="s">
        <v>186</v>
      </c>
      <c r="CC121" s="21" t="s">
        <v>831</v>
      </c>
      <c r="CD121" s="21" t="s">
        <v>824</v>
      </c>
      <c r="CE121" s="21" t="s">
        <v>830</v>
      </c>
      <c r="CF121" s="21" t="s">
        <v>186</v>
      </c>
      <c r="CG121" s="21" t="s">
        <v>844</v>
      </c>
      <c r="CH121" s="22">
        <f t="shared" ca="1" si="28"/>
        <v>43855.984404976851</v>
      </c>
      <c r="CI121" s="22">
        <f t="shared" ca="1" si="30"/>
        <v>43865.984404976851</v>
      </c>
      <c r="CJ121" s="21" t="s">
        <v>826</v>
      </c>
      <c r="CK121" s="22">
        <f t="shared" ca="1" si="29"/>
        <v>43865.984404976851</v>
      </c>
      <c r="CL121" s="21"/>
      <c r="CM121" s="21"/>
      <c r="CN121" s="21"/>
      <c r="CO121" s="21"/>
      <c r="CP121" s="21"/>
      <c r="CQ121" s="21"/>
      <c r="CR121" s="21"/>
      <c r="CS121" s="21"/>
      <c r="CT121" s="21"/>
      <c r="CU121" s="21"/>
      <c r="CV121" s="21"/>
      <c r="CW121" s="21"/>
      <c r="CX121" s="21"/>
      <c r="CY121" s="21"/>
      <c r="CZ121" s="21"/>
      <c r="DA121" s="21"/>
      <c r="DB121" s="21"/>
      <c r="DC121" s="21"/>
      <c r="DD121" s="21"/>
      <c r="DE121" s="21"/>
      <c r="DF121" s="22"/>
      <c r="DG121" s="21"/>
      <c r="DH121" s="22"/>
      <c r="DI121" s="21"/>
      <c r="DJ121" s="21"/>
      <c r="DK121" s="21"/>
      <c r="DL121" s="21"/>
      <c r="DM121" s="21"/>
      <c r="DN121" s="22"/>
      <c r="DO121" s="22"/>
      <c r="DP121" s="21"/>
      <c r="DQ121" s="22"/>
      <c r="DR121" s="21"/>
      <c r="DS121" s="21"/>
      <c r="DT121" s="21"/>
      <c r="DU121" s="21"/>
      <c r="DV121" s="21"/>
      <c r="DW121" s="22"/>
      <c r="DX121" s="22"/>
      <c r="DY121" s="21"/>
      <c r="DZ121" s="21"/>
      <c r="EA121" s="21"/>
      <c r="EB121" s="21"/>
      <c r="EC121" s="21"/>
      <c r="ED121" s="21"/>
      <c r="EE121" s="21"/>
      <c r="EF121" s="22"/>
      <c r="EG121" s="21"/>
      <c r="EH121" s="21"/>
      <c r="EI121" s="21"/>
      <c r="EJ121" s="21"/>
      <c r="EK121" s="21"/>
      <c r="EL121" s="21"/>
      <c r="EM121" s="21"/>
      <c r="EN121" s="21"/>
      <c r="EO121" s="21"/>
      <c r="EP121" s="21"/>
      <c r="EQ121" s="21"/>
      <c r="ER121" s="21"/>
      <c r="ES121" s="21"/>
      <c r="ET121" s="21"/>
      <c r="EU121" s="21"/>
      <c r="EV121" s="21"/>
      <c r="EW121" s="21"/>
      <c r="EX121" s="21"/>
      <c r="EY121" s="21">
        <v>117</v>
      </c>
      <c r="EZ121" s="21">
        <v>1003007998</v>
      </c>
      <c r="FA121" s="21">
        <v>292781904</v>
      </c>
      <c r="FB121" s="25">
        <v>635</v>
      </c>
      <c r="FC121" s="21" t="s">
        <v>1043</v>
      </c>
      <c r="FD121" s="21" t="s">
        <v>573</v>
      </c>
      <c r="FE121" s="26" t="s">
        <v>1044</v>
      </c>
      <c r="FF121" s="21" t="s">
        <v>658</v>
      </c>
    </row>
    <row r="122" spans="1:162" s="12" customFormat="1" x14ac:dyDescent="0.25">
      <c r="A122" s="21">
        <v>1</v>
      </c>
      <c r="B122" s="21">
        <v>121</v>
      </c>
      <c r="C122" s="22">
        <f ca="1">R122-5</f>
        <v>43851.984404976851</v>
      </c>
      <c r="D122" s="21" t="s">
        <v>842</v>
      </c>
      <c r="E122" s="21">
        <v>121</v>
      </c>
      <c r="F122" s="23">
        <f t="shared" ca="1" si="21"/>
        <v>43911.984404976851</v>
      </c>
      <c r="G122" s="22"/>
      <c r="H122" s="21" t="s">
        <v>1070</v>
      </c>
      <c r="I122" s="21" t="s">
        <v>842</v>
      </c>
      <c r="J122" s="21" t="s">
        <v>956</v>
      </c>
      <c r="K122" s="21" t="s">
        <v>835</v>
      </c>
      <c r="L122" s="21" t="s">
        <v>186</v>
      </c>
      <c r="M122" s="21" t="s">
        <v>835</v>
      </c>
      <c r="N122" s="21" t="s">
        <v>825</v>
      </c>
      <c r="O122" s="21" t="s">
        <v>830</v>
      </c>
      <c r="P122" s="21" t="s">
        <v>186</v>
      </c>
      <c r="Q122" s="21" t="s">
        <v>844</v>
      </c>
      <c r="R122" s="22">
        <f ca="1">U122-9</f>
        <v>43856.984404976851</v>
      </c>
      <c r="S122" s="22">
        <f t="shared" ca="1" si="27"/>
        <v>43865.984404976851</v>
      </c>
      <c r="T122" s="21" t="s">
        <v>826</v>
      </c>
      <c r="U122" s="22">
        <f ca="1">NOW()-30</f>
        <v>43865.984404976851</v>
      </c>
      <c r="V122" s="21"/>
      <c r="W122" s="22"/>
      <c r="X122" s="21"/>
      <c r="Y122" s="21"/>
      <c r="Z122" s="21"/>
      <c r="AA122" s="21"/>
      <c r="AB122" s="21"/>
      <c r="AC122" s="21"/>
      <c r="AD122" s="21"/>
      <c r="AE122" s="21"/>
      <c r="AF122" s="21"/>
      <c r="AG122" s="21"/>
      <c r="AH122" s="21"/>
      <c r="AI122" s="22"/>
      <c r="AJ122" s="22"/>
      <c r="AK122" s="21"/>
      <c r="AL122" s="21"/>
      <c r="AM122" s="21"/>
      <c r="AN122" s="21"/>
      <c r="AO122" s="21"/>
      <c r="AP122" s="21"/>
      <c r="AQ122" s="21"/>
      <c r="AR122" s="21"/>
      <c r="AS122" s="21"/>
      <c r="AT122" s="21"/>
      <c r="AU122" s="21"/>
      <c r="AV122" s="21"/>
      <c r="AW122" s="21"/>
      <c r="AX122" s="21"/>
      <c r="AY122" s="21"/>
      <c r="AZ122" s="21"/>
      <c r="BA122" s="21"/>
      <c r="BB122" s="21"/>
      <c r="BC122" s="21"/>
      <c r="BD122" s="21"/>
      <c r="BE122" s="21"/>
      <c r="BF122" s="21"/>
      <c r="BG122" s="21"/>
      <c r="BH122" s="21"/>
      <c r="BI122" s="21"/>
      <c r="BJ122" s="21"/>
      <c r="BK122" s="21"/>
      <c r="BL122" s="21"/>
      <c r="BM122" s="21"/>
      <c r="BN122" s="21"/>
      <c r="BO122" s="21"/>
      <c r="BP122" s="21"/>
      <c r="BQ122" s="21"/>
      <c r="BR122" s="21"/>
      <c r="BS122" s="21"/>
      <c r="BT122" s="21"/>
      <c r="BU122" s="21"/>
      <c r="BV122" s="21"/>
      <c r="BW122" s="21"/>
      <c r="BX122" s="21" t="s">
        <v>1070</v>
      </c>
      <c r="BY122" s="21" t="s">
        <v>842</v>
      </c>
      <c r="BZ122" s="21" t="s">
        <v>956</v>
      </c>
      <c r="CA122" s="21" t="s">
        <v>835</v>
      </c>
      <c r="CB122" s="21" t="s">
        <v>186</v>
      </c>
      <c r="CC122" s="21" t="s">
        <v>835</v>
      </c>
      <c r="CD122" s="21" t="s">
        <v>825</v>
      </c>
      <c r="CE122" s="21" t="s">
        <v>830</v>
      </c>
      <c r="CF122" s="21" t="s">
        <v>186</v>
      </c>
      <c r="CG122" s="21" t="s">
        <v>844</v>
      </c>
      <c r="CH122" s="22">
        <f t="shared" ca="1" si="28"/>
        <v>43856.984404976851</v>
      </c>
      <c r="CI122" s="22">
        <f t="shared" ca="1" si="30"/>
        <v>43865.984404976851</v>
      </c>
      <c r="CJ122" s="21" t="s">
        <v>826</v>
      </c>
      <c r="CK122" s="22">
        <f t="shared" ca="1" si="29"/>
        <v>43865.984404976851</v>
      </c>
      <c r="CL122" s="21"/>
      <c r="CM122" s="21"/>
      <c r="CN122" s="21"/>
      <c r="CO122" s="21"/>
      <c r="CP122" s="21"/>
      <c r="CQ122" s="21"/>
      <c r="CR122" s="21"/>
      <c r="CS122" s="21"/>
      <c r="CT122" s="21"/>
      <c r="CU122" s="21"/>
      <c r="CV122" s="21"/>
      <c r="CW122" s="21"/>
      <c r="CX122" s="21"/>
      <c r="CY122" s="21"/>
      <c r="CZ122" s="21"/>
      <c r="DA122" s="21"/>
      <c r="DB122" s="21"/>
      <c r="DC122" s="21"/>
      <c r="DD122" s="21"/>
      <c r="DE122" s="21"/>
      <c r="DF122" s="22"/>
      <c r="DG122" s="21"/>
      <c r="DH122" s="22"/>
      <c r="DI122" s="21"/>
      <c r="DJ122" s="21"/>
      <c r="DK122" s="21"/>
      <c r="DL122" s="21"/>
      <c r="DM122" s="21"/>
      <c r="DN122" s="22"/>
      <c r="DO122" s="22"/>
      <c r="DP122" s="21"/>
      <c r="DQ122" s="22"/>
      <c r="DR122" s="21"/>
      <c r="DS122" s="21"/>
      <c r="DT122" s="21"/>
      <c r="DU122" s="21"/>
      <c r="DV122" s="21"/>
      <c r="DW122" s="22"/>
      <c r="DX122" s="22"/>
      <c r="DY122" s="21"/>
      <c r="DZ122" s="21"/>
      <c r="EA122" s="21"/>
      <c r="EB122" s="21"/>
      <c r="EC122" s="21"/>
      <c r="ED122" s="21"/>
      <c r="EE122" s="21"/>
      <c r="EF122" s="22"/>
      <c r="EG122" s="21"/>
      <c r="EH122" s="21"/>
      <c r="EI122" s="21"/>
      <c r="EJ122" s="21"/>
      <c r="EK122" s="21"/>
      <c r="EL122" s="21"/>
      <c r="EM122" s="21"/>
      <c r="EN122" s="21"/>
      <c r="EO122" s="21"/>
      <c r="EP122" s="21"/>
      <c r="EQ122" s="21"/>
      <c r="ER122" s="21"/>
      <c r="ES122" s="21"/>
      <c r="ET122" s="21"/>
      <c r="EU122" s="21"/>
      <c r="EV122" s="21"/>
      <c r="EW122" s="21"/>
      <c r="EX122" s="21"/>
      <c r="EY122" s="21">
        <v>118</v>
      </c>
      <c r="EZ122" s="21">
        <v>1003007816</v>
      </c>
      <c r="FA122" s="21">
        <v>455835946</v>
      </c>
      <c r="FB122" s="25">
        <v>125</v>
      </c>
      <c r="FC122" s="21" t="s">
        <v>566</v>
      </c>
      <c r="FD122" s="21" t="s">
        <v>579</v>
      </c>
      <c r="FE122" s="26" t="s">
        <v>640</v>
      </c>
      <c r="FF122" s="21" t="s">
        <v>604</v>
      </c>
    </row>
    <row r="123" spans="1:162" s="12" customFormat="1" x14ac:dyDescent="0.25">
      <c r="A123" s="21">
        <v>1</v>
      </c>
      <c r="B123" s="21">
        <v>122</v>
      </c>
      <c r="C123" s="22">
        <f ca="1">R123-6</f>
        <v>43852.984404976851</v>
      </c>
      <c r="D123" s="21" t="s">
        <v>842</v>
      </c>
      <c r="E123" s="21">
        <v>122</v>
      </c>
      <c r="F123" s="23">
        <f t="shared" ca="1" si="21"/>
        <v>43912.984404976851</v>
      </c>
      <c r="G123" s="22"/>
      <c r="H123" s="21" t="s">
        <v>1070</v>
      </c>
      <c r="I123" s="21" t="s">
        <v>842</v>
      </c>
      <c r="J123" s="21" t="s">
        <v>956</v>
      </c>
      <c r="K123" s="21" t="s">
        <v>831</v>
      </c>
      <c r="L123" s="21" t="s">
        <v>186</v>
      </c>
      <c r="M123" s="21" t="s">
        <v>831</v>
      </c>
      <c r="N123" s="21" t="s">
        <v>835</v>
      </c>
      <c r="O123" s="21" t="s">
        <v>830</v>
      </c>
      <c r="P123" s="21" t="s">
        <v>186</v>
      </c>
      <c r="Q123" s="21" t="s">
        <v>844</v>
      </c>
      <c r="R123" s="22">
        <f ca="1">U123-9</f>
        <v>43858.984404976851</v>
      </c>
      <c r="S123" s="22">
        <f t="shared" ca="1" si="27"/>
        <v>43867.984404976851</v>
      </c>
      <c r="T123" s="21" t="s">
        <v>826</v>
      </c>
      <c r="U123" s="22">
        <f ca="1">NOW()-28</f>
        <v>43867.984404976851</v>
      </c>
      <c r="V123" s="21"/>
      <c r="W123" s="22"/>
      <c r="X123" s="21"/>
      <c r="Y123" s="21"/>
      <c r="Z123" s="21"/>
      <c r="AA123" s="21"/>
      <c r="AB123" s="21"/>
      <c r="AC123" s="21"/>
      <c r="AD123" s="21"/>
      <c r="AE123" s="21"/>
      <c r="AF123" s="21"/>
      <c r="AG123" s="21"/>
      <c r="AH123" s="21"/>
      <c r="AI123" s="22"/>
      <c r="AJ123" s="22"/>
      <c r="AK123" s="21"/>
      <c r="AL123" s="21"/>
      <c r="AM123" s="21"/>
      <c r="AN123" s="21"/>
      <c r="AO123" s="21"/>
      <c r="AP123" s="21"/>
      <c r="AQ123" s="21"/>
      <c r="AR123" s="21"/>
      <c r="AS123" s="21"/>
      <c r="AT123" s="21"/>
      <c r="AU123" s="21"/>
      <c r="AV123" s="21"/>
      <c r="AW123" s="21"/>
      <c r="AX123" s="21"/>
      <c r="AY123" s="21"/>
      <c r="AZ123" s="21"/>
      <c r="BA123" s="21"/>
      <c r="BB123" s="21"/>
      <c r="BC123" s="21"/>
      <c r="BD123" s="21"/>
      <c r="BE123" s="21"/>
      <c r="BF123" s="21"/>
      <c r="BG123" s="21"/>
      <c r="BH123" s="21"/>
      <c r="BI123" s="21"/>
      <c r="BJ123" s="21"/>
      <c r="BK123" s="21"/>
      <c r="BL123" s="21"/>
      <c r="BM123" s="21"/>
      <c r="BN123" s="21"/>
      <c r="BO123" s="21"/>
      <c r="BP123" s="21"/>
      <c r="BQ123" s="21"/>
      <c r="BR123" s="21"/>
      <c r="BS123" s="21"/>
      <c r="BT123" s="21"/>
      <c r="BU123" s="21"/>
      <c r="BV123" s="21"/>
      <c r="BW123" s="21"/>
      <c r="BX123" s="21" t="s">
        <v>1070</v>
      </c>
      <c r="BY123" s="21" t="s">
        <v>842</v>
      </c>
      <c r="BZ123" s="21" t="s">
        <v>956</v>
      </c>
      <c r="CA123" s="21" t="s">
        <v>831</v>
      </c>
      <c r="CB123" s="21" t="s">
        <v>186</v>
      </c>
      <c r="CC123" s="21" t="s">
        <v>831</v>
      </c>
      <c r="CD123" s="21" t="s">
        <v>835</v>
      </c>
      <c r="CE123" s="21" t="s">
        <v>830</v>
      </c>
      <c r="CF123" s="21" t="s">
        <v>186</v>
      </c>
      <c r="CG123" s="21" t="s">
        <v>844</v>
      </c>
      <c r="CH123" s="22">
        <f t="shared" ca="1" si="28"/>
        <v>43858.984404976851</v>
      </c>
      <c r="CI123" s="22">
        <f t="shared" ca="1" si="30"/>
        <v>43867.984404976851</v>
      </c>
      <c r="CJ123" s="21" t="s">
        <v>826</v>
      </c>
      <c r="CK123" s="22">
        <f t="shared" ca="1" si="29"/>
        <v>43867.984404976851</v>
      </c>
      <c r="CL123" s="21"/>
      <c r="CM123" s="21"/>
      <c r="CN123" s="21"/>
      <c r="CO123" s="21"/>
      <c r="CP123" s="21"/>
      <c r="CQ123" s="21"/>
      <c r="CR123" s="21"/>
      <c r="CS123" s="21"/>
      <c r="CT123" s="21"/>
      <c r="CU123" s="21"/>
      <c r="CV123" s="21"/>
      <c r="CW123" s="21"/>
      <c r="CX123" s="21"/>
      <c r="CY123" s="21"/>
      <c r="CZ123" s="21"/>
      <c r="DA123" s="21"/>
      <c r="DB123" s="21"/>
      <c r="DC123" s="21"/>
      <c r="DD123" s="21"/>
      <c r="DE123" s="21"/>
      <c r="DF123" s="22"/>
      <c r="DG123" s="21"/>
      <c r="DH123" s="22"/>
      <c r="DI123" s="21"/>
      <c r="DJ123" s="21"/>
      <c r="DK123" s="21"/>
      <c r="DL123" s="21"/>
      <c r="DM123" s="21"/>
      <c r="DN123" s="22"/>
      <c r="DO123" s="22"/>
      <c r="DP123" s="21"/>
      <c r="DQ123" s="22"/>
      <c r="DR123" s="21"/>
      <c r="DS123" s="21"/>
      <c r="DT123" s="21"/>
      <c r="DU123" s="21"/>
      <c r="DV123" s="21"/>
      <c r="DW123" s="22"/>
      <c r="DX123" s="22"/>
      <c r="DY123" s="21"/>
      <c r="DZ123" s="21"/>
      <c r="EA123" s="21"/>
      <c r="EB123" s="21"/>
      <c r="EC123" s="21"/>
      <c r="ED123" s="21"/>
      <c r="EE123" s="21"/>
      <c r="EF123" s="22"/>
      <c r="EG123" s="21"/>
      <c r="EH123" s="21"/>
      <c r="EI123" s="21"/>
      <c r="EJ123" s="21"/>
      <c r="EK123" s="21"/>
      <c r="EL123" s="21"/>
      <c r="EM123" s="21"/>
      <c r="EN123" s="21"/>
      <c r="EO123" s="21"/>
      <c r="EP123" s="21"/>
      <c r="EQ123" s="21"/>
      <c r="ER123" s="21"/>
      <c r="ES123" s="21"/>
      <c r="ET123" s="21"/>
      <c r="EU123" s="21"/>
      <c r="EV123" s="21"/>
      <c r="EW123" s="21"/>
      <c r="EX123" s="21"/>
      <c r="EY123" s="21">
        <v>119</v>
      </c>
      <c r="EZ123" s="21">
        <v>1003007899</v>
      </c>
      <c r="FA123" s="21">
        <v>542516482</v>
      </c>
      <c r="FB123" s="25">
        <v>150</v>
      </c>
      <c r="FC123" s="21" t="s">
        <v>578</v>
      </c>
      <c r="FD123" s="21" t="s">
        <v>586</v>
      </c>
      <c r="FE123" s="26" t="s">
        <v>1045</v>
      </c>
      <c r="FF123" s="21" t="s">
        <v>666</v>
      </c>
    </row>
    <row r="124" spans="1:162" s="12" customFormat="1" x14ac:dyDescent="0.25">
      <c r="A124" s="21">
        <v>1</v>
      </c>
      <c r="B124" s="21">
        <v>123</v>
      </c>
      <c r="C124" s="22">
        <f ca="1">R124-10</f>
        <v>43855.984404976851</v>
      </c>
      <c r="D124" s="21" t="s">
        <v>168</v>
      </c>
      <c r="E124" s="21">
        <v>123</v>
      </c>
      <c r="F124" s="23">
        <f t="shared" ca="1" si="21"/>
        <v>43915.984404976851</v>
      </c>
      <c r="G124" s="22"/>
      <c r="H124" s="21" t="s">
        <v>1070</v>
      </c>
      <c r="I124" s="21" t="s">
        <v>194</v>
      </c>
      <c r="J124" s="21" t="s">
        <v>956</v>
      </c>
      <c r="K124" s="21" t="s">
        <v>824</v>
      </c>
      <c r="L124" s="21" t="s">
        <v>186</v>
      </c>
      <c r="M124" s="21" t="s">
        <v>824</v>
      </c>
      <c r="N124" s="21" t="s">
        <v>831</v>
      </c>
      <c r="O124" s="21" t="s">
        <v>830</v>
      </c>
      <c r="P124" s="21" t="s">
        <v>186</v>
      </c>
      <c r="Q124" s="21" t="s">
        <v>844</v>
      </c>
      <c r="R124" s="22">
        <f ca="1">U124-10</f>
        <v>43865.984404976851</v>
      </c>
      <c r="S124" s="22">
        <f t="shared" ref="S124:S137" ca="1" si="31">W124</f>
        <v>43895.984404976851</v>
      </c>
      <c r="T124" s="21" t="s">
        <v>826</v>
      </c>
      <c r="U124" s="22">
        <f ca="1">W124-20</f>
        <v>43875.984404976851</v>
      </c>
      <c r="V124" s="21" t="s">
        <v>827</v>
      </c>
      <c r="W124" s="22">
        <f ca="1">NOW()</f>
        <v>43895.984404976851</v>
      </c>
      <c r="X124" s="21"/>
      <c r="Y124" s="21"/>
      <c r="Z124" s="21"/>
      <c r="AA124" s="21"/>
      <c r="AB124" s="21"/>
      <c r="AC124" s="21"/>
      <c r="AD124" s="21"/>
      <c r="AE124" s="21"/>
      <c r="AF124" s="21"/>
      <c r="AG124" s="21"/>
      <c r="AH124" s="21"/>
      <c r="AI124" s="22"/>
      <c r="AJ124" s="22"/>
      <c r="AK124" s="21"/>
      <c r="AL124" s="21"/>
      <c r="AM124" s="21"/>
      <c r="AN124" s="21"/>
      <c r="AO124" s="21"/>
      <c r="AP124" s="21"/>
      <c r="AQ124" s="21"/>
      <c r="AR124" s="21"/>
      <c r="AS124" s="21"/>
      <c r="AT124" s="21"/>
      <c r="AU124" s="21"/>
      <c r="AV124" s="21"/>
      <c r="AW124" s="21"/>
      <c r="AX124" s="21"/>
      <c r="AY124" s="21"/>
      <c r="AZ124" s="21"/>
      <c r="BA124" s="21"/>
      <c r="BB124" s="21"/>
      <c r="BC124" s="21"/>
      <c r="BD124" s="21"/>
      <c r="BE124" s="21"/>
      <c r="BF124" s="21"/>
      <c r="BG124" s="21"/>
      <c r="BH124" s="21"/>
      <c r="BI124" s="21"/>
      <c r="BJ124" s="21"/>
      <c r="BK124" s="21"/>
      <c r="BL124" s="21"/>
      <c r="BM124" s="21"/>
      <c r="BN124" s="21"/>
      <c r="BO124" s="21"/>
      <c r="BP124" s="21"/>
      <c r="BQ124" s="21"/>
      <c r="BR124" s="21"/>
      <c r="BS124" s="21"/>
      <c r="BT124" s="21"/>
      <c r="BU124" s="21"/>
      <c r="BV124" s="21"/>
      <c r="BW124" s="21"/>
      <c r="BX124" s="21" t="s">
        <v>1070</v>
      </c>
      <c r="BY124" s="21" t="s">
        <v>194</v>
      </c>
      <c r="BZ124" s="21" t="s">
        <v>956</v>
      </c>
      <c r="CA124" s="21" t="s">
        <v>824</v>
      </c>
      <c r="CB124" s="21" t="s">
        <v>186</v>
      </c>
      <c r="CC124" s="21" t="s">
        <v>824</v>
      </c>
      <c r="CD124" s="21" t="s">
        <v>831</v>
      </c>
      <c r="CE124" s="21" t="s">
        <v>830</v>
      </c>
      <c r="CF124" s="21" t="s">
        <v>186</v>
      </c>
      <c r="CG124" s="21" t="s">
        <v>844</v>
      </c>
      <c r="CH124" s="22">
        <f t="shared" ca="1" si="28"/>
        <v>43865.984404976851</v>
      </c>
      <c r="CI124" s="22">
        <f t="shared" ref="CI124:CI137" ca="1" si="32">CM124</f>
        <v>43895.984404976851</v>
      </c>
      <c r="CJ124" s="21" t="s">
        <v>826</v>
      </c>
      <c r="CK124" s="22">
        <f ca="1">CM124-20</f>
        <v>43875.984404976851</v>
      </c>
      <c r="CL124" s="21" t="s">
        <v>827</v>
      </c>
      <c r="CM124" s="22">
        <f ca="1">NOW()</f>
        <v>43895.984404976851</v>
      </c>
      <c r="CN124" s="21"/>
      <c r="CO124" s="21"/>
      <c r="CP124" s="21"/>
      <c r="CQ124" s="21"/>
      <c r="CR124" s="21"/>
      <c r="CS124" s="21"/>
      <c r="CT124" s="21"/>
      <c r="CU124" s="21"/>
      <c r="CV124" s="21"/>
      <c r="CW124" s="21"/>
      <c r="CX124" s="21"/>
      <c r="CY124" s="21"/>
      <c r="CZ124" s="21"/>
      <c r="DA124" s="21"/>
      <c r="DB124" s="21"/>
      <c r="DC124" s="21"/>
      <c r="DD124" s="21"/>
      <c r="DE124" s="21"/>
      <c r="DF124" s="22"/>
      <c r="DG124" s="21"/>
      <c r="DH124" s="22"/>
      <c r="DI124" s="21"/>
      <c r="DJ124" s="21"/>
      <c r="DK124" s="21"/>
      <c r="DL124" s="21"/>
      <c r="DM124" s="21"/>
      <c r="DN124" s="22"/>
      <c r="DO124" s="22"/>
      <c r="DP124" s="21"/>
      <c r="DQ124" s="22"/>
      <c r="DR124" s="21"/>
      <c r="DS124" s="21"/>
      <c r="DT124" s="21"/>
      <c r="DU124" s="21"/>
      <c r="DV124" s="21"/>
      <c r="DW124" s="22"/>
      <c r="DX124" s="22"/>
      <c r="DY124" s="21"/>
      <c r="DZ124" s="21"/>
      <c r="EA124" s="21"/>
      <c r="EB124" s="21"/>
      <c r="EC124" s="21"/>
      <c r="ED124" s="21"/>
      <c r="EE124" s="21"/>
      <c r="EF124" s="22"/>
      <c r="EG124" s="21"/>
      <c r="EH124" s="21"/>
      <c r="EI124" s="21"/>
      <c r="EJ124" s="21"/>
      <c r="EK124" s="21"/>
      <c r="EL124" s="21"/>
      <c r="EM124" s="21"/>
      <c r="EN124" s="21"/>
      <c r="EO124" s="21"/>
      <c r="EP124" s="21"/>
      <c r="EQ124" s="21"/>
      <c r="ER124" s="21"/>
      <c r="ES124" s="21"/>
      <c r="ET124" s="21"/>
      <c r="EU124" s="21"/>
      <c r="EV124" s="21"/>
      <c r="EW124" s="21"/>
      <c r="EX124" s="21"/>
      <c r="EY124" s="21">
        <v>120</v>
      </c>
      <c r="EZ124" s="21">
        <v>1003007782</v>
      </c>
      <c r="FA124" s="21">
        <v>416532786</v>
      </c>
      <c r="FB124" s="25">
        <v>135</v>
      </c>
      <c r="FC124" s="21" t="s">
        <v>1046</v>
      </c>
      <c r="FD124" s="21" t="s">
        <v>596</v>
      </c>
      <c r="FE124" s="26" t="s">
        <v>630</v>
      </c>
      <c r="FF124" s="21" t="s">
        <v>997</v>
      </c>
    </row>
    <row r="125" spans="1:162" s="12" customFormat="1" x14ac:dyDescent="0.25">
      <c r="A125" s="21">
        <v>1</v>
      </c>
      <c r="B125" s="21">
        <v>124</v>
      </c>
      <c r="C125" s="22">
        <f ca="1">R125-2</f>
        <v>43853.984404976851</v>
      </c>
      <c r="D125" s="21" t="s">
        <v>168</v>
      </c>
      <c r="E125" s="21">
        <v>124</v>
      </c>
      <c r="F125" s="23">
        <f t="shared" ca="1" si="21"/>
        <v>43913.984404976851</v>
      </c>
      <c r="G125" s="22"/>
      <c r="H125" s="21" t="s">
        <v>1070</v>
      </c>
      <c r="I125" s="21" t="s">
        <v>168</v>
      </c>
      <c r="J125" s="21" t="s">
        <v>956</v>
      </c>
      <c r="K125" s="21" t="s">
        <v>831</v>
      </c>
      <c r="L125" s="21" t="s">
        <v>186</v>
      </c>
      <c r="M125" s="21" t="s">
        <v>831</v>
      </c>
      <c r="N125" s="21" t="s">
        <v>824</v>
      </c>
      <c r="O125" s="21" t="s">
        <v>830</v>
      </c>
      <c r="P125" s="21" t="s">
        <v>186</v>
      </c>
      <c r="Q125" s="21" t="s">
        <v>844</v>
      </c>
      <c r="R125" s="22">
        <f ca="1">U125-15</f>
        <v>43855.984404976851</v>
      </c>
      <c r="S125" s="22">
        <f t="shared" ca="1" si="31"/>
        <v>43895.984404976851</v>
      </c>
      <c r="T125" s="21" t="s">
        <v>826</v>
      </c>
      <c r="U125" s="22">
        <f ca="1">W125-25</f>
        <v>43870.984404976851</v>
      </c>
      <c r="V125" s="21" t="s">
        <v>827</v>
      </c>
      <c r="W125" s="22">
        <f ca="1">NOW()</f>
        <v>43895.984404976851</v>
      </c>
      <c r="X125" s="21"/>
      <c r="Y125" s="21"/>
      <c r="Z125" s="21"/>
      <c r="AA125" s="21"/>
      <c r="AB125" s="21"/>
      <c r="AC125" s="21"/>
      <c r="AD125" s="21"/>
      <c r="AE125" s="21"/>
      <c r="AF125" s="21"/>
      <c r="AG125" s="21"/>
      <c r="AH125" s="21"/>
      <c r="AI125" s="22"/>
      <c r="AJ125" s="22"/>
      <c r="AK125" s="21"/>
      <c r="AL125" s="21"/>
      <c r="AM125" s="21"/>
      <c r="AN125" s="21"/>
      <c r="AO125" s="21"/>
      <c r="AP125" s="21"/>
      <c r="AQ125" s="21"/>
      <c r="AR125" s="21"/>
      <c r="AS125" s="21"/>
      <c r="AT125" s="21"/>
      <c r="AU125" s="21"/>
      <c r="AV125" s="21"/>
      <c r="AW125" s="21"/>
      <c r="AX125" s="21"/>
      <c r="AY125" s="21"/>
      <c r="AZ125" s="21"/>
      <c r="BA125" s="21"/>
      <c r="BB125" s="21"/>
      <c r="BC125" s="21"/>
      <c r="BD125" s="21"/>
      <c r="BE125" s="21"/>
      <c r="BF125" s="21"/>
      <c r="BG125" s="21"/>
      <c r="BH125" s="21"/>
      <c r="BI125" s="21"/>
      <c r="BJ125" s="21"/>
      <c r="BK125" s="21"/>
      <c r="BL125" s="21"/>
      <c r="BM125" s="21"/>
      <c r="BN125" s="21"/>
      <c r="BO125" s="21"/>
      <c r="BP125" s="21"/>
      <c r="BQ125" s="21"/>
      <c r="BR125" s="21"/>
      <c r="BS125" s="21"/>
      <c r="BT125" s="21"/>
      <c r="BU125" s="21"/>
      <c r="BV125" s="21"/>
      <c r="BW125" s="21"/>
      <c r="BX125" s="21" t="s">
        <v>1070</v>
      </c>
      <c r="BY125" s="21" t="s">
        <v>168</v>
      </c>
      <c r="BZ125" s="21" t="s">
        <v>956</v>
      </c>
      <c r="CA125" s="21" t="s">
        <v>831</v>
      </c>
      <c r="CB125" s="21" t="s">
        <v>186</v>
      </c>
      <c r="CC125" s="21" t="s">
        <v>831</v>
      </c>
      <c r="CD125" s="21" t="s">
        <v>824</v>
      </c>
      <c r="CE125" s="21" t="s">
        <v>830</v>
      </c>
      <c r="CF125" s="21" t="s">
        <v>186</v>
      </c>
      <c r="CG125" s="21" t="s">
        <v>844</v>
      </c>
      <c r="CH125" s="22">
        <f t="shared" ca="1" si="28"/>
        <v>43855.984404976851</v>
      </c>
      <c r="CI125" s="22">
        <f t="shared" ca="1" si="32"/>
        <v>43895.984404976851</v>
      </c>
      <c r="CJ125" s="21" t="s">
        <v>826</v>
      </c>
      <c r="CK125" s="22">
        <f ca="1">CM125-25</f>
        <v>43870.984404976851</v>
      </c>
      <c r="CL125" s="21" t="s">
        <v>827</v>
      </c>
      <c r="CM125" s="22">
        <f ca="1">NOW()</f>
        <v>43895.984404976851</v>
      </c>
      <c r="CN125" s="21"/>
      <c r="CO125" s="21"/>
      <c r="CP125" s="21"/>
      <c r="CQ125" s="21"/>
      <c r="CR125" s="21"/>
      <c r="CS125" s="21"/>
      <c r="CT125" s="21"/>
      <c r="CU125" s="21"/>
      <c r="CV125" s="21"/>
      <c r="CW125" s="21"/>
      <c r="CX125" s="21"/>
      <c r="CY125" s="21"/>
      <c r="CZ125" s="21"/>
      <c r="DA125" s="21"/>
      <c r="DB125" s="21"/>
      <c r="DC125" s="21"/>
      <c r="DD125" s="21"/>
      <c r="DE125" s="21"/>
      <c r="DF125" s="22"/>
      <c r="DG125" s="21"/>
      <c r="DH125" s="22"/>
      <c r="DI125" s="21"/>
      <c r="DJ125" s="21"/>
      <c r="DK125" s="21"/>
      <c r="DL125" s="21"/>
      <c r="DM125" s="21"/>
      <c r="DN125" s="22"/>
      <c r="DO125" s="22"/>
      <c r="DP125" s="21"/>
      <c r="DQ125" s="22"/>
      <c r="DR125" s="21"/>
      <c r="DS125" s="21"/>
      <c r="DT125" s="21"/>
      <c r="DU125" s="21"/>
      <c r="DV125" s="21"/>
      <c r="DW125" s="22"/>
      <c r="DX125" s="22"/>
      <c r="DY125" s="21"/>
      <c r="DZ125" s="21"/>
      <c r="EA125" s="21"/>
      <c r="EB125" s="21"/>
      <c r="EC125" s="21"/>
      <c r="ED125" s="21"/>
      <c r="EE125" s="21"/>
      <c r="EF125" s="22"/>
      <c r="EG125" s="21"/>
      <c r="EH125" s="21"/>
      <c r="EI125" s="21"/>
      <c r="EJ125" s="21"/>
      <c r="EK125" s="21"/>
      <c r="EL125" s="21"/>
      <c r="EM125" s="21"/>
      <c r="EN125" s="21"/>
      <c r="EO125" s="21"/>
      <c r="EP125" s="21"/>
      <c r="EQ125" s="21"/>
      <c r="ER125" s="21"/>
      <c r="ES125" s="21"/>
      <c r="ET125" s="21"/>
      <c r="EU125" s="21"/>
      <c r="EV125" s="21"/>
      <c r="EW125" s="21"/>
      <c r="EX125" s="21"/>
      <c r="EY125" s="21">
        <v>121</v>
      </c>
      <c r="EZ125" s="21">
        <v>1003005810</v>
      </c>
      <c r="FA125" s="21">
        <v>436312731</v>
      </c>
      <c r="FB125" s="25">
        <v>320</v>
      </c>
      <c r="FC125" s="21" t="s">
        <v>560</v>
      </c>
      <c r="FD125" s="21" t="s">
        <v>602</v>
      </c>
      <c r="FE125" s="26" t="s">
        <v>1047</v>
      </c>
      <c r="FF125" s="21" t="s">
        <v>690</v>
      </c>
    </row>
    <row r="126" spans="1:162" s="12" customFormat="1" x14ac:dyDescent="0.25">
      <c r="A126" s="21">
        <v>1</v>
      </c>
      <c r="B126" s="21">
        <v>125</v>
      </c>
      <c r="C126" s="22">
        <f ca="1">R126-5</f>
        <v>43843.984404976851</v>
      </c>
      <c r="D126" s="21" t="s">
        <v>168</v>
      </c>
      <c r="E126" s="21">
        <v>125</v>
      </c>
      <c r="F126" s="23">
        <f t="shared" ca="1" si="21"/>
        <v>43903.984404976851</v>
      </c>
      <c r="G126" s="22"/>
      <c r="H126" s="21" t="s">
        <v>1070</v>
      </c>
      <c r="I126" s="21" t="s">
        <v>168</v>
      </c>
      <c r="J126" s="21" t="s">
        <v>956</v>
      </c>
      <c r="K126" s="21" t="s">
        <v>837</v>
      </c>
      <c r="L126" s="21" t="s">
        <v>186</v>
      </c>
      <c r="M126" s="21" t="s">
        <v>837</v>
      </c>
      <c r="N126" s="21" t="s">
        <v>837</v>
      </c>
      <c r="O126" s="21" t="s">
        <v>830</v>
      </c>
      <c r="P126" s="21" t="s">
        <v>186</v>
      </c>
      <c r="Q126" s="21" t="s">
        <v>844</v>
      </c>
      <c r="R126" s="22">
        <f ca="1">U126-18</f>
        <v>43848.984404976851</v>
      </c>
      <c r="S126" s="22">
        <f t="shared" ca="1" si="31"/>
        <v>43895.984404976851</v>
      </c>
      <c r="T126" s="21" t="s">
        <v>826</v>
      </c>
      <c r="U126" s="22">
        <f ca="1">W126-29</f>
        <v>43866.984404976851</v>
      </c>
      <c r="V126" s="21" t="s">
        <v>827</v>
      </c>
      <c r="W126" s="22">
        <f ca="1">NOW()</f>
        <v>43895.984404976851</v>
      </c>
      <c r="X126" s="21"/>
      <c r="Y126" s="21"/>
      <c r="Z126" s="21"/>
      <c r="AA126" s="21"/>
      <c r="AB126" s="21"/>
      <c r="AC126" s="21"/>
      <c r="AD126" s="21"/>
      <c r="AE126" s="21"/>
      <c r="AF126" s="21"/>
      <c r="AG126" s="21"/>
      <c r="AH126" s="21"/>
      <c r="AI126" s="22"/>
      <c r="AJ126" s="22"/>
      <c r="AK126" s="21"/>
      <c r="AL126" s="21"/>
      <c r="AM126" s="21"/>
      <c r="AN126" s="21"/>
      <c r="AO126" s="21"/>
      <c r="AP126" s="21"/>
      <c r="AQ126" s="21"/>
      <c r="AR126" s="21"/>
      <c r="AS126" s="21"/>
      <c r="AT126" s="21"/>
      <c r="AU126" s="21"/>
      <c r="AV126" s="21"/>
      <c r="AW126" s="21"/>
      <c r="AX126" s="21"/>
      <c r="AY126" s="21"/>
      <c r="AZ126" s="21"/>
      <c r="BA126" s="21"/>
      <c r="BB126" s="21"/>
      <c r="BC126" s="21"/>
      <c r="BD126" s="21"/>
      <c r="BE126" s="21"/>
      <c r="BF126" s="21"/>
      <c r="BG126" s="21"/>
      <c r="BH126" s="21"/>
      <c r="BI126" s="21"/>
      <c r="BJ126" s="21"/>
      <c r="BK126" s="21"/>
      <c r="BL126" s="21"/>
      <c r="BM126" s="21"/>
      <c r="BN126" s="21"/>
      <c r="BO126" s="21"/>
      <c r="BP126" s="21"/>
      <c r="BQ126" s="21"/>
      <c r="BR126" s="21"/>
      <c r="BS126" s="21"/>
      <c r="BT126" s="21"/>
      <c r="BU126" s="21"/>
      <c r="BV126" s="21"/>
      <c r="BW126" s="21"/>
      <c r="BX126" s="21" t="s">
        <v>1070</v>
      </c>
      <c r="BY126" s="21" t="s">
        <v>168</v>
      </c>
      <c r="BZ126" s="21" t="s">
        <v>956</v>
      </c>
      <c r="CA126" s="21" t="s">
        <v>837</v>
      </c>
      <c r="CB126" s="21" t="s">
        <v>186</v>
      </c>
      <c r="CC126" s="21" t="s">
        <v>837</v>
      </c>
      <c r="CD126" s="21" t="s">
        <v>837</v>
      </c>
      <c r="CE126" s="21" t="s">
        <v>830</v>
      </c>
      <c r="CF126" s="21" t="s">
        <v>186</v>
      </c>
      <c r="CG126" s="21" t="s">
        <v>844</v>
      </c>
      <c r="CH126" s="22">
        <f t="shared" ref="CH126:CI150" ca="1" si="33">R126</f>
        <v>43848.984404976851</v>
      </c>
      <c r="CI126" s="22">
        <f t="shared" ca="1" si="32"/>
        <v>43895.984404976851</v>
      </c>
      <c r="CJ126" s="21" t="s">
        <v>826</v>
      </c>
      <c r="CK126" s="22">
        <f ca="1">CM126-29</f>
        <v>43866.984404976851</v>
      </c>
      <c r="CL126" s="21" t="s">
        <v>827</v>
      </c>
      <c r="CM126" s="22">
        <f ca="1">NOW()</f>
        <v>43895.984404976851</v>
      </c>
      <c r="CN126" s="21"/>
      <c r="CO126" s="21"/>
      <c r="CP126" s="21"/>
      <c r="CQ126" s="21"/>
      <c r="CR126" s="21"/>
      <c r="CS126" s="21"/>
      <c r="CT126" s="21"/>
      <c r="CU126" s="21"/>
      <c r="CV126" s="21"/>
      <c r="CW126" s="21"/>
      <c r="CX126" s="21"/>
      <c r="CY126" s="21"/>
      <c r="CZ126" s="21"/>
      <c r="DA126" s="21"/>
      <c r="DB126" s="21"/>
      <c r="DC126" s="21"/>
      <c r="DD126" s="21"/>
      <c r="DE126" s="21"/>
      <c r="DF126" s="22"/>
      <c r="DG126" s="21"/>
      <c r="DH126" s="22"/>
      <c r="DI126" s="21"/>
      <c r="DJ126" s="21"/>
      <c r="DK126" s="21"/>
      <c r="DL126" s="21"/>
      <c r="DM126" s="21"/>
      <c r="DN126" s="22"/>
      <c r="DO126" s="22"/>
      <c r="DP126" s="21"/>
      <c r="DQ126" s="22"/>
      <c r="DR126" s="21"/>
      <c r="DS126" s="21"/>
      <c r="DT126" s="21"/>
      <c r="DU126" s="21"/>
      <c r="DV126" s="21"/>
      <c r="DW126" s="22"/>
      <c r="DX126" s="22"/>
      <c r="DY126" s="21"/>
      <c r="DZ126" s="21"/>
      <c r="EA126" s="21"/>
      <c r="EB126" s="21"/>
      <c r="EC126" s="21"/>
      <c r="ED126" s="21"/>
      <c r="EE126" s="21"/>
      <c r="EF126" s="22"/>
      <c r="EG126" s="21"/>
      <c r="EH126" s="21"/>
      <c r="EI126" s="21"/>
      <c r="EJ126" s="21"/>
      <c r="EK126" s="21"/>
      <c r="EL126" s="21"/>
      <c r="EM126" s="21"/>
      <c r="EN126" s="21"/>
      <c r="EO126" s="21"/>
      <c r="EP126" s="21"/>
      <c r="EQ126" s="21"/>
      <c r="ER126" s="21"/>
      <c r="ES126" s="21"/>
      <c r="ET126" s="21"/>
      <c r="EU126" s="21"/>
      <c r="EV126" s="21"/>
      <c r="EW126" s="21"/>
      <c r="EX126" s="21"/>
      <c r="EY126" s="21">
        <v>122</v>
      </c>
      <c r="EZ126" s="21">
        <v>1003004771</v>
      </c>
      <c r="FA126" s="21">
        <v>115667932</v>
      </c>
      <c r="FB126" s="25">
        <v>325</v>
      </c>
      <c r="FC126" s="21" t="s">
        <v>1048</v>
      </c>
      <c r="FD126" s="21" t="s">
        <v>607</v>
      </c>
      <c r="FE126" s="26" t="s">
        <v>622</v>
      </c>
      <c r="FF126" s="21" t="s">
        <v>658</v>
      </c>
    </row>
    <row r="127" spans="1:162" s="12" customFormat="1" x14ac:dyDescent="0.25">
      <c r="A127" s="21">
        <v>1</v>
      </c>
      <c r="B127" s="21">
        <v>126</v>
      </c>
      <c r="C127" s="22">
        <f ca="1">R127-6</f>
        <v>43848.984404976851</v>
      </c>
      <c r="D127" s="21" t="s">
        <v>168</v>
      </c>
      <c r="E127" s="21">
        <v>126</v>
      </c>
      <c r="F127" s="23">
        <f t="shared" ca="1" si="21"/>
        <v>43908.984404976851</v>
      </c>
      <c r="G127" s="22"/>
      <c r="H127" s="21" t="s">
        <v>1070</v>
      </c>
      <c r="I127" s="21" t="s">
        <v>194</v>
      </c>
      <c r="J127" s="21" t="s">
        <v>956</v>
      </c>
      <c r="K127" s="21" t="s">
        <v>835</v>
      </c>
      <c r="L127" s="21" t="s">
        <v>186</v>
      </c>
      <c r="M127" s="21" t="s">
        <v>835</v>
      </c>
      <c r="N127" s="21" t="s">
        <v>837</v>
      </c>
      <c r="O127" s="21" t="s">
        <v>830</v>
      </c>
      <c r="P127" s="21" t="s">
        <v>186</v>
      </c>
      <c r="Q127" s="21" t="s">
        <v>844</v>
      </c>
      <c r="R127" s="22">
        <f ca="1">U127-13</f>
        <v>43854.984404976851</v>
      </c>
      <c r="S127" s="22">
        <f t="shared" ca="1" si="31"/>
        <v>43894.984404976851</v>
      </c>
      <c r="T127" s="21" t="s">
        <v>826</v>
      </c>
      <c r="U127" s="22">
        <f ca="1">W127-27</f>
        <v>43867.984404976851</v>
      </c>
      <c r="V127" s="21" t="s">
        <v>827</v>
      </c>
      <c r="W127" s="22">
        <f ca="1">NOW()-1</f>
        <v>43894.984404976851</v>
      </c>
      <c r="X127" s="21"/>
      <c r="Y127" s="21"/>
      <c r="Z127" s="21"/>
      <c r="AA127" s="21"/>
      <c r="AB127" s="21"/>
      <c r="AC127" s="21"/>
      <c r="AD127" s="21"/>
      <c r="AE127" s="21"/>
      <c r="AF127" s="21"/>
      <c r="AG127" s="21"/>
      <c r="AH127" s="21"/>
      <c r="AI127" s="22"/>
      <c r="AJ127" s="22"/>
      <c r="AK127" s="21"/>
      <c r="AL127" s="21"/>
      <c r="AM127" s="21"/>
      <c r="AN127" s="21"/>
      <c r="AO127" s="21"/>
      <c r="AP127" s="21"/>
      <c r="AQ127" s="21"/>
      <c r="AR127" s="21"/>
      <c r="AS127" s="21"/>
      <c r="AT127" s="21"/>
      <c r="AU127" s="21"/>
      <c r="AV127" s="21"/>
      <c r="AW127" s="21"/>
      <c r="AX127" s="21"/>
      <c r="AY127" s="21"/>
      <c r="AZ127" s="21"/>
      <c r="BA127" s="21"/>
      <c r="BB127" s="21"/>
      <c r="BC127" s="21"/>
      <c r="BD127" s="21"/>
      <c r="BE127" s="21"/>
      <c r="BF127" s="21"/>
      <c r="BG127" s="21"/>
      <c r="BH127" s="21"/>
      <c r="BI127" s="21"/>
      <c r="BJ127" s="21"/>
      <c r="BK127" s="21"/>
      <c r="BL127" s="21"/>
      <c r="BM127" s="21"/>
      <c r="BN127" s="21"/>
      <c r="BO127" s="21"/>
      <c r="BP127" s="21"/>
      <c r="BQ127" s="21"/>
      <c r="BR127" s="21"/>
      <c r="BS127" s="21"/>
      <c r="BT127" s="21"/>
      <c r="BU127" s="21"/>
      <c r="BV127" s="21"/>
      <c r="BW127" s="21"/>
      <c r="BX127" s="21" t="s">
        <v>1070</v>
      </c>
      <c r="BY127" s="21" t="s">
        <v>194</v>
      </c>
      <c r="BZ127" s="21" t="s">
        <v>956</v>
      </c>
      <c r="CA127" s="21" t="s">
        <v>835</v>
      </c>
      <c r="CB127" s="21" t="s">
        <v>186</v>
      </c>
      <c r="CC127" s="21" t="s">
        <v>835</v>
      </c>
      <c r="CD127" s="21" t="s">
        <v>837</v>
      </c>
      <c r="CE127" s="21" t="s">
        <v>830</v>
      </c>
      <c r="CF127" s="21" t="s">
        <v>186</v>
      </c>
      <c r="CG127" s="21" t="s">
        <v>844</v>
      </c>
      <c r="CH127" s="22">
        <f t="shared" ca="1" si="33"/>
        <v>43854.984404976851</v>
      </c>
      <c r="CI127" s="22">
        <f t="shared" ca="1" si="32"/>
        <v>43894.984404976851</v>
      </c>
      <c r="CJ127" s="21" t="s">
        <v>826</v>
      </c>
      <c r="CK127" s="22">
        <f ca="1">CM127-27</f>
        <v>43867.984404976851</v>
      </c>
      <c r="CL127" s="21" t="s">
        <v>827</v>
      </c>
      <c r="CM127" s="22">
        <f ca="1">NOW()-1</f>
        <v>43894.984404976851</v>
      </c>
      <c r="CN127" s="21"/>
      <c r="CO127" s="21"/>
      <c r="CP127" s="21"/>
      <c r="CQ127" s="21"/>
      <c r="CR127" s="21"/>
      <c r="CS127" s="21"/>
      <c r="CT127" s="21"/>
      <c r="CU127" s="21"/>
      <c r="CV127" s="21"/>
      <c r="CW127" s="21"/>
      <c r="CX127" s="21"/>
      <c r="CY127" s="21"/>
      <c r="CZ127" s="21"/>
      <c r="DA127" s="21"/>
      <c r="DB127" s="21"/>
      <c r="DC127" s="21"/>
      <c r="DD127" s="21"/>
      <c r="DE127" s="21"/>
      <c r="DF127" s="22"/>
      <c r="DG127" s="21"/>
      <c r="DH127" s="22"/>
      <c r="DI127" s="21"/>
      <c r="DJ127" s="21"/>
      <c r="DK127" s="21"/>
      <c r="DL127" s="21"/>
      <c r="DM127" s="21"/>
      <c r="DN127" s="22"/>
      <c r="DO127" s="22"/>
      <c r="DP127" s="21"/>
      <c r="DQ127" s="22"/>
      <c r="DR127" s="21"/>
      <c r="DS127" s="21"/>
      <c r="DT127" s="21"/>
      <c r="DU127" s="21"/>
      <c r="DV127" s="21"/>
      <c r="DW127" s="22"/>
      <c r="DX127" s="22"/>
      <c r="DY127" s="21"/>
      <c r="DZ127" s="21"/>
      <c r="EA127" s="21"/>
      <c r="EB127" s="21"/>
      <c r="EC127" s="21"/>
      <c r="ED127" s="21"/>
      <c r="EE127" s="21"/>
      <c r="EF127" s="22"/>
      <c r="EG127" s="21"/>
      <c r="EH127" s="21"/>
      <c r="EI127" s="21"/>
      <c r="EJ127" s="21"/>
      <c r="EK127" s="21"/>
      <c r="EL127" s="21"/>
      <c r="EM127" s="21"/>
      <c r="EN127" s="21"/>
      <c r="EO127" s="21"/>
      <c r="EP127" s="21"/>
      <c r="EQ127" s="21"/>
      <c r="ER127" s="21"/>
      <c r="ES127" s="21"/>
      <c r="ET127" s="21"/>
      <c r="EU127" s="21"/>
      <c r="EV127" s="21"/>
      <c r="EW127" s="21"/>
      <c r="EX127" s="21"/>
      <c r="EY127" s="21">
        <v>123</v>
      </c>
      <c r="EZ127" s="21">
        <v>1003004839</v>
      </c>
      <c r="FA127" s="21">
        <v>490720167</v>
      </c>
      <c r="FB127" s="25">
        <v>170</v>
      </c>
      <c r="FC127" s="21" t="s">
        <v>548</v>
      </c>
      <c r="FD127" s="21" t="s">
        <v>567</v>
      </c>
      <c r="FE127" s="26" t="s">
        <v>613</v>
      </c>
      <c r="FF127" s="21" t="s">
        <v>614</v>
      </c>
    </row>
    <row r="128" spans="1:162" s="12" customFormat="1" x14ac:dyDescent="0.25">
      <c r="A128" s="21">
        <v>1</v>
      </c>
      <c r="B128" s="21">
        <v>127</v>
      </c>
      <c r="C128" s="22">
        <f ca="1">R128-3</f>
        <v>43848.984404976851</v>
      </c>
      <c r="D128" s="21" t="s">
        <v>168</v>
      </c>
      <c r="E128" s="21">
        <v>127</v>
      </c>
      <c r="F128" s="23">
        <f t="shared" ca="1" si="21"/>
        <v>43908.984404976851</v>
      </c>
      <c r="G128" s="22"/>
      <c r="H128" s="21" t="s">
        <v>1070</v>
      </c>
      <c r="I128" s="21" t="s">
        <v>206</v>
      </c>
      <c r="J128" s="21" t="s">
        <v>956</v>
      </c>
      <c r="K128" s="21" t="s">
        <v>825</v>
      </c>
      <c r="L128" s="21" t="s">
        <v>186</v>
      </c>
      <c r="M128" s="21" t="s">
        <v>825</v>
      </c>
      <c r="N128" s="21" t="s">
        <v>831</v>
      </c>
      <c r="O128" s="21" t="s">
        <v>830</v>
      </c>
      <c r="P128" s="21" t="s">
        <v>186</v>
      </c>
      <c r="Q128" s="21" t="s">
        <v>844</v>
      </c>
      <c r="R128" s="22">
        <f ca="1">U128-14</f>
        <v>43851.984404976851</v>
      </c>
      <c r="S128" s="22">
        <f t="shared" ca="1" si="31"/>
        <v>43894.984404976851</v>
      </c>
      <c r="T128" s="21" t="s">
        <v>826</v>
      </c>
      <c r="U128" s="22">
        <f ca="1">W128-29</f>
        <v>43865.984404976851</v>
      </c>
      <c r="V128" s="21" t="s">
        <v>827</v>
      </c>
      <c r="W128" s="22">
        <f ca="1">NOW()-1</f>
        <v>43894.984404976851</v>
      </c>
      <c r="X128" s="21"/>
      <c r="Y128" s="21"/>
      <c r="Z128" s="21"/>
      <c r="AA128" s="21"/>
      <c r="AB128" s="21"/>
      <c r="AC128" s="21"/>
      <c r="AD128" s="21"/>
      <c r="AE128" s="21"/>
      <c r="AF128" s="21"/>
      <c r="AG128" s="21"/>
      <c r="AH128" s="21"/>
      <c r="AI128" s="22"/>
      <c r="AJ128" s="22"/>
      <c r="AK128" s="21"/>
      <c r="AL128" s="21"/>
      <c r="AM128" s="21"/>
      <c r="AN128" s="21"/>
      <c r="AO128" s="21"/>
      <c r="AP128" s="21"/>
      <c r="AQ128" s="21"/>
      <c r="AR128" s="21"/>
      <c r="AS128" s="21"/>
      <c r="AT128" s="21"/>
      <c r="AU128" s="21"/>
      <c r="AV128" s="21"/>
      <c r="AW128" s="21"/>
      <c r="AX128" s="21"/>
      <c r="AY128" s="21"/>
      <c r="AZ128" s="21"/>
      <c r="BA128" s="21"/>
      <c r="BB128" s="21"/>
      <c r="BC128" s="21"/>
      <c r="BD128" s="21"/>
      <c r="BE128" s="21"/>
      <c r="BF128" s="21"/>
      <c r="BG128" s="21"/>
      <c r="BH128" s="21"/>
      <c r="BI128" s="21"/>
      <c r="BJ128" s="21"/>
      <c r="BK128" s="21"/>
      <c r="BL128" s="21"/>
      <c r="BM128" s="21"/>
      <c r="BN128" s="21"/>
      <c r="BO128" s="21"/>
      <c r="BP128" s="21"/>
      <c r="BQ128" s="21"/>
      <c r="BR128" s="21"/>
      <c r="BS128" s="21"/>
      <c r="BT128" s="21"/>
      <c r="BU128" s="21"/>
      <c r="BV128" s="21"/>
      <c r="BW128" s="21"/>
      <c r="BX128" s="21" t="s">
        <v>1070</v>
      </c>
      <c r="BY128" s="21" t="s">
        <v>206</v>
      </c>
      <c r="BZ128" s="21" t="s">
        <v>956</v>
      </c>
      <c r="CA128" s="21" t="s">
        <v>825</v>
      </c>
      <c r="CB128" s="21" t="s">
        <v>186</v>
      </c>
      <c r="CC128" s="21" t="s">
        <v>825</v>
      </c>
      <c r="CD128" s="21" t="s">
        <v>831</v>
      </c>
      <c r="CE128" s="21" t="s">
        <v>830</v>
      </c>
      <c r="CF128" s="21" t="s">
        <v>186</v>
      </c>
      <c r="CG128" s="21" t="s">
        <v>844</v>
      </c>
      <c r="CH128" s="22">
        <f t="shared" ca="1" si="33"/>
        <v>43851.984404976851</v>
      </c>
      <c r="CI128" s="22">
        <f t="shared" ca="1" si="32"/>
        <v>43894.984404976851</v>
      </c>
      <c r="CJ128" s="21" t="s">
        <v>826</v>
      </c>
      <c r="CK128" s="22">
        <f ca="1">CM128-29</f>
        <v>43865.984404976851</v>
      </c>
      <c r="CL128" s="21" t="s">
        <v>827</v>
      </c>
      <c r="CM128" s="22">
        <f ca="1">NOW()-1</f>
        <v>43894.984404976851</v>
      </c>
      <c r="CN128" s="21"/>
      <c r="CO128" s="21"/>
      <c r="CP128" s="21"/>
      <c r="CQ128" s="21"/>
      <c r="CR128" s="21"/>
      <c r="CS128" s="21"/>
      <c r="CT128" s="21"/>
      <c r="CU128" s="21"/>
      <c r="CV128" s="21"/>
      <c r="CW128" s="21"/>
      <c r="CX128" s="21"/>
      <c r="CY128" s="21"/>
      <c r="CZ128" s="21"/>
      <c r="DA128" s="21"/>
      <c r="DB128" s="21"/>
      <c r="DC128" s="21"/>
      <c r="DD128" s="21"/>
      <c r="DE128" s="21"/>
      <c r="DF128" s="22"/>
      <c r="DG128" s="21"/>
      <c r="DH128" s="22"/>
      <c r="DI128" s="21"/>
      <c r="DJ128" s="21"/>
      <c r="DK128" s="21"/>
      <c r="DL128" s="21"/>
      <c r="DM128" s="21"/>
      <c r="DN128" s="22"/>
      <c r="DO128" s="22"/>
      <c r="DP128" s="21"/>
      <c r="DQ128" s="22"/>
      <c r="DR128" s="21"/>
      <c r="DS128" s="21"/>
      <c r="DT128" s="21"/>
      <c r="DU128" s="21"/>
      <c r="DV128" s="21"/>
      <c r="DW128" s="22"/>
      <c r="DX128" s="22"/>
      <c r="DY128" s="21"/>
      <c r="DZ128" s="21"/>
      <c r="EA128" s="21"/>
      <c r="EB128" s="21"/>
      <c r="EC128" s="21"/>
      <c r="ED128" s="21"/>
      <c r="EE128" s="21"/>
      <c r="EF128" s="22"/>
      <c r="EG128" s="21"/>
      <c r="EH128" s="21"/>
      <c r="EI128" s="21"/>
      <c r="EJ128" s="21"/>
      <c r="EK128" s="21"/>
      <c r="EL128" s="21"/>
      <c r="EM128" s="21"/>
      <c r="EN128" s="21"/>
      <c r="EO128" s="21"/>
      <c r="EP128" s="21"/>
      <c r="EQ128" s="21"/>
      <c r="ER128" s="21"/>
      <c r="ES128" s="21"/>
      <c r="ET128" s="21"/>
      <c r="EU128" s="21"/>
      <c r="EV128" s="21"/>
      <c r="EW128" s="21"/>
      <c r="EX128" s="21"/>
      <c r="EY128" s="21">
        <v>124</v>
      </c>
      <c r="EZ128" s="21">
        <v>1003004870</v>
      </c>
      <c r="FA128" s="21">
        <v>402199684</v>
      </c>
      <c r="FB128" s="25">
        <v>85</v>
      </c>
      <c r="FC128" s="21" t="s">
        <v>585</v>
      </c>
      <c r="FD128" s="21" t="s">
        <v>612</v>
      </c>
      <c r="FE128" s="26" t="s">
        <v>1049</v>
      </c>
      <c r="FF128" s="21" t="s">
        <v>631</v>
      </c>
    </row>
    <row r="129" spans="1:162" s="12" customFormat="1" x14ac:dyDescent="0.25">
      <c r="A129" s="21">
        <v>1</v>
      </c>
      <c r="B129" s="21">
        <v>128</v>
      </c>
      <c r="C129" s="22">
        <f ca="1">R129-6</f>
        <v>43855.984404976851</v>
      </c>
      <c r="D129" s="21" t="s">
        <v>168</v>
      </c>
      <c r="E129" s="21">
        <v>128</v>
      </c>
      <c r="F129" s="23">
        <f t="shared" ca="1" si="21"/>
        <v>43915.984404976851</v>
      </c>
      <c r="G129" s="22"/>
      <c r="H129" s="21" t="s">
        <v>1070</v>
      </c>
      <c r="I129" s="21" t="s">
        <v>168</v>
      </c>
      <c r="J129" s="21" t="s">
        <v>956</v>
      </c>
      <c r="K129" s="21" t="s">
        <v>824</v>
      </c>
      <c r="L129" s="21" t="s">
        <v>186</v>
      </c>
      <c r="M129" s="21" t="s">
        <v>824</v>
      </c>
      <c r="N129" s="21" t="s">
        <v>825</v>
      </c>
      <c r="O129" s="21" t="s">
        <v>830</v>
      </c>
      <c r="P129" s="21" t="s">
        <v>186</v>
      </c>
      <c r="Q129" s="21" t="s">
        <v>844</v>
      </c>
      <c r="R129" s="22">
        <f ca="1">U129-12</f>
        <v>43861.984404976851</v>
      </c>
      <c r="S129" s="22">
        <f t="shared" ca="1" si="31"/>
        <v>43894.984404976851</v>
      </c>
      <c r="T129" s="21" t="s">
        <v>826</v>
      </c>
      <c r="U129" s="22">
        <f ca="1">W129-21</f>
        <v>43873.984404976851</v>
      </c>
      <c r="V129" s="21" t="s">
        <v>827</v>
      </c>
      <c r="W129" s="22">
        <f ca="1">NOW()-1</f>
        <v>43894.984404976851</v>
      </c>
      <c r="X129" s="21"/>
      <c r="Y129" s="21"/>
      <c r="Z129" s="21"/>
      <c r="AA129" s="21"/>
      <c r="AB129" s="21"/>
      <c r="AC129" s="21"/>
      <c r="AD129" s="21"/>
      <c r="AE129" s="21"/>
      <c r="AF129" s="21"/>
      <c r="AG129" s="21"/>
      <c r="AH129" s="21"/>
      <c r="AI129" s="22"/>
      <c r="AJ129" s="22"/>
      <c r="AK129" s="21"/>
      <c r="AL129" s="21"/>
      <c r="AM129" s="21"/>
      <c r="AN129" s="21"/>
      <c r="AO129" s="21"/>
      <c r="AP129" s="21"/>
      <c r="AQ129" s="21"/>
      <c r="AR129" s="21"/>
      <c r="AS129" s="21"/>
      <c r="AT129" s="21"/>
      <c r="AU129" s="21"/>
      <c r="AV129" s="21"/>
      <c r="AW129" s="21"/>
      <c r="AX129" s="21"/>
      <c r="AY129" s="21"/>
      <c r="AZ129" s="21"/>
      <c r="BA129" s="21"/>
      <c r="BB129" s="21"/>
      <c r="BC129" s="21"/>
      <c r="BD129" s="21"/>
      <c r="BE129" s="21"/>
      <c r="BF129" s="21"/>
      <c r="BG129" s="21"/>
      <c r="BH129" s="21"/>
      <c r="BI129" s="21"/>
      <c r="BJ129" s="21"/>
      <c r="BK129" s="21"/>
      <c r="BL129" s="21"/>
      <c r="BM129" s="21"/>
      <c r="BN129" s="21"/>
      <c r="BO129" s="21"/>
      <c r="BP129" s="21"/>
      <c r="BQ129" s="21"/>
      <c r="BR129" s="21"/>
      <c r="BS129" s="21"/>
      <c r="BT129" s="21"/>
      <c r="BU129" s="21"/>
      <c r="BV129" s="21"/>
      <c r="BW129" s="21"/>
      <c r="BX129" s="21" t="s">
        <v>1070</v>
      </c>
      <c r="BY129" s="21" t="s">
        <v>168</v>
      </c>
      <c r="BZ129" s="21" t="s">
        <v>956</v>
      </c>
      <c r="CA129" s="21" t="s">
        <v>824</v>
      </c>
      <c r="CB129" s="21" t="s">
        <v>186</v>
      </c>
      <c r="CC129" s="21" t="s">
        <v>824</v>
      </c>
      <c r="CD129" s="21" t="s">
        <v>825</v>
      </c>
      <c r="CE129" s="21" t="s">
        <v>830</v>
      </c>
      <c r="CF129" s="21" t="s">
        <v>186</v>
      </c>
      <c r="CG129" s="21" t="s">
        <v>844</v>
      </c>
      <c r="CH129" s="22">
        <f t="shared" ca="1" si="33"/>
        <v>43861.984404976851</v>
      </c>
      <c r="CI129" s="22">
        <f t="shared" ca="1" si="32"/>
        <v>43894.984404976851</v>
      </c>
      <c r="CJ129" s="21" t="s">
        <v>826</v>
      </c>
      <c r="CK129" s="22">
        <f ca="1">CM129-21</f>
        <v>43873.984404976851</v>
      </c>
      <c r="CL129" s="21" t="s">
        <v>827</v>
      </c>
      <c r="CM129" s="22">
        <f ca="1">NOW()-1</f>
        <v>43894.984404976851</v>
      </c>
      <c r="CN129" s="21"/>
      <c r="CO129" s="21"/>
      <c r="CP129" s="21"/>
      <c r="CQ129" s="21"/>
      <c r="CR129" s="21"/>
      <c r="CS129" s="21"/>
      <c r="CT129" s="21"/>
      <c r="CU129" s="21"/>
      <c r="CV129" s="21"/>
      <c r="CW129" s="21"/>
      <c r="CX129" s="21"/>
      <c r="CY129" s="21"/>
      <c r="CZ129" s="21"/>
      <c r="DA129" s="21"/>
      <c r="DB129" s="21"/>
      <c r="DC129" s="21"/>
      <c r="DD129" s="21"/>
      <c r="DE129" s="21"/>
      <c r="DF129" s="22"/>
      <c r="DG129" s="21"/>
      <c r="DH129" s="22"/>
      <c r="DI129" s="21"/>
      <c r="DJ129" s="21"/>
      <c r="DK129" s="21"/>
      <c r="DL129" s="21"/>
      <c r="DM129" s="21"/>
      <c r="DN129" s="22"/>
      <c r="DO129" s="22"/>
      <c r="DP129" s="21"/>
      <c r="DQ129" s="22"/>
      <c r="DR129" s="21"/>
      <c r="DS129" s="21"/>
      <c r="DT129" s="21"/>
      <c r="DU129" s="21"/>
      <c r="DV129" s="21"/>
      <c r="DW129" s="22"/>
      <c r="DX129" s="22"/>
      <c r="DY129" s="21"/>
      <c r="DZ129" s="21"/>
      <c r="EA129" s="21"/>
      <c r="EB129" s="21"/>
      <c r="EC129" s="21"/>
      <c r="ED129" s="21"/>
      <c r="EE129" s="21"/>
      <c r="EF129" s="22"/>
      <c r="EG129" s="21"/>
      <c r="EH129" s="21"/>
      <c r="EI129" s="21"/>
      <c r="EJ129" s="21"/>
      <c r="EK129" s="21"/>
      <c r="EL129" s="21"/>
      <c r="EM129" s="21"/>
      <c r="EN129" s="21"/>
      <c r="EO129" s="21"/>
      <c r="EP129" s="21"/>
      <c r="EQ129" s="21"/>
      <c r="ER129" s="21"/>
      <c r="ES129" s="21"/>
      <c r="ET129" s="21"/>
      <c r="EU129" s="21"/>
      <c r="EV129" s="21"/>
      <c r="EW129" s="21"/>
      <c r="EX129" s="21"/>
      <c r="EY129" s="21">
        <v>125</v>
      </c>
      <c r="EZ129" s="21">
        <v>1003005018</v>
      </c>
      <c r="FA129" s="21">
        <v>417067554</v>
      </c>
      <c r="FB129" s="25">
        <v>185</v>
      </c>
      <c r="FC129" s="21" t="s">
        <v>566</v>
      </c>
      <c r="FD129" s="21" t="s">
        <v>591</v>
      </c>
      <c r="FE129" s="26" t="s">
        <v>603</v>
      </c>
      <c r="FF129" s="21" t="s">
        <v>619</v>
      </c>
    </row>
    <row r="130" spans="1:162" s="12" customFormat="1" x14ac:dyDescent="0.25">
      <c r="A130" s="21">
        <v>1</v>
      </c>
      <c r="B130" s="21">
        <v>129</v>
      </c>
      <c r="C130" s="22">
        <f ca="1">R130-3</f>
        <v>43872.984404976851</v>
      </c>
      <c r="D130" s="21" t="s">
        <v>168</v>
      </c>
      <c r="E130" s="21">
        <v>129</v>
      </c>
      <c r="F130" s="23">
        <f t="shared" ca="1" si="21"/>
        <v>43932.984404976851</v>
      </c>
      <c r="G130" s="22"/>
      <c r="H130" s="21" t="s">
        <v>1070</v>
      </c>
      <c r="I130" s="21" t="s">
        <v>168</v>
      </c>
      <c r="J130" s="21" t="s">
        <v>956</v>
      </c>
      <c r="K130" s="21" t="s">
        <v>837</v>
      </c>
      <c r="L130" s="21" t="s">
        <v>186</v>
      </c>
      <c r="M130" s="21" t="s">
        <v>837</v>
      </c>
      <c r="N130" s="21" t="s">
        <v>824</v>
      </c>
      <c r="O130" s="21" t="s">
        <v>830</v>
      </c>
      <c r="P130" s="21" t="s">
        <v>186</v>
      </c>
      <c r="Q130" s="21" t="s">
        <v>844</v>
      </c>
      <c r="R130" s="22">
        <f ca="1">U130-2</f>
        <v>43875.984404976851</v>
      </c>
      <c r="S130" s="22">
        <f t="shared" ca="1" si="31"/>
        <v>43893.984404976851</v>
      </c>
      <c r="T130" s="21" t="s">
        <v>826</v>
      </c>
      <c r="U130" s="22">
        <f ca="1">W130-16</f>
        <v>43877.984404976851</v>
      </c>
      <c r="V130" s="21" t="s">
        <v>827</v>
      </c>
      <c r="W130" s="22">
        <f ca="1">NOW()-2</f>
        <v>43893.984404976851</v>
      </c>
      <c r="X130" s="21"/>
      <c r="Y130" s="21"/>
      <c r="Z130" s="21"/>
      <c r="AA130" s="21"/>
      <c r="AB130" s="21"/>
      <c r="AC130" s="21"/>
      <c r="AD130" s="21"/>
      <c r="AE130" s="21"/>
      <c r="AF130" s="21"/>
      <c r="AG130" s="21"/>
      <c r="AH130" s="21"/>
      <c r="AI130" s="22"/>
      <c r="AJ130" s="22"/>
      <c r="AK130" s="21"/>
      <c r="AL130" s="21"/>
      <c r="AM130" s="21"/>
      <c r="AN130" s="21"/>
      <c r="AO130" s="21"/>
      <c r="AP130" s="21"/>
      <c r="AQ130" s="21"/>
      <c r="AR130" s="21"/>
      <c r="AS130" s="21"/>
      <c r="AT130" s="21"/>
      <c r="AU130" s="21"/>
      <c r="AV130" s="21"/>
      <c r="AW130" s="21"/>
      <c r="AX130" s="21"/>
      <c r="AY130" s="21"/>
      <c r="AZ130" s="21"/>
      <c r="BA130" s="21"/>
      <c r="BB130" s="21"/>
      <c r="BC130" s="21"/>
      <c r="BD130" s="21"/>
      <c r="BE130" s="21"/>
      <c r="BF130" s="21"/>
      <c r="BG130" s="21"/>
      <c r="BH130" s="21"/>
      <c r="BI130" s="21"/>
      <c r="BJ130" s="21"/>
      <c r="BK130" s="21"/>
      <c r="BL130" s="21"/>
      <c r="BM130" s="21"/>
      <c r="BN130" s="21"/>
      <c r="BO130" s="21"/>
      <c r="BP130" s="21"/>
      <c r="BQ130" s="21"/>
      <c r="BR130" s="21"/>
      <c r="BS130" s="21"/>
      <c r="BT130" s="21"/>
      <c r="BU130" s="21"/>
      <c r="BV130" s="21"/>
      <c r="BW130" s="21"/>
      <c r="BX130" s="21" t="s">
        <v>1070</v>
      </c>
      <c r="BY130" s="21" t="s">
        <v>168</v>
      </c>
      <c r="BZ130" s="21" t="s">
        <v>956</v>
      </c>
      <c r="CA130" s="21" t="s">
        <v>837</v>
      </c>
      <c r="CB130" s="21" t="s">
        <v>186</v>
      </c>
      <c r="CC130" s="21" t="s">
        <v>837</v>
      </c>
      <c r="CD130" s="21" t="s">
        <v>824</v>
      </c>
      <c r="CE130" s="21" t="s">
        <v>830</v>
      </c>
      <c r="CF130" s="21" t="s">
        <v>186</v>
      </c>
      <c r="CG130" s="21" t="s">
        <v>844</v>
      </c>
      <c r="CH130" s="22">
        <f t="shared" ca="1" si="33"/>
        <v>43875.984404976851</v>
      </c>
      <c r="CI130" s="22">
        <f t="shared" ca="1" si="32"/>
        <v>43893.984404976851</v>
      </c>
      <c r="CJ130" s="21" t="s">
        <v>826</v>
      </c>
      <c r="CK130" s="22">
        <f ca="1">CM130-16</f>
        <v>43877.984404976851</v>
      </c>
      <c r="CL130" s="21" t="s">
        <v>827</v>
      </c>
      <c r="CM130" s="22">
        <f ca="1">NOW()-2</f>
        <v>43893.984404976851</v>
      </c>
      <c r="CN130" s="21"/>
      <c r="CO130" s="21"/>
      <c r="CP130" s="21"/>
      <c r="CQ130" s="21"/>
      <c r="CR130" s="21"/>
      <c r="CS130" s="21"/>
      <c r="CT130" s="21"/>
      <c r="CU130" s="21"/>
      <c r="CV130" s="21"/>
      <c r="CW130" s="21"/>
      <c r="CX130" s="21"/>
      <c r="CY130" s="21"/>
      <c r="CZ130" s="21"/>
      <c r="DA130" s="21"/>
      <c r="DB130" s="21"/>
      <c r="DC130" s="21"/>
      <c r="DD130" s="21"/>
      <c r="DE130" s="21"/>
      <c r="DF130" s="22"/>
      <c r="DG130" s="21"/>
      <c r="DH130" s="22"/>
      <c r="DI130" s="21"/>
      <c r="DJ130" s="21"/>
      <c r="DK130" s="21"/>
      <c r="DL130" s="21"/>
      <c r="DM130" s="21"/>
      <c r="DN130" s="22"/>
      <c r="DO130" s="22"/>
      <c r="DP130" s="21"/>
      <c r="DQ130" s="22"/>
      <c r="DR130" s="21"/>
      <c r="DS130" s="21"/>
      <c r="DT130" s="21"/>
      <c r="DU130" s="21"/>
      <c r="DV130" s="21"/>
      <c r="DW130" s="22"/>
      <c r="DX130" s="22"/>
      <c r="DY130" s="21"/>
      <c r="DZ130" s="21"/>
      <c r="EA130" s="21"/>
      <c r="EB130" s="21"/>
      <c r="EC130" s="21"/>
      <c r="ED130" s="21"/>
      <c r="EE130" s="21"/>
      <c r="EF130" s="22"/>
      <c r="EG130" s="21"/>
      <c r="EH130" s="21"/>
      <c r="EI130" s="21"/>
      <c r="EJ130" s="21"/>
      <c r="EK130" s="21"/>
      <c r="EL130" s="21"/>
      <c r="EM130" s="21"/>
      <c r="EN130" s="21"/>
      <c r="EO130" s="21"/>
      <c r="EP130" s="21"/>
      <c r="EQ130" s="21"/>
      <c r="ER130" s="21"/>
      <c r="ES130" s="21"/>
      <c r="ET130" s="21"/>
      <c r="EU130" s="21"/>
      <c r="EV130" s="21"/>
      <c r="EW130" s="21"/>
      <c r="EX130" s="21"/>
      <c r="EY130" s="21">
        <v>126</v>
      </c>
      <c r="EZ130" s="21">
        <v>1003005109</v>
      </c>
      <c r="FA130" s="21">
        <v>248676120</v>
      </c>
      <c r="FB130" s="25">
        <v>85</v>
      </c>
      <c r="FC130" s="21" t="s">
        <v>578</v>
      </c>
      <c r="FD130" s="21" t="s">
        <v>549</v>
      </c>
      <c r="FE130" s="26" t="s">
        <v>580</v>
      </c>
      <c r="FF130" s="21" t="s">
        <v>635</v>
      </c>
    </row>
    <row r="131" spans="1:162" s="12" customFormat="1" x14ac:dyDescent="0.25">
      <c r="A131" s="21">
        <v>1</v>
      </c>
      <c r="B131" s="21">
        <v>130</v>
      </c>
      <c r="C131" s="22">
        <f ca="1">R131-6</f>
        <v>43851.984404976851</v>
      </c>
      <c r="D131" s="21" t="s">
        <v>168</v>
      </c>
      <c r="E131" s="21">
        <v>130</v>
      </c>
      <c r="F131" s="23">
        <f t="shared" ca="1" si="21"/>
        <v>43911.984404976851</v>
      </c>
      <c r="G131" s="22"/>
      <c r="H131" s="21" t="s">
        <v>1070</v>
      </c>
      <c r="I131" s="21" t="s">
        <v>168</v>
      </c>
      <c r="J131" s="21" t="s">
        <v>956</v>
      </c>
      <c r="K131" s="21" t="s">
        <v>835</v>
      </c>
      <c r="L131" s="21" t="s">
        <v>186</v>
      </c>
      <c r="M131" s="21" t="s">
        <v>835</v>
      </c>
      <c r="N131" s="21" t="s">
        <v>825</v>
      </c>
      <c r="O131" s="21" t="s">
        <v>830</v>
      </c>
      <c r="P131" s="21" t="s">
        <v>186</v>
      </c>
      <c r="Q131" s="21" t="s">
        <v>844</v>
      </c>
      <c r="R131" s="22">
        <f ca="1">U131-7</f>
        <v>43857.984404976851</v>
      </c>
      <c r="S131" s="22">
        <f t="shared" ca="1" si="31"/>
        <v>43893.984404976851</v>
      </c>
      <c r="T131" s="21" t="s">
        <v>826</v>
      </c>
      <c r="U131" s="22">
        <f ca="1">W131-29</f>
        <v>43864.984404976851</v>
      </c>
      <c r="V131" s="21" t="s">
        <v>827</v>
      </c>
      <c r="W131" s="22">
        <f ca="1">NOW()-2</f>
        <v>43893.984404976851</v>
      </c>
      <c r="X131" s="21"/>
      <c r="Y131" s="21"/>
      <c r="Z131" s="21"/>
      <c r="AA131" s="21"/>
      <c r="AB131" s="21"/>
      <c r="AC131" s="21"/>
      <c r="AD131" s="21"/>
      <c r="AE131" s="21"/>
      <c r="AF131" s="21"/>
      <c r="AG131" s="21"/>
      <c r="AH131" s="21"/>
      <c r="AI131" s="22"/>
      <c r="AJ131" s="22"/>
      <c r="AK131" s="21"/>
      <c r="AL131" s="21"/>
      <c r="AM131" s="21"/>
      <c r="AN131" s="21"/>
      <c r="AO131" s="21"/>
      <c r="AP131" s="21"/>
      <c r="AQ131" s="21"/>
      <c r="AR131" s="21"/>
      <c r="AS131" s="21"/>
      <c r="AT131" s="21"/>
      <c r="AU131" s="21"/>
      <c r="AV131" s="21"/>
      <c r="AW131" s="21"/>
      <c r="AX131" s="21"/>
      <c r="AY131" s="21"/>
      <c r="AZ131" s="21"/>
      <c r="BA131" s="21"/>
      <c r="BB131" s="21"/>
      <c r="BC131" s="21"/>
      <c r="BD131" s="21"/>
      <c r="BE131" s="21"/>
      <c r="BF131" s="21"/>
      <c r="BG131" s="21"/>
      <c r="BH131" s="21"/>
      <c r="BI131" s="21"/>
      <c r="BJ131" s="21"/>
      <c r="BK131" s="21"/>
      <c r="BL131" s="21"/>
      <c r="BM131" s="21"/>
      <c r="BN131" s="21"/>
      <c r="BO131" s="21"/>
      <c r="BP131" s="21"/>
      <c r="BQ131" s="21"/>
      <c r="BR131" s="21"/>
      <c r="BS131" s="21"/>
      <c r="BT131" s="21"/>
      <c r="BU131" s="21"/>
      <c r="BV131" s="21"/>
      <c r="BW131" s="21"/>
      <c r="BX131" s="21" t="s">
        <v>1070</v>
      </c>
      <c r="BY131" s="21" t="s">
        <v>168</v>
      </c>
      <c r="BZ131" s="21" t="s">
        <v>956</v>
      </c>
      <c r="CA131" s="21" t="s">
        <v>835</v>
      </c>
      <c r="CB131" s="21" t="s">
        <v>186</v>
      </c>
      <c r="CC131" s="21" t="s">
        <v>835</v>
      </c>
      <c r="CD131" s="21" t="s">
        <v>825</v>
      </c>
      <c r="CE131" s="21" t="s">
        <v>830</v>
      </c>
      <c r="CF131" s="21" t="s">
        <v>186</v>
      </c>
      <c r="CG131" s="21" t="s">
        <v>844</v>
      </c>
      <c r="CH131" s="22">
        <f t="shared" ca="1" si="33"/>
        <v>43857.984404976851</v>
      </c>
      <c r="CI131" s="22">
        <f t="shared" ca="1" si="32"/>
        <v>43893.984404976851</v>
      </c>
      <c r="CJ131" s="21" t="s">
        <v>826</v>
      </c>
      <c r="CK131" s="22">
        <f ca="1">CM131-29</f>
        <v>43864.984404976851</v>
      </c>
      <c r="CL131" s="21" t="s">
        <v>827</v>
      </c>
      <c r="CM131" s="22">
        <f ca="1">NOW()-2</f>
        <v>43893.984404976851</v>
      </c>
      <c r="CN131" s="21"/>
      <c r="CO131" s="21"/>
      <c r="CP131" s="21"/>
      <c r="CQ131" s="21"/>
      <c r="CR131" s="21"/>
      <c r="CS131" s="21"/>
      <c r="CT131" s="21"/>
      <c r="CU131" s="21"/>
      <c r="CV131" s="21"/>
      <c r="CW131" s="21"/>
      <c r="CX131" s="21"/>
      <c r="CY131" s="21"/>
      <c r="CZ131" s="21"/>
      <c r="DA131" s="21"/>
      <c r="DB131" s="21"/>
      <c r="DC131" s="21"/>
      <c r="DD131" s="21"/>
      <c r="DE131" s="21"/>
      <c r="DF131" s="22"/>
      <c r="DG131" s="21"/>
      <c r="DH131" s="22"/>
      <c r="DI131" s="21"/>
      <c r="DJ131" s="21"/>
      <c r="DK131" s="21"/>
      <c r="DL131" s="21"/>
      <c r="DM131" s="21"/>
      <c r="DN131" s="22"/>
      <c r="DO131" s="22"/>
      <c r="DP131" s="21"/>
      <c r="DQ131" s="22"/>
      <c r="DR131" s="21"/>
      <c r="DS131" s="21"/>
      <c r="DT131" s="21"/>
      <c r="DU131" s="21"/>
      <c r="DV131" s="21"/>
      <c r="DW131" s="22"/>
      <c r="DX131" s="22"/>
      <c r="DY131" s="21"/>
      <c r="DZ131" s="21"/>
      <c r="EA131" s="21"/>
      <c r="EB131" s="21"/>
      <c r="EC131" s="21"/>
      <c r="ED131" s="21"/>
      <c r="EE131" s="21"/>
      <c r="EF131" s="22"/>
      <c r="EG131" s="21"/>
      <c r="EH131" s="21"/>
      <c r="EI131" s="21"/>
      <c r="EJ131" s="21"/>
      <c r="EK131" s="21"/>
      <c r="EL131" s="21"/>
      <c r="EM131" s="21"/>
      <c r="EN131" s="21"/>
      <c r="EO131" s="21"/>
      <c r="EP131" s="21"/>
      <c r="EQ131" s="21"/>
      <c r="ER131" s="21"/>
      <c r="ES131" s="21"/>
      <c r="ET131" s="21"/>
      <c r="EU131" s="21"/>
      <c r="EV131" s="21"/>
      <c r="EW131" s="21"/>
      <c r="EX131" s="21"/>
      <c r="EY131" s="21">
        <v>127</v>
      </c>
      <c r="EZ131" s="21">
        <v>1003005174</v>
      </c>
      <c r="FA131" s="21">
        <v>212635171</v>
      </c>
      <c r="FB131" s="25">
        <v>60</v>
      </c>
      <c r="FC131" s="21" t="s">
        <v>572</v>
      </c>
      <c r="FD131" s="21" t="s">
        <v>555</v>
      </c>
      <c r="FE131" s="26" t="s">
        <v>574</v>
      </c>
      <c r="FF131" s="21" t="s">
        <v>673</v>
      </c>
    </row>
    <row r="132" spans="1:162" s="12" customFormat="1" x14ac:dyDescent="0.25">
      <c r="A132" s="21">
        <v>1</v>
      </c>
      <c r="B132" s="21">
        <v>131</v>
      </c>
      <c r="C132" s="22">
        <f ca="1">R132-6</f>
        <v>43838.984404976851</v>
      </c>
      <c r="D132" s="21" t="s">
        <v>168</v>
      </c>
      <c r="E132" s="21">
        <v>131</v>
      </c>
      <c r="F132" s="23">
        <f t="shared" ca="1" si="21"/>
        <v>43898.984404976851</v>
      </c>
      <c r="G132" s="22"/>
      <c r="H132" s="21" t="s">
        <v>1070</v>
      </c>
      <c r="I132" s="21" t="s">
        <v>168</v>
      </c>
      <c r="J132" s="21" t="s">
        <v>956</v>
      </c>
      <c r="K132" s="21" t="s">
        <v>837</v>
      </c>
      <c r="L132" s="21" t="s">
        <v>186</v>
      </c>
      <c r="M132" s="21" t="s">
        <v>837</v>
      </c>
      <c r="N132" s="21" t="s">
        <v>835</v>
      </c>
      <c r="O132" s="21" t="s">
        <v>830</v>
      </c>
      <c r="P132" s="21" t="s">
        <v>186</v>
      </c>
      <c r="Q132" s="21" t="s">
        <v>844</v>
      </c>
      <c r="R132" s="22">
        <f ca="1">U132-16</f>
        <v>43844.984404976851</v>
      </c>
      <c r="S132" s="22">
        <f t="shared" ca="1" si="31"/>
        <v>43888.984404976851</v>
      </c>
      <c r="T132" s="21" t="s">
        <v>826</v>
      </c>
      <c r="U132" s="22">
        <f ca="1">W132-28</f>
        <v>43860.984404976851</v>
      </c>
      <c r="V132" s="21" t="s">
        <v>827</v>
      </c>
      <c r="W132" s="22">
        <f ca="1">NOW()-7</f>
        <v>43888.984404976851</v>
      </c>
      <c r="X132" s="21"/>
      <c r="Y132" s="21"/>
      <c r="Z132" s="21"/>
      <c r="AA132" s="21"/>
      <c r="AB132" s="21"/>
      <c r="AC132" s="21"/>
      <c r="AD132" s="21"/>
      <c r="AE132" s="21"/>
      <c r="AF132" s="21"/>
      <c r="AG132" s="21"/>
      <c r="AH132" s="21"/>
      <c r="AI132" s="22"/>
      <c r="AJ132" s="22"/>
      <c r="AK132" s="21"/>
      <c r="AL132" s="21"/>
      <c r="AM132" s="21"/>
      <c r="AN132" s="21"/>
      <c r="AO132" s="21"/>
      <c r="AP132" s="21"/>
      <c r="AQ132" s="21"/>
      <c r="AR132" s="21"/>
      <c r="AS132" s="21"/>
      <c r="AT132" s="21"/>
      <c r="AU132" s="21"/>
      <c r="AV132" s="21"/>
      <c r="AW132" s="21"/>
      <c r="AX132" s="21"/>
      <c r="AY132" s="21"/>
      <c r="AZ132" s="21"/>
      <c r="BA132" s="21"/>
      <c r="BB132" s="21"/>
      <c r="BC132" s="21"/>
      <c r="BD132" s="21"/>
      <c r="BE132" s="21"/>
      <c r="BF132" s="21"/>
      <c r="BG132" s="21"/>
      <c r="BH132" s="21"/>
      <c r="BI132" s="21"/>
      <c r="BJ132" s="21"/>
      <c r="BK132" s="21"/>
      <c r="BL132" s="21"/>
      <c r="BM132" s="21"/>
      <c r="BN132" s="21"/>
      <c r="BO132" s="21"/>
      <c r="BP132" s="21"/>
      <c r="BQ132" s="21"/>
      <c r="BR132" s="21"/>
      <c r="BS132" s="21"/>
      <c r="BT132" s="21"/>
      <c r="BU132" s="21"/>
      <c r="BV132" s="21"/>
      <c r="BW132" s="21"/>
      <c r="BX132" s="21" t="s">
        <v>1070</v>
      </c>
      <c r="BY132" s="21" t="s">
        <v>168</v>
      </c>
      <c r="BZ132" s="21" t="s">
        <v>956</v>
      </c>
      <c r="CA132" s="21" t="s">
        <v>837</v>
      </c>
      <c r="CB132" s="21" t="s">
        <v>186</v>
      </c>
      <c r="CC132" s="21" t="s">
        <v>837</v>
      </c>
      <c r="CD132" s="21" t="s">
        <v>835</v>
      </c>
      <c r="CE132" s="21" t="s">
        <v>830</v>
      </c>
      <c r="CF132" s="21" t="s">
        <v>186</v>
      </c>
      <c r="CG132" s="21" t="s">
        <v>844</v>
      </c>
      <c r="CH132" s="22">
        <f t="shared" ca="1" si="33"/>
        <v>43844.984404976851</v>
      </c>
      <c r="CI132" s="22">
        <f t="shared" ca="1" si="32"/>
        <v>43888.984404976851</v>
      </c>
      <c r="CJ132" s="21" t="s">
        <v>826</v>
      </c>
      <c r="CK132" s="22">
        <f ca="1">CM132-28</f>
        <v>43860.984404976851</v>
      </c>
      <c r="CL132" s="21" t="s">
        <v>827</v>
      </c>
      <c r="CM132" s="22">
        <f ca="1">NOW()-7</f>
        <v>43888.984404976851</v>
      </c>
      <c r="CN132" s="21"/>
      <c r="CO132" s="21"/>
      <c r="CP132" s="21"/>
      <c r="CQ132" s="21"/>
      <c r="CR132" s="21"/>
      <c r="CS132" s="21"/>
      <c r="CT132" s="21"/>
      <c r="CU132" s="21"/>
      <c r="CV132" s="21"/>
      <c r="CW132" s="21"/>
      <c r="CX132" s="21"/>
      <c r="CY132" s="21"/>
      <c r="CZ132" s="21"/>
      <c r="DA132" s="21"/>
      <c r="DB132" s="21"/>
      <c r="DC132" s="21"/>
      <c r="DD132" s="21"/>
      <c r="DE132" s="21"/>
      <c r="DF132" s="22"/>
      <c r="DG132" s="21"/>
      <c r="DH132" s="22"/>
      <c r="DI132" s="21"/>
      <c r="DJ132" s="21"/>
      <c r="DK132" s="21"/>
      <c r="DL132" s="21"/>
      <c r="DM132" s="21"/>
      <c r="DN132" s="22"/>
      <c r="DO132" s="22"/>
      <c r="DP132" s="21"/>
      <c r="DQ132" s="22"/>
      <c r="DR132" s="21"/>
      <c r="DS132" s="21"/>
      <c r="DT132" s="21"/>
      <c r="DU132" s="21"/>
      <c r="DV132" s="21"/>
      <c r="DW132" s="22"/>
      <c r="DX132" s="22"/>
      <c r="DY132" s="21"/>
      <c r="DZ132" s="21"/>
      <c r="EA132" s="21"/>
      <c r="EB132" s="21"/>
      <c r="EC132" s="21"/>
      <c r="ED132" s="21"/>
      <c r="EE132" s="21"/>
      <c r="EF132" s="22"/>
      <c r="EG132" s="21"/>
      <c r="EH132" s="21"/>
      <c r="EI132" s="21"/>
      <c r="EJ132" s="21"/>
      <c r="EK132" s="21"/>
      <c r="EL132" s="21"/>
      <c r="EM132" s="21"/>
      <c r="EN132" s="21"/>
      <c r="EO132" s="21"/>
      <c r="EP132" s="21"/>
      <c r="EQ132" s="21"/>
      <c r="ER132" s="21"/>
      <c r="ES132" s="21"/>
      <c r="ET132" s="21"/>
      <c r="EU132" s="21"/>
      <c r="EV132" s="21"/>
      <c r="EW132" s="21"/>
      <c r="EX132" s="21"/>
      <c r="EY132" s="21">
        <v>128</v>
      </c>
      <c r="EZ132" s="21">
        <v>1003005216</v>
      </c>
      <c r="FA132" s="21">
        <v>495842463</v>
      </c>
      <c r="FB132" s="25">
        <v>135</v>
      </c>
      <c r="FC132" s="21" t="s">
        <v>560</v>
      </c>
      <c r="FD132" s="21" t="s">
        <v>567</v>
      </c>
      <c r="FE132" s="26" t="s">
        <v>562</v>
      </c>
      <c r="FF132" s="21" t="s">
        <v>623</v>
      </c>
    </row>
    <row r="133" spans="1:162" s="12" customFormat="1" x14ac:dyDescent="0.25">
      <c r="A133" s="21">
        <v>1</v>
      </c>
      <c r="B133" s="21">
        <v>132</v>
      </c>
      <c r="C133" s="22">
        <f ca="1">R133-5</f>
        <v>43827.984404976851</v>
      </c>
      <c r="D133" s="21" t="s">
        <v>168</v>
      </c>
      <c r="E133" s="21">
        <v>132</v>
      </c>
      <c r="F133" s="23">
        <f t="shared" ca="1" si="21"/>
        <v>43887.984404976851</v>
      </c>
      <c r="G133" s="22"/>
      <c r="H133" s="21" t="s">
        <v>1070</v>
      </c>
      <c r="I133" s="21" t="s">
        <v>168</v>
      </c>
      <c r="J133" s="21" t="s">
        <v>956</v>
      </c>
      <c r="K133" s="21" t="s">
        <v>835</v>
      </c>
      <c r="L133" s="21" t="s">
        <v>186</v>
      </c>
      <c r="M133" s="21" t="s">
        <v>835</v>
      </c>
      <c r="N133" s="21" t="s">
        <v>825</v>
      </c>
      <c r="O133" s="21" t="s">
        <v>830</v>
      </c>
      <c r="P133" s="21" t="s">
        <v>186</v>
      </c>
      <c r="Q133" s="21" t="s">
        <v>844</v>
      </c>
      <c r="R133" s="22">
        <f ca="1">U133-23</f>
        <v>43832.984404976851</v>
      </c>
      <c r="S133" s="22">
        <f t="shared" ca="1" si="31"/>
        <v>43887.984404976851</v>
      </c>
      <c r="T133" s="21" t="s">
        <v>826</v>
      </c>
      <c r="U133" s="22">
        <f ca="1">W133-32</f>
        <v>43855.984404976851</v>
      </c>
      <c r="V133" s="21" t="s">
        <v>827</v>
      </c>
      <c r="W133" s="22">
        <f ca="1">NOW()-8</f>
        <v>43887.984404976851</v>
      </c>
      <c r="X133" s="21"/>
      <c r="Y133" s="21"/>
      <c r="Z133" s="21"/>
      <c r="AA133" s="21"/>
      <c r="AB133" s="21"/>
      <c r="AC133" s="21"/>
      <c r="AD133" s="21"/>
      <c r="AE133" s="21"/>
      <c r="AF133" s="21"/>
      <c r="AG133" s="21"/>
      <c r="AH133" s="21"/>
      <c r="AI133" s="22"/>
      <c r="AJ133" s="22"/>
      <c r="AK133" s="21"/>
      <c r="AL133" s="21"/>
      <c r="AM133" s="21"/>
      <c r="AN133" s="21"/>
      <c r="AO133" s="21"/>
      <c r="AP133" s="21"/>
      <c r="AQ133" s="21"/>
      <c r="AR133" s="21"/>
      <c r="AS133" s="21"/>
      <c r="AT133" s="21"/>
      <c r="AU133" s="21"/>
      <c r="AV133" s="21"/>
      <c r="AW133" s="21"/>
      <c r="AX133" s="21"/>
      <c r="AY133" s="21"/>
      <c r="AZ133" s="21"/>
      <c r="BA133" s="21"/>
      <c r="BB133" s="21"/>
      <c r="BC133" s="21"/>
      <c r="BD133" s="21"/>
      <c r="BE133" s="21"/>
      <c r="BF133" s="21"/>
      <c r="BG133" s="21"/>
      <c r="BH133" s="21"/>
      <c r="BI133" s="21"/>
      <c r="BJ133" s="21"/>
      <c r="BK133" s="21"/>
      <c r="BL133" s="21"/>
      <c r="BM133" s="21"/>
      <c r="BN133" s="21"/>
      <c r="BO133" s="21"/>
      <c r="BP133" s="21"/>
      <c r="BQ133" s="21"/>
      <c r="BR133" s="21"/>
      <c r="BS133" s="21"/>
      <c r="BT133" s="21"/>
      <c r="BU133" s="21"/>
      <c r="BV133" s="21"/>
      <c r="BW133" s="21"/>
      <c r="BX133" s="21" t="s">
        <v>1070</v>
      </c>
      <c r="BY133" s="21" t="s">
        <v>168</v>
      </c>
      <c r="BZ133" s="21" t="s">
        <v>956</v>
      </c>
      <c r="CA133" s="21" t="s">
        <v>835</v>
      </c>
      <c r="CB133" s="21" t="s">
        <v>186</v>
      </c>
      <c r="CC133" s="21" t="s">
        <v>835</v>
      </c>
      <c r="CD133" s="21" t="s">
        <v>825</v>
      </c>
      <c r="CE133" s="21" t="s">
        <v>830</v>
      </c>
      <c r="CF133" s="21" t="s">
        <v>186</v>
      </c>
      <c r="CG133" s="21" t="s">
        <v>844</v>
      </c>
      <c r="CH133" s="22">
        <f t="shared" ca="1" si="33"/>
        <v>43832.984404976851</v>
      </c>
      <c r="CI133" s="22">
        <f t="shared" ca="1" si="32"/>
        <v>43887.984404976851</v>
      </c>
      <c r="CJ133" s="21" t="s">
        <v>826</v>
      </c>
      <c r="CK133" s="22">
        <f ca="1">CM133-32</f>
        <v>43855.984404976851</v>
      </c>
      <c r="CL133" s="21" t="s">
        <v>827</v>
      </c>
      <c r="CM133" s="22">
        <f ca="1">NOW()-8</f>
        <v>43887.984404976851</v>
      </c>
      <c r="CN133" s="21"/>
      <c r="CO133" s="21"/>
      <c r="CP133" s="21"/>
      <c r="CQ133" s="21"/>
      <c r="CR133" s="21"/>
      <c r="CS133" s="21"/>
      <c r="CT133" s="21"/>
      <c r="CU133" s="21"/>
      <c r="CV133" s="21"/>
      <c r="CW133" s="21"/>
      <c r="CX133" s="21"/>
      <c r="CY133" s="21"/>
      <c r="CZ133" s="21"/>
      <c r="DA133" s="21"/>
      <c r="DB133" s="21"/>
      <c r="DC133" s="21"/>
      <c r="DD133" s="21"/>
      <c r="DE133" s="21"/>
      <c r="DF133" s="22"/>
      <c r="DG133" s="21"/>
      <c r="DH133" s="22"/>
      <c r="DI133" s="21"/>
      <c r="DJ133" s="21"/>
      <c r="DK133" s="21"/>
      <c r="DL133" s="21"/>
      <c r="DM133" s="21"/>
      <c r="DN133" s="22"/>
      <c r="DO133" s="22"/>
      <c r="DP133" s="21"/>
      <c r="DQ133" s="22"/>
      <c r="DR133" s="21"/>
      <c r="DS133" s="21"/>
      <c r="DT133" s="21"/>
      <c r="DU133" s="21"/>
      <c r="DV133" s="21"/>
      <c r="DW133" s="22"/>
      <c r="DX133" s="22"/>
      <c r="DY133" s="21"/>
      <c r="DZ133" s="21"/>
      <c r="EA133" s="21"/>
      <c r="EB133" s="21"/>
      <c r="EC133" s="21"/>
      <c r="ED133" s="21"/>
      <c r="EE133" s="21"/>
      <c r="EF133" s="22"/>
      <c r="EG133" s="21"/>
      <c r="EH133" s="21"/>
      <c r="EI133" s="21"/>
      <c r="EJ133" s="21"/>
      <c r="EK133" s="21"/>
      <c r="EL133" s="21"/>
      <c r="EM133" s="21"/>
      <c r="EN133" s="21"/>
      <c r="EO133" s="21"/>
      <c r="EP133" s="21"/>
      <c r="EQ133" s="21"/>
      <c r="ER133" s="21"/>
      <c r="ES133" s="21"/>
      <c r="ET133" s="21"/>
      <c r="EU133" s="21"/>
      <c r="EV133" s="21"/>
      <c r="EW133" s="21"/>
      <c r="EX133" s="21"/>
      <c r="EY133" s="21">
        <v>129</v>
      </c>
      <c r="EZ133" s="21">
        <v>1003005257</v>
      </c>
      <c r="FA133" s="21">
        <v>196446310</v>
      </c>
      <c r="FB133" s="25">
        <v>110</v>
      </c>
      <c r="FC133" s="21" t="s">
        <v>554</v>
      </c>
      <c r="FD133" s="21" t="s">
        <v>573</v>
      </c>
      <c r="FE133" s="26" t="s">
        <v>556</v>
      </c>
      <c r="FF133" s="21" t="s">
        <v>563</v>
      </c>
    </row>
    <row r="134" spans="1:162" s="12" customFormat="1" x14ac:dyDescent="0.25">
      <c r="A134" s="21">
        <v>1</v>
      </c>
      <c r="B134" s="21">
        <v>133</v>
      </c>
      <c r="C134" s="22">
        <f ca="1">R134-7</f>
        <v>43852.984404976851</v>
      </c>
      <c r="D134" s="21" t="s">
        <v>168</v>
      </c>
      <c r="E134" s="21">
        <v>133</v>
      </c>
      <c r="F134" s="23">
        <f t="shared" ca="1" si="21"/>
        <v>43912.984404976851</v>
      </c>
      <c r="G134" s="22"/>
      <c r="H134" s="21" t="s">
        <v>1070</v>
      </c>
      <c r="I134" s="21" t="s">
        <v>168</v>
      </c>
      <c r="J134" s="21" t="s">
        <v>956</v>
      </c>
      <c r="K134" s="21" t="s">
        <v>831</v>
      </c>
      <c r="L134" s="21" t="s">
        <v>186</v>
      </c>
      <c r="M134" s="21" t="s">
        <v>831</v>
      </c>
      <c r="N134" s="21" t="s">
        <v>824</v>
      </c>
      <c r="O134" s="21" t="s">
        <v>830</v>
      </c>
      <c r="P134" s="21" t="s">
        <v>186</v>
      </c>
      <c r="Q134" s="21" t="s">
        <v>844</v>
      </c>
      <c r="R134" s="22">
        <f ca="1">U134-9</f>
        <v>43859.984404976851</v>
      </c>
      <c r="S134" s="22">
        <f t="shared" ca="1" si="31"/>
        <v>43886.984404976851</v>
      </c>
      <c r="T134" s="21" t="s">
        <v>826</v>
      </c>
      <c r="U134" s="22">
        <f ca="1">W134-18</f>
        <v>43868.984404976851</v>
      </c>
      <c r="V134" s="21" t="s">
        <v>827</v>
      </c>
      <c r="W134" s="22">
        <f ca="1">NOW()-9</f>
        <v>43886.984404976851</v>
      </c>
      <c r="X134" s="21"/>
      <c r="Y134" s="21"/>
      <c r="Z134" s="21"/>
      <c r="AA134" s="21"/>
      <c r="AB134" s="21"/>
      <c r="AC134" s="21"/>
      <c r="AD134" s="21"/>
      <c r="AE134" s="21"/>
      <c r="AF134" s="21"/>
      <c r="AG134" s="21"/>
      <c r="AH134" s="21"/>
      <c r="AI134" s="22"/>
      <c r="AJ134" s="22"/>
      <c r="AK134" s="21"/>
      <c r="AL134" s="21"/>
      <c r="AM134" s="21"/>
      <c r="AN134" s="21"/>
      <c r="AO134" s="21"/>
      <c r="AP134" s="21"/>
      <c r="AQ134" s="21"/>
      <c r="AR134" s="21"/>
      <c r="AS134" s="21"/>
      <c r="AT134" s="21"/>
      <c r="AU134" s="21"/>
      <c r="AV134" s="21"/>
      <c r="AW134" s="21"/>
      <c r="AX134" s="21"/>
      <c r="AY134" s="21"/>
      <c r="AZ134" s="21"/>
      <c r="BA134" s="21"/>
      <c r="BB134" s="21"/>
      <c r="BC134" s="21"/>
      <c r="BD134" s="21"/>
      <c r="BE134" s="21"/>
      <c r="BF134" s="21"/>
      <c r="BG134" s="21"/>
      <c r="BH134" s="21"/>
      <c r="BI134" s="21"/>
      <c r="BJ134" s="21"/>
      <c r="BK134" s="21"/>
      <c r="BL134" s="21"/>
      <c r="BM134" s="21"/>
      <c r="BN134" s="21"/>
      <c r="BO134" s="21"/>
      <c r="BP134" s="21"/>
      <c r="BQ134" s="21"/>
      <c r="BR134" s="21"/>
      <c r="BS134" s="21"/>
      <c r="BT134" s="21"/>
      <c r="BU134" s="21"/>
      <c r="BV134" s="21"/>
      <c r="BW134" s="21"/>
      <c r="BX134" s="21" t="s">
        <v>1070</v>
      </c>
      <c r="BY134" s="21" t="s">
        <v>168</v>
      </c>
      <c r="BZ134" s="21" t="s">
        <v>956</v>
      </c>
      <c r="CA134" s="21" t="s">
        <v>831</v>
      </c>
      <c r="CB134" s="21" t="s">
        <v>186</v>
      </c>
      <c r="CC134" s="21" t="s">
        <v>831</v>
      </c>
      <c r="CD134" s="21" t="s">
        <v>824</v>
      </c>
      <c r="CE134" s="21" t="s">
        <v>830</v>
      </c>
      <c r="CF134" s="21" t="s">
        <v>186</v>
      </c>
      <c r="CG134" s="21" t="s">
        <v>844</v>
      </c>
      <c r="CH134" s="22">
        <f t="shared" ca="1" si="33"/>
        <v>43859.984404976851</v>
      </c>
      <c r="CI134" s="22">
        <f t="shared" ca="1" si="32"/>
        <v>43886.984404976851</v>
      </c>
      <c r="CJ134" s="21" t="s">
        <v>826</v>
      </c>
      <c r="CK134" s="22">
        <f ca="1">CM134-18</f>
        <v>43868.984404976851</v>
      </c>
      <c r="CL134" s="21" t="s">
        <v>827</v>
      </c>
      <c r="CM134" s="22">
        <f ca="1">NOW()-9</f>
        <v>43886.984404976851</v>
      </c>
      <c r="CN134" s="21"/>
      <c r="CO134" s="21"/>
      <c r="CP134" s="21"/>
      <c r="CQ134" s="21"/>
      <c r="CR134" s="21"/>
      <c r="CS134" s="21"/>
      <c r="CT134" s="21"/>
      <c r="CU134" s="21"/>
      <c r="CV134" s="21"/>
      <c r="CW134" s="21"/>
      <c r="CX134" s="21"/>
      <c r="CY134" s="21"/>
      <c r="CZ134" s="21"/>
      <c r="DA134" s="21"/>
      <c r="DB134" s="21"/>
      <c r="DC134" s="21"/>
      <c r="DD134" s="21"/>
      <c r="DE134" s="21"/>
      <c r="DF134" s="22"/>
      <c r="DG134" s="21"/>
      <c r="DH134" s="22"/>
      <c r="DI134" s="21"/>
      <c r="DJ134" s="21"/>
      <c r="DK134" s="21"/>
      <c r="DL134" s="21"/>
      <c r="DM134" s="21"/>
      <c r="DN134" s="22"/>
      <c r="DO134" s="22"/>
      <c r="DP134" s="21"/>
      <c r="DQ134" s="22"/>
      <c r="DR134" s="21"/>
      <c r="DS134" s="21"/>
      <c r="DT134" s="21"/>
      <c r="DU134" s="21"/>
      <c r="DV134" s="21"/>
      <c r="DW134" s="22"/>
      <c r="DX134" s="22"/>
      <c r="DY134" s="21"/>
      <c r="DZ134" s="21"/>
      <c r="EA134" s="21"/>
      <c r="EB134" s="21"/>
      <c r="EC134" s="21"/>
      <c r="ED134" s="21"/>
      <c r="EE134" s="21"/>
      <c r="EF134" s="22"/>
      <c r="EG134" s="21"/>
      <c r="EH134" s="21"/>
      <c r="EI134" s="21"/>
      <c r="EJ134" s="21"/>
      <c r="EK134" s="21"/>
      <c r="EL134" s="21"/>
      <c r="EM134" s="21"/>
      <c r="EN134" s="21"/>
      <c r="EO134" s="21"/>
      <c r="EP134" s="21"/>
      <c r="EQ134" s="21"/>
      <c r="ER134" s="21"/>
      <c r="ES134" s="21"/>
      <c r="ET134" s="21"/>
      <c r="EU134" s="21"/>
      <c r="EV134" s="21"/>
      <c r="EW134" s="21"/>
      <c r="EX134" s="21"/>
      <c r="EY134" s="21">
        <v>130</v>
      </c>
      <c r="EZ134" s="21">
        <v>1003005281</v>
      </c>
      <c r="FA134" s="21">
        <v>916069943</v>
      </c>
      <c r="FB134" s="25">
        <v>245</v>
      </c>
      <c r="FC134" s="21" t="s">
        <v>548</v>
      </c>
      <c r="FD134" s="21" t="s">
        <v>579</v>
      </c>
      <c r="FE134" s="26" t="s">
        <v>550</v>
      </c>
      <c r="FF134" s="21" t="s">
        <v>638</v>
      </c>
    </row>
    <row r="135" spans="1:162" s="12" customFormat="1" x14ac:dyDescent="0.25">
      <c r="A135" s="21">
        <v>1</v>
      </c>
      <c r="B135" s="21">
        <v>134</v>
      </c>
      <c r="C135" s="22">
        <f ca="1">R135-7</f>
        <v>43830.984404976851</v>
      </c>
      <c r="D135" s="21" t="s">
        <v>168</v>
      </c>
      <c r="E135" s="21">
        <v>134</v>
      </c>
      <c r="F135" s="23">
        <f t="shared" ca="1" si="21"/>
        <v>43890.984404976851</v>
      </c>
      <c r="G135" s="22"/>
      <c r="H135" s="21" t="s">
        <v>1070</v>
      </c>
      <c r="I135" s="21" t="s">
        <v>168</v>
      </c>
      <c r="J135" s="21" t="s">
        <v>956</v>
      </c>
      <c r="K135" s="21" t="s">
        <v>825</v>
      </c>
      <c r="L135" s="21" t="s">
        <v>186</v>
      </c>
      <c r="M135" s="21" t="s">
        <v>825</v>
      </c>
      <c r="N135" s="21" t="s">
        <v>837</v>
      </c>
      <c r="O135" s="21" t="s">
        <v>830</v>
      </c>
      <c r="P135" s="21" t="s">
        <v>186</v>
      </c>
      <c r="Q135" s="21" t="s">
        <v>844</v>
      </c>
      <c r="R135" s="22">
        <f ca="1">U135-9</f>
        <v>43837.984404976851</v>
      </c>
      <c r="S135" s="22">
        <f t="shared" ca="1" si="31"/>
        <v>43865.984404976851</v>
      </c>
      <c r="T135" s="21" t="s">
        <v>826</v>
      </c>
      <c r="U135" s="22">
        <f ca="1">W135-19</f>
        <v>43846.984404976851</v>
      </c>
      <c r="V135" s="21" t="s">
        <v>827</v>
      </c>
      <c r="W135" s="22">
        <f ca="1">NOW()-30</f>
        <v>43865.984404976851</v>
      </c>
      <c r="X135" s="21"/>
      <c r="Y135" s="21"/>
      <c r="Z135" s="21"/>
      <c r="AA135" s="21"/>
      <c r="AB135" s="21"/>
      <c r="AC135" s="21"/>
      <c r="AD135" s="21"/>
      <c r="AE135" s="21"/>
      <c r="AF135" s="21"/>
      <c r="AG135" s="21"/>
      <c r="AH135" s="21"/>
      <c r="AI135" s="22"/>
      <c r="AJ135" s="22"/>
      <c r="AK135" s="21"/>
      <c r="AL135" s="21"/>
      <c r="AM135" s="21"/>
      <c r="AN135" s="21"/>
      <c r="AO135" s="21"/>
      <c r="AP135" s="21"/>
      <c r="AQ135" s="21"/>
      <c r="AR135" s="21"/>
      <c r="AS135" s="21"/>
      <c r="AT135" s="21"/>
      <c r="AU135" s="21"/>
      <c r="AV135" s="21"/>
      <c r="AW135" s="21"/>
      <c r="AX135" s="21"/>
      <c r="AY135" s="21"/>
      <c r="AZ135" s="21"/>
      <c r="BA135" s="21"/>
      <c r="BB135" s="21"/>
      <c r="BC135" s="21"/>
      <c r="BD135" s="21"/>
      <c r="BE135" s="21"/>
      <c r="BF135" s="21"/>
      <c r="BG135" s="21"/>
      <c r="BH135" s="21"/>
      <c r="BI135" s="21"/>
      <c r="BJ135" s="21"/>
      <c r="BK135" s="21"/>
      <c r="BL135" s="21"/>
      <c r="BM135" s="21"/>
      <c r="BN135" s="21"/>
      <c r="BO135" s="21"/>
      <c r="BP135" s="21"/>
      <c r="BQ135" s="21"/>
      <c r="BR135" s="21"/>
      <c r="BS135" s="21"/>
      <c r="BT135" s="21"/>
      <c r="BU135" s="21"/>
      <c r="BV135" s="21"/>
      <c r="BW135" s="21"/>
      <c r="BX135" s="21" t="s">
        <v>1070</v>
      </c>
      <c r="BY135" s="21" t="s">
        <v>168</v>
      </c>
      <c r="BZ135" s="21" t="s">
        <v>956</v>
      </c>
      <c r="CA135" s="21" t="s">
        <v>825</v>
      </c>
      <c r="CB135" s="21" t="s">
        <v>186</v>
      </c>
      <c r="CC135" s="21" t="s">
        <v>825</v>
      </c>
      <c r="CD135" s="21" t="s">
        <v>837</v>
      </c>
      <c r="CE135" s="21" t="s">
        <v>830</v>
      </c>
      <c r="CF135" s="21" t="s">
        <v>186</v>
      </c>
      <c r="CG135" s="21" t="s">
        <v>844</v>
      </c>
      <c r="CH135" s="22">
        <f t="shared" ca="1" si="33"/>
        <v>43837.984404976851</v>
      </c>
      <c r="CI135" s="22">
        <f t="shared" ca="1" si="32"/>
        <v>43865.984404976851</v>
      </c>
      <c r="CJ135" s="21" t="s">
        <v>826</v>
      </c>
      <c r="CK135" s="22">
        <f ca="1">CM135-19</f>
        <v>43846.984404976851</v>
      </c>
      <c r="CL135" s="21" t="s">
        <v>827</v>
      </c>
      <c r="CM135" s="22">
        <f ca="1">NOW()-30</f>
        <v>43865.984404976851</v>
      </c>
      <c r="CN135" s="21"/>
      <c r="CO135" s="21"/>
      <c r="CP135" s="21"/>
      <c r="CQ135" s="21"/>
      <c r="CR135" s="21"/>
      <c r="CS135" s="21"/>
      <c r="CT135" s="21"/>
      <c r="CU135" s="21"/>
      <c r="CV135" s="21"/>
      <c r="CW135" s="21"/>
      <c r="CX135" s="21"/>
      <c r="CY135" s="21"/>
      <c r="CZ135" s="21"/>
      <c r="DA135" s="21"/>
      <c r="DB135" s="21"/>
      <c r="DC135" s="21"/>
      <c r="DD135" s="21"/>
      <c r="DE135" s="21"/>
      <c r="DF135" s="22"/>
      <c r="DG135" s="21"/>
      <c r="DH135" s="22"/>
      <c r="DI135" s="21"/>
      <c r="DJ135" s="21"/>
      <c r="DK135" s="21"/>
      <c r="DL135" s="21"/>
      <c r="DM135" s="21"/>
      <c r="DN135" s="22"/>
      <c r="DO135" s="22"/>
      <c r="DP135" s="21"/>
      <c r="DQ135" s="22"/>
      <c r="DR135" s="21"/>
      <c r="DS135" s="21"/>
      <c r="DT135" s="21"/>
      <c r="DU135" s="21"/>
      <c r="DV135" s="21"/>
      <c r="DW135" s="22"/>
      <c r="DX135" s="22"/>
      <c r="DY135" s="21"/>
      <c r="DZ135" s="21"/>
      <c r="EA135" s="21"/>
      <c r="EB135" s="21"/>
      <c r="EC135" s="21"/>
      <c r="ED135" s="21"/>
      <c r="EE135" s="21"/>
      <c r="EF135" s="22"/>
      <c r="EG135" s="21"/>
      <c r="EH135" s="21"/>
      <c r="EI135" s="21"/>
      <c r="EJ135" s="21"/>
      <c r="EK135" s="21"/>
      <c r="EL135" s="21"/>
      <c r="EM135" s="21"/>
      <c r="EN135" s="21"/>
      <c r="EO135" s="21"/>
      <c r="EP135" s="21"/>
      <c r="EQ135" s="21"/>
      <c r="ER135" s="21"/>
      <c r="ES135" s="21"/>
      <c r="ET135" s="21"/>
      <c r="EU135" s="21"/>
      <c r="EV135" s="21"/>
      <c r="EW135" s="21"/>
      <c r="EX135" s="21"/>
      <c r="EY135" s="21">
        <v>131</v>
      </c>
      <c r="EZ135" s="21">
        <v>1003055323</v>
      </c>
      <c r="FA135" s="21">
        <v>235531720</v>
      </c>
      <c r="FB135" s="25">
        <v>100</v>
      </c>
      <c r="FC135" s="21" t="s">
        <v>585</v>
      </c>
      <c r="FD135" s="21" t="s">
        <v>591</v>
      </c>
      <c r="FE135" s="26" t="s">
        <v>689</v>
      </c>
      <c r="FF135" s="21" t="s">
        <v>641</v>
      </c>
    </row>
    <row r="136" spans="1:162" s="12" customFormat="1" x14ac:dyDescent="0.25">
      <c r="A136" s="21">
        <v>1</v>
      </c>
      <c r="B136" s="21">
        <v>135</v>
      </c>
      <c r="C136" s="22">
        <f ca="1">R136-8</f>
        <v>43825.984404976851</v>
      </c>
      <c r="D136" s="21" t="s">
        <v>168</v>
      </c>
      <c r="E136" s="21">
        <v>135</v>
      </c>
      <c r="F136" s="23">
        <f t="shared" ca="1" si="21"/>
        <v>43885.984404976851</v>
      </c>
      <c r="G136" s="22"/>
      <c r="H136" s="21" t="s">
        <v>1070</v>
      </c>
      <c r="I136" s="21" t="s">
        <v>168</v>
      </c>
      <c r="J136" s="21" t="s">
        <v>956</v>
      </c>
      <c r="K136" s="21" t="s">
        <v>824</v>
      </c>
      <c r="L136" s="21" t="s">
        <v>186</v>
      </c>
      <c r="M136" s="21" t="s">
        <v>824</v>
      </c>
      <c r="N136" s="21" t="s">
        <v>835</v>
      </c>
      <c r="O136" s="21" t="s">
        <v>830</v>
      </c>
      <c r="P136" s="21" t="s">
        <v>186</v>
      </c>
      <c r="Q136" s="21" t="s">
        <v>844</v>
      </c>
      <c r="R136" s="22">
        <f ca="1">U136-9</f>
        <v>43833.984404976851</v>
      </c>
      <c r="S136" s="22">
        <f t="shared" ca="1" si="31"/>
        <v>43865.984404976851</v>
      </c>
      <c r="T136" s="21" t="s">
        <v>826</v>
      </c>
      <c r="U136" s="22">
        <f ca="1">W136-23</f>
        <v>43842.984404976851</v>
      </c>
      <c r="V136" s="21" t="s">
        <v>827</v>
      </c>
      <c r="W136" s="22">
        <f ca="1">NOW()-30</f>
        <v>43865.984404976851</v>
      </c>
      <c r="X136" s="21"/>
      <c r="Y136" s="21"/>
      <c r="Z136" s="21"/>
      <c r="AA136" s="21"/>
      <c r="AB136" s="21"/>
      <c r="AC136" s="21"/>
      <c r="AD136" s="21"/>
      <c r="AE136" s="21"/>
      <c r="AF136" s="21"/>
      <c r="AG136" s="21"/>
      <c r="AH136" s="21"/>
      <c r="AI136" s="22"/>
      <c r="AJ136" s="22"/>
      <c r="AK136" s="21"/>
      <c r="AL136" s="21"/>
      <c r="AM136" s="21"/>
      <c r="AN136" s="21"/>
      <c r="AO136" s="21"/>
      <c r="AP136" s="21"/>
      <c r="AQ136" s="21"/>
      <c r="AR136" s="21"/>
      <c r="AS136" s="21"/>
      <c r="AT136" s="21"/>
      <c r="AU136" s="21"/>
      <c r="AV136" s="21"/>
      <c r="AW136" s="21"/>
      <c r="AX136" s="21"/>
      <c r="AY136" s="21"/>
      <c r="AZ136" s="21"/>
      <c r="BA136" s="21"/>
      <c r="BB136" s="21"/>
      <c r="BC136" s="21"/>
      <c r="BD136" s="21"/>
      <c r="BE136" s="21"/>
      <c r="BF136" s="21"/>
      <c r="BG136" s="21"/>
      <c r="BH136" s="21"/>
      <c r="BI136" s="21"/>
      <c r="BJ136" s="21"/>
      <c r="BK136" s="21"/>
      <c r="BL136" s="21"/>
      <c r="BM136" s="21"/>
      <c r="BN136" s="21"/>
      <c r="BO136" s="21"/>
      <c r="BP136" s="21"/>
      <c r="BQ136" s="21"/>
      <c r="BR136" s="21"/>
      <c r="BS136" s="21"/>
      <c r="BT136" s="21"/>
      <c r="BU136" s="21"/>
      <c r="BV136" s="21"/>
      <c r="BW136" s="21"/>
      <c r="BX136" s="21" t="s">
        <v>1070</v>
      </c>
      <c r="BY136" s="21" t="s">
        <v>168</v>
      </c>
      <c r="BZ136" s="21" t="s">
        <v>956</v>
      </c>
      <c r="CA136" s="21" t="s">
        <v>824</v>
      </c>
      <c r="CB136" s="21" t="s">
        <v>186</v>
      </c>
      <c r="CC136" s="21" t="s">
        <v>824</v>
      </c>
      <c r="CD136" s="21" t="s">
        <v>835</v>
      </c>
      <c r="CE136" s="21" t="s">
        <v>830</v>
      </c>
      <c r="CF136" s="21" t="s">
        <v>186</v>
      </c>
      <c r="CG136" s="21" t="s">
        <v>844</v>
      </c>
      <c r="CH136" s="22">
        <f t="shared" ca="1" si="33"/>
        <v>43833.984404976851</v>
      </c>
      <c r="CI136" s="22">
        <f t="shared" ca="1" si="32"/>
        <v>43865.984404976851</v>
      </c>
      <c r="CJ136" s="21" t="s">
        <v>826</v>
      </c>
      <c r="CK136" s="22">
        <f ca="1">CM136-23</f>
        <v>43842.984404976851</v>
      </c>
      <c r="CL136" s="21" t="s">
        <v>827</v>
      </c>
      <c r="CM136" s="22">
        <f ca="1">NOW()-30</f>
        <v>43865.984404976851</v>
      </c>
      <c r="CN136" s="21"/>
      <c r="CO136" s="21"/>
      <c r="CP136" s="21"/>
      <c r="CQ136" s="21"/>
      <c r="CR136" s="21"/>
      <c r="CS136" s="21"/>
      <c r="CT136" s="21"/>
      <c r="CU136" s="21"/>
      <c r="CV136" s="21"/>
      <c r="CW136" s="21"/>
      <c r="CX136" s="21"/>
      <c r="CY136" s="21"/>
      <c r="CZ136" s="21"/>
      <c r="DA136" s="21"/>
      <c r="DB136" s="21"/>
      <c r="DC136" s="21"/>
      <c r="DD136" s="21"/>
      <c r="DE136" s="21"/>
      <c r="DF136" s="22"/>
      <c r="DG136" s="21"/>
      <c r="DH136" s="22"/>
      <c r="DI136" s="21"/>
      <c r="DJ136" s="21"/>
      <c r="DK136" s="21"/>
      <c r="DL136" s="21"/>
      <c r="DM136" s="21"/>
      <c r="DN136" s="22"/>
      <c r="DO136" s="22"/>
      <c r="DP136" s="21"/>
      <c r="DQ136" s="22"/>
      <c r="DR136" s="21"/>
      <c r="DS136" s="21"/>
      <c r="DT136" s="21"/>
      <c r="DU136" s="21"/>
      <c r="DV136" s="21"/>
      <c r="DW136" s="22"/>
      <c r="DX136" s="22"/>
      <c r="DY136" s="21"/>
      <c r="DZ136" s="21"/>
      <c r="EA136" s="21"/>
      <c r="EB136" s="21"/>
      <c r="EC136" s="21"/>
      <c r="ED136" s="21"/>
      <c r="EE136" s="21"/>
      <c r="EF136" s="22"/>
      <c r="EG136" s="21"/>
      <c r="EH136" s="21"/>
      <c r="EI136" s="21"/>
      <c r="EJ136" s="21"/>
      <c r="EK136" s="21"/>
      <c r="EL136" s="21"/>
      <c r="EM136" s="21"/>
      <c r="EN136" s="21"/>
      <c r="EO136" s="21"/>
      <c r="EP136" s="21"/>
      <c r="EQ136" s="21"/>
      <c r="ER136" s="21"/>
      <c r="ES136" s="21"/>
      <c r="ET136" s="21"/>
      <c r="EU136" s="21"/>
      <c r="EV136" s="21"/>
      <c r="EW136" s="21"/>
      <c r="EX136" s="21"/>
      <c r="EY136" s="21">
        <v>132</v>
      </c>
      <c r="EZ136" s="21">
        <v>1003405372</v>
      </c>
      <c r="FA136" s="21">
        <v>307494084</v>
      </c>
      <c r="FB136" s="25">
        <v>25</v>
      </c>
      <c r="FC136" s="21" t="s">
        <v>566</v>
      </c>
      <c r="FD136" s="21" t="s">
        <v>596</v>
      </c>
      <c r="FE136" s="26" t="s">
        <v>597</v>
      </c>
      <c r="FF136" s="21" t="s">
        <v>654</v>
      </c>
    </row>
    <row r="137" spans="1:162" s="12" customFormat="1" x14ac:dyDescent="0.25">
      <c r="A137" s="21">
        <v>1</v>
      </c>
      <c r="B137" s="21">
        <v>136</v>
      </c>
      <c r="C137" s="22">
        <f ca="1">R137-8</f>
        <v>43834.984404976851</v>
      </c>
      <c r="D137" s="21" t="s">
        <v>168</v>
      </c>
      <c r="E137" s="21">
        <v>136</v>
      </c>
      <c r="F137" s="23">
        <f t="shared" ca="1" si="21"/>
        <v>43894.984404976851</v>
      </c>
      <c r="G137" s="22"/>
      <c r="H137" s="21" t="s">
        <v>1070</v>
      </c>
      <c r="I137" s="21" t="s">
        <v>168</v>
      </c>
      <c r="J137" s="21" t="s">
        <v>956</v>
      </c>
      <c r="K137" s="21" t="s">
        <v>824</v>
      </c>
      <c r="L137" s="21" t="s">
        <v>186</v>
      </c>
      <c r="M137" s="21" t="s">
        <v>824</v>
      </c>
      <c r="N137" s="21" t="s">
        <v>831</v>
      </c>
      <c r="O137" s="21" t="s">
        <v>830</v>
      </c>
      <c r="P137" s="21" t="s">
        <v>186</v>
      </c>
      <c r="Q137" s="21" t="s">
        <v>844</v>
      </c>
      <c r="R137" s="22">
        <f ca="1">U137-10</f>
        <v>43842.984404976851</v>
      </c>
      <c r="S137" s="22">
        <f t="shared" ca="1" si="31"/>
        <v>43867.984404976851</v>
      </c>
      <c r="T137" s="21" t="s">
        <v>826</v>
      </c>
      <c r="U137" s="22">
        <f ca="1">W137-15</f>
        <v>43852.984404976851</v>
      </c>
      <c r="V137" s="21" t="s">
        <v>827</v>
      </c>
      <c r="W137" s="22">
        <f ca="1">NOW()-28</f>
        <v>43867.984404976851</v>
      </c>
      <c r="X137" s="21"/>
      <c r="Y137" s="21"/>
      <c r="Z137" s="21"/>
      <c r="AA137" s="21"/>
      <c r="AB137" s="21"/>
      <c r="AC137" s="21"/>
      <c r="AD137" s="21"/>
      <c r="AE137" s="21"/>
      <c r="AF137" s="21"/>
      <c r="AG137" s="21"/>
      <c r="AH137" s="21"/>
      <c r="AI137" s="22"/>
      <c r="AJ137" s="22"/>
      <c r="AK137" s="21"/>
      <c r="AL137" s="21"/>
      <c r="AM137" s="21"/>
      <c r="AN137" s="21"/>
      <c r="AO137" s="21"/>
      <c r="AP137" s="21"/>
      <c r="AQ137" s="21"/>
      <c r="AR137" s="21"/>
      <c r="AS137" s="21"/>
      <c r="AT137" s="21"/>
      <c r="AU137" s="21"/>
      <c r="AV137" s="21"/>
      <c r="AW137" s="21"/>
      <c r="AX137" s="21"/>
      <c r="AY137" s="21"/>
      <c r="AZ137" s="21"/>
      <c r="BA137" s="21"/>
      <c r="BB137" s="21"/>
      <c r="BC137" s="21"/>
      <c r="BD137" s="21"/>
      <c r="BE137" s="21"/>
      <c r="BF137" s="21"/>
      <c r="BG137" s="21"/>
      <c r="BH137" s="21"/>
      <c r="BI137" s="21"/>
      <c r="BJ137" s="21"/>
      <c r="BK137" s="21"/>
      <c r="BL137" s="21"/>
      <c r="BM137" s="21"/>
      <c r="BN137" s="21"/>
      <c r="BO137" s="21"/>
      <c r="BP137" s="21"/>
      <c r="BQ137" s="21"/>
      <c r="BR137" s="21"/>
      <c r="BS137" s="21"/>
      <c r="BT137" s="21"/>
      <c r="BU137" s="21"/>
      <c r="BV137" s="21"/>
      <c r="BW137" s="21"/>
      <c r="BX137" s="21" t="s">
        <v>1070</v>
      </c>
      <c r="BY137" s="21" t="s">
        <v>168</v>
      </c>
      <c r="BZ137" s="21" t="s">
        <v>956</v>
      </c>
      <c r="CA137" s="21" t="s">
        <v>824</v>
      </c>
      <c r="CB137" s="21" t="s">
        <v>186</v>
      </c>
      <c r="CC137" s="21" t="s">
        <v>824</v>
      </c>
      <c r="CD137" s="21" t="s">
        <v>831</v>
      </c>
      <c r="CE137" s="21" t="s">
        <v>830</v>
      </c>
      <c r="CF137" s="21" t="s">
        <v>186</v>
      </c>
      <c r="CG137" s="21" t="s">
        <v>844</v>
      </c>
      <c r="CH137" s="22">
        <f t="shared" ca="1" si="33"/>
        <v>43842.984404976851</v>
      </c>
      <c r="CI137" s="22">
        <f t="shared" ca="1" si="32"/>
        <v>43867.984404976851</v>
      </c>
      <c r="CJ137" s="21" t="s">
        <v>826</v>
      </c>
      <c r="CK137" s="22">
        <f ca="1">CM137-15</f>
        <v>43852.984404976851</v>
      </c>
      <c r="CL137" s="21" t="s">
        <v>827</v>
      </c>
      <c r="CM137" s="22">
        <f ca="1">NOW()-28</f>
        <v>43867.984404976851</v>
      </c>
      <c r="CN137" s="21"/>
      <c r="CO137" s="21"/>
      <c r="CP137" s="21"/>
      <c r="CQ137" s="21"/>
      <c r="CR137" s="21"/>
      <c r="CS137" s="21"/>
      <c r="CT137" s="21"/>
      <c r="CU137" s="21"/>
      <c r="CV137" s="21"/>
      <c r="CW137" s="21"/>
      <c r="CX137" s="21"/>
      <c r="CY137" s="21"/>
      <c r="CZ137" s="21"/>
      <c r="DA137" s="21"/>
      <c r="DB137" s="21"/>
      <c r="DC137" s="21"/>
      <c r="DD137" s="21"/>
      <c r="DE137" s="21"/>
      <c r="DF137" s="22"/>
      <c r="DG137" s="21"/>
      <c r="DH137" s="22"/>
      <c r="DI137" s="21"/>
      <c r="DJ137" s="21"/>
      <c r="DK137" s="21"/>
      <c r="DL137" s="21"/>
      <c r="DM137" s="21"/>
      <c r="DN137" s="22"/>
      <c r="DO137" s="22"/>
      <c r="DP137" s="21"/>
      <c r="DQ137" s="22"/>
      <c r="DR137" s="21"/>
      <c r="DS137" s="21"/>
      <c r="DT137" s="21"/>
      <c r="DU137" s="21"/>
      <c r="DV137" s="21"/>
      <c r="DW137" s="22"/>
      <c r="DX137" s="22"/>
      <c r="DY137" s="21"/>
      <c r="DZ137" s="21"/>
      <c r="EA137" s="21"/>
      <c r="EB137" s="21"/>
      <c r="EC137" s="21"/>
      <c r="ED137" s="21"/>
      <c r="EE137" s="21"/>
      <c r="EF137" s="22"/>
      <c r="EG137" s="21"/>
      <c r="EH137" s="21"/>
      <c r="EI137" s="21"/>
      <c r="EJ137" s="21"/>
      <c r="EK137" s="21"/>
      <c r="EL137" s="21"/>
      <c r="EM137" s="21"/>
      <c r="EN137" s="21"/>
      <c r="EO137" s="21"/>
      <c r="EP137" s="21"/>
      <c r="EQ137" s="21"/>
      <c r="ER137" s="21"/>
      <c r="ES137" s="21"/>
      <c r="ET137" s="21"/>
      <c r="EU137" s="21"/>
      <c r="EV137" s="21"/>
      <c r="EW137" s="21"/>
      <c r="EX137" s="21"/>
      <c r="EY137" s="21">
        <v>133</v>
      </c>
      <c r="EZ137" s="21">
        <v>1003305414</v>
      </c>
      <c r="FA137" s="21">
        <v>379456447</v>
      </c>
      <c r="FB137" s="25">
        <v>82</v>
      </c>
      <c r="FC137" s="21" t="s">
        <v>578</v>
      </c>
      <c r="FD137" s="21" t="s">
        <v>602</v>
      </c>
      <c r="FE137" s="26" t="s">
        <v>1050</v>
      </c>
      <c r="FF137" s="21" t="s">
        <v>644</v>
      </c>
    </row>
    <row r="138" spans="1:162" s="12" customFormat="1" x14ac:dyDescent="0.25">
      <c r="A138" s="21">
        <v>1</v>
      </c>
      <c r="B138" s="21">
        <v>137</v>
      </c>
      <c r="C138" s="22">
        <f ca="1">R138-4</f>
        <v>43882.858698958335</v>
      </c>
      <c r="D138" s="21" t="s">
        <v>168</v>
      </c>
      <c r="E138" s="21">
        <v>137</v>
      </c>
      <c r="F138" s="23">
        <f t="shared" ca="1" si="21"/>
        <v>43942.858698958335</v>
      </c>
      <c r="G138" s="22"/>
      <c r="H138" s="21" t="s">
        <v>1070</v>
      </c>
      <c r="I138" s="21" t="s">
        <v>168</v>
      </c>
      <c r="J138" s="21" t="s">
        <v>956</v>
      </c>
      <c r="K138" s="21" t="s">
        <v>824</v>
      </c>
      <c r="L138" s="21" t="s">
        <v>186</v>
      </c>
      <c r="M138" s="21" t="s">
        <v>824</v>
      </c>
      <c r="N138" s="21" t="s">
        <v>831</v>
      </c>
      <c r="O138" s="21" t="s">
        <v>830</v>
      </c>
      <c r="P138" s="21" t="s">
        <v>186</v>
      </c>
      <c r="Q138" s="21" t="s">
        <v>844</v>
      </c>
      <c r="R138" s="22">
        <f ca="1">DF138-9</f>
        <v>43886.858698958335</v>
      </c>
      <c r="S138" s="22">
        <f t="shared" ref="S138:S147" ca="1" si="34">DF138</f>
        <v>43895.858698958335</v>
      </c>
      <c r="T138" s="21"/>
      <c r="U138" s="22"/>
      <c r="V138" s="21"/>
      <c r="W138" s="22"/>
      <c r="X138" s="21"/>
      <c r="Y138" s="21" t="s">
        <v>1071</v>
      </c>
      <c r="Z138" s="21" t="s">
        <v>168</v>
      </c>
      <c r="AA138" s="21" t="s">
        <v>957</v>
      </c>
      <c r="AB138" s="21" t="s">
        <v>824</v>
      </c>
      <c r="AC138" s="21" t="s">
        <v>186</v>
      </c>
      <c r="AD138" s="21" t="s">
        <v>824</v>
      </c>
      <c r="AE138" s="21" t="s">
        <v>831</v>
      </c>
      <c r="AF138" s="21" t="s">
        <v>830</v>
      </c>
      <c r="AG138" s="21" t="s">
        <v>186</v>
      </c>
      <c r="AH138" s="21" t="s">
        <v>843</v>
      </c>
      <c r="AI138" s="22">
        <f ca="1">DO138-6</f>
        <v>43889.900365624999</v>
      </c>
      <c r="AJ138" s="22">
        <f ca="1">DO138</f>
        <v>43895.900365624999</v>
      </c>
      <c r="AK138" s="21"/>
      <c r="AL138" s="21"/>
      <c r="AM138" s="21"/>
      <c r="AN138" s="21"/>
      <c r="AO138" s="21"/>
      <c r="AP138" s="21"/>
      <c r="AQ138" s="21"/>
      <c r="AR138" s="21"/>
      <c r="AS138" s="21"/>
      <c r="AT138" s="21"/>
      <c r="AU138" s="21"/>
      <c r="AV138" s="21"/>
      <c r="AW138" s="21"/>
      <c r="AX138" s="21"/>
      <c r="AY138" s="21"/>
      <c r="AZ138" s="21"/>
      <c r="BA138" s="21"/>
      <c r="BB138" s="21"/>
      <c r="BC138" s="21"/>
      <c r="BD138" s="21"/>
      <c r="BE138" s="21"/>
      <c r="BF138" s="21"/>
      <c r="BG138" s="21"/>
      <c r="BH138" s="21"/>
      <c r="BI138" s="21"/>
      <c r="BJ138" s="21"/>
      <c r="BK138" s="21"/>
      <c r="BL138" s="21"/>
      <c r="BM138" s="21"/>
      <c r="BN138" s="21"/>
      <c r="BO138" s="21"/>
      <c r="BP138" s="21"/>
      <c r="BQ138" s="21"/>
      <c r="BR138" s="21"/>
      <c r="BS138" s="21"/>
      <c r="BT138" s="21"/>
      <c r="BU138" s="21"/>
      <c r="BV138" s="21"/>
      <c r="BW138" s="21"/>
      <c r="BX138" s="21" t="s">
        <v>1070</v>
      </c>
      <c r="BY138" s="21" t="s">
        <v>168</v>
      </c>
      <c r="BZ138" s="21" t="s">
        <v>956</v>
      </c>
      <c r="CA138" s="21" t="s">
        <v>824</v>
      </c>
      <c r="CB138" s="21" t="s">
        <v>186</v>
      </c>
      <c r="CC138" s="21" t="s">
        <v>824</v>
      </c>
      <c r="CD138" s="21" t="s">
        <v>831</v>
      </c>
      <c r="CE138" s="21" t="s">
        <v>830</v>
      </c>
      <c r="CF138" s="21" t="s">
        <v>186</v>
      </c>
      <c r="CG138" s="21" t="s">
        <v>844</v>
      </c>
      <c r="CH138" s="22">
        <f t="shared" ca="1" si="33"/>
        <v>43886.858698958335</v>
      </c>
      <c r="CI138" s="22">
        <f t="shared" ca="1" si="33"/>
        <v>43895.858698958335</v>
      </c>
      <c r="CJ138" s="21"/>
      <c r="CK138" s="21"/>
      <c r="CL138" s="21"/>
      <c r="CM138" s="21"/>
      <c r="CN138" s="21"/>
      <c r="CO138" s="21" t="s">
        <v>1071</v>
      </c>
      <c r="CP138" s="21" t="s">
        <v>168</v>
      </c>
      <c r="CQ138" s="21" t="s">
        <v>957</v>
      </c>
      <c r="CR138" s="21" t="s">
        <v>824</v>
      </c>
      <c r="CS138" s="21" t="s">
        <v>186</v>
      </c>
      <c r="CT138" s="21" t="s">
        <v>824</v>
      </c>
      <c r="CU138" s="21" t="s">
        <v>831</v>
      </c>
      <c r="CV138" s="21" t="s">
        <v>830</v>
      </c>
      <c r="CW138" s="21" t="s">
        <v>186</v>
      </c>
      <c r="CX138" s="21" t="s">
        <v>843</v>
      </c>
      <c r="CY138" s="22">
        <f ca="1">AI138</f>
        <v>43889.900365624999</v>
      </c>
      <c r="CZ138" s="22">
        <f ca="1">AJ138</f>
        <v>43895.900365624999</v>
      </c>
      <c r="DA138" s="21"/>
      <c r="DB138" s="21"/>
      <c r="DC138" s="21"/>
      <c r="DD138" s="21"/>
      <c r="DE138" s="21"/>
      <c r="DF138" s="22">
        <f ca="1">NOW()-TIME(3,1,1)</f>
        <v>43895.858698958335</v>
      </c>
      <c r="DG138" s="21" t="s">
        <v>824</v>
      </c>
      <c r="DH138" s="22">
        <f ca="1">DF138+TIME(1,0.1,1)</f>
        <v>43895.900377199076</v>
      </c>
      <c r="DI138" s="21" t="s">
        <v>837</v>
      </c>
      <c r="DJ138" s="21" t="s">
        <v>837</v>
      </c>
      <c r="DK138" s="21" t="s">
        <v>1070</v>
      </c>
      <c r="DL138" s="21" t="s">
        <v>838</v>
      </c>
      <c r="DM138" s="21"/>
      <c r="DN138" s="22"/>
      <c r="DO138" s="22">
        <f ca="1">NOW()-TIME(2,1,1)</f>
        <v>43895.900365624999</v>
      </c>
      <c r="DP138" s="21" t="s">
        <v>824</v>
      </c>
      <c r="DQ138" s="22">
        <f ca="1">DO138+TIME(1,1,1)</f>
        <v>43895.942738310187</v>
      </c>
      <c r="DR138" s="21" t="s">
        <v>825</v>
      </c>
      <c r="DS138" s="21" t="s">
        <v>825</v>
      </c>
      <c r="DT138" s="21" t="s">
        <v>1070</v>
      </c>
      <c r="DU138" s="21" t="s">
        <v>838</v>
      </c>
      <c r="DV138" s="21"/>
      <c r="DW138" s="22"/>
      <c r="DX138" s="22"/>
      <c r="DY138" s="21"/>
      <c r="DZ138" s="21"/>
      <c r="EA138" s="21"/>
      <c r="EB138" s="21"/>
      <c r="EC138" s="21"/>
      <c r="ED138" s="21"/>
      <c r="EE138" s="21"/>
      <c r="EF138" s="22"/>
      <c r="EG138" s="21"/>
      <c r="EH138" s="21"/>
      <c r="EI138" s="21"/>
      <c r="EJ138" s="21"/>
      <c r="EK138" s="21"/>
      <c r="EL138" s="21"/>
      <c r="EM138" s="21"/>
      <c r="EN138" s="21"/>
      <c r="EO138" s="21"/>
      <c r="EP138" s="21"/>
      <c r="EQ138" s="21"/>
      <c r="ER138" s="21"/>
      <c r="ES138" s="21"/>
      <c r="ET138" s="21"/>
      <c r="EU138" s="21"/>
      <c r="EV138" s="21"/>
      <c r="EW138" s="21"/>
      <c r="EX138" s="21"/>
      <c r="EY138" s="21">
        <v>134</v>
      </c>
      <c r="EZ138" s="21">
        <v>1003205638</v>
      </c>
      <c r="FA138" s="21">
        <v>523381174</v>
      </c>
      <c r="FB138" s="25">
        <v>160</v>
      </c>
      <c r="FC138" s="21" t="s">
        <v>572</v>
      </c>
      <c r="FD138" s="21" t="s">
        <v>612</v>
      </c>
      <c r="FE138" s="26" t="s">
        <v>618</v>
      </c>
      <c r="FF138" s="21" t="s">
        <v>677</v>
      </c>
    </row>
    <row r="139" spans="1:162" s="12" customFormat="1" x14ac:dyDescent="0.25">
      <c r="A139" s="21">
        <v>1</v>
      </c>
      <c r="B139" s="21">
        <v>138</v>
      </c>
      <c r="C139" s="22">
        <f ca="1">R139-4</f>
        <v>43881.900365624999</v>
      </c>
      <c r="D139" s="21" t="s">
        <v>168</v>
      </c>
      <c r="E139" s="21">
        <v>138</v>
      </c>
      <c r="F139" s="23">
        <f t="shared" ca="1" si="21"/>
        <v>43941.900365624999</v>
      </c>
      <c r="G139" s="22"/>
      <c r="H139" s="21" t="s">
        <v>1070</v>
      </c>
      <c r="I139" s="21" t="s">
        <v>168</v>
      </c>
      <c r="J139" s="21" t="s">
        <v>956</v>
      </c>
      <c r="K139" s="21" t="s">
        <v>824</v>
      </c>
      <c r="L139" s="21" t="s">
        <v>186</v>
      </c>
      <c r="M139" s="21" t="s">
        <v>824</v>
      </c>
      <c r="N139" s="21" t="s">
        <v>835</v>
      </c>
      <c r="O139" s="21" t="s">
        <v>830</v>
      </c>
      <c r="P139" s="21" t="s">
        <v>186</v>
      </c>
      <c r="Q139" s="21" t="s">
        <v>844</v>
      </c>
      <c r="R139" s="22">
        <f ca="1">DF139-10</f>
        <v>43885.900365624999</v>
      </c>
      <c r="S139" s="22">
        <f t="shared" ca="1" si="34"/>
        <v>43895.900365624999</v>
      </c>
      <c r="T139" s="21"/>
      <c r="U139" s="22"/>
      <c r="V139" s="21"/>
      <c r="W139" s="22"/>
      <c r="X139" s="21"/>
      <c r="Y139" s="21"/>
      <c r="Z139" s="21"/>
      <c r="AA139" s="21"/>
      <c r="AB139" s="21"/>
      <c r="AC139" s="21"/>
      <c r="AD139" s="21"/>
      <c r="AE139" s="21"/>
      <c r="AF139" s="21"/>
      <c r="AG139" s="21"/>
      <c r="AH139" s="21"/>
      <c r="AI139" s="22"/>
      <c r="AJ139" s="22"/>
      <c r="AK139" s="21"/>
      <c r="AL139" s="21"/>
      <c r="AM139" s="21"/>
      <c r="AN139" s="21"/>
      <c r="AO139" s="21"/>
      <c r="AP139" s="21"/>
      <c r="AQ139" s="21"/>
      <c r="AR139" s="21"/>
      <c r="AS139" s="21"/>
      <c r="AT139" s="21"/>
      <c r="AU139" s="21"/>
      <c r="AV139" s="21"/>
      <c r="AW139" s="21"/>
      <c r="AX139" s="21"/>
      <c r="AY139" s="21"/>
      <c r="AZ139" s="21"/>
      <c r="BA139" s="21"/>
      <c r="BB139" s="21"/>
      <c r="BC139" s="21"/>
      <c r="BD139" s="21"/>
      <c r="BE139" s="21"/>
      <c r="BF139" s="21"/>
      <c r="BG139" s="21"/>
      <c r="BH139" s="21"/>
      <c r="BI139" s="21"/>
      <c r="BJ139" s="21"/>
      <c r="BK139" s="21"/>
      <c r="BL139" s="21"/>
      <c r="BM139" s="21"/>
      <c r="BN139" s="21"/>
      <c r="BO139" s="21"/>
      <c r="BP139" s="21"/>
      <c r="BQ139" s="21"/>
      <c r="BR139" s="21"/>
      <c r="BS139" s="21"/>
      <c r="BT139" s="21"/>
      <c r="BU139" s="21"/>
      <c r="BV139" s="21"/>
      <c r="BW139" s="21"/>
      <c r="BX139" s="21" t="s">
        <v>1070</v>
      </c>
      <c r="BY139" s="21" t="s">
        <v>168</v>
      </c>
      <c r="BZ139" s="21" t="s">
        <v>956</v>
      </c>
      <c r="CA139" s="21" t="s">
        <v>824</v>
      </c>
      <c r="CB139" s="21" t="s">
        <v>186</v>
      </c>
      <c r="CC139" s="21" t="s">
        <v>824</v>
      </c>
      <c r="CD139" s="21" t="s">
        <v>835</v>
      </c>
      <c r="CE139" s="21" t="s">
        <v>830</v>
      </c>
      <c r="CF139" s="21" t="s">
        <v>186</v>
      </c>
      <c r="CG139" s="21" t="s">
        <v>844</v>
      </c>
      <c r="CH139" s="22">
        <f t="shared" ca="1" si="33"/>
        <v>43885.900365624999</v>
      </c>
      <c r="CI139" s="22">
        <f t="shared" ca="1" si="33"/>
        <v>43895.900365624999</v>
      </c>
      <c r="CJ139" s="21"/>
      <c r="CK139" s="21"/>
      <c r="CL139" s="21"/>
      <c r="CM139" s="21"/>
      <c r="CN139" s="21"/>
      <c r="CO139" s="21"/>
      <c r="CP139" s="21"/>
      <c r="CQ139" s="21"/>
      <c r="CR139" s="21"/>
      <c r="CS139" s="21"/>
      <c r="CT139" s="21"/>
      <c r="CU139" s="21"/>
      <c r="CV139" s="21"/>
      <c r="CW139" s="21"/>
      <c r="CX139" s="21"/>
      <c r="CY139" s="22"/>
      <c r="CZ139" s="22"/>
      <c r="DA139" s="21"/>
      <c r="DB139" s="21"/>
      <c r="DC139" s="21"/>
      <c r="DD139" s="21"/>
      <c r="DE139" s="21"/>
      <c r="DF139" s="22">
        <f ca="1">NOW()-TIME(2,1,1)</f>
        <v>43895.900365624999</v>
      </c>
      <c r="DG139" s="21" t="s">
        <v>824</v>
      </c>
      <c r="DH139" s="22">
        <f ca="1">DF139+TIME(0,2,0)</f>
        <v>43895.901754513885</v>
      </c>
      <c r="DI139" s="21" t="s">
        <v>835</v>
      </c>
      <c r="DJ139" s="21" t="s">
        <v>835</v>
      </c>
      <c r="DK139" s="21" t="s">
        <v>1070</v>
      </c>
      <c r="DL139" s="21" t="s">
        <v>838</v>
      </c>
      <c r="DM139" s="21"/>
      <c r="DN139" s="22"/>
      <c r="DO139" s="22"/>
      <c r="DP139" s="21"/>
      <c r="DQ139" s="22"/>
      <c r="DR139" s="21"/>
      <c r="DS139" s="21"/>
      <c r="DT139" s="21"/>
      <c r="DU139" s="21"/>
      <c r="DV139" s="21"/>
      <c r="DW139" s="22"/>
      <c r="DX139" s="22"/>
      <c r="DY139" s="21"/>
      <c r="DZ139" s="21"/>
      <c r="EA139" s="21"/>
      <c r="EB139" s="21"/>
      <c r="EC139" s="21"/>
      <c r="ED139" s="21"/>
      <c r="EE139" s="21"/>
      <c r="EF139" s="22"/>
      <c r="EG139" s="21"/>
      <c r="EH139" s="21"/>
      <c r="EI139" s="21"/>
      <c r="EJ139" s="21"/>
      <c r="EK139" s="21"/>
      <c r="EL139" s="21"/>
      <c r="EM139" s="21"/>
      <c r="EN139" s="21"/>
      <c r="EO139" s="21"/>
      <c r="EP139" s="21"/>
      <c r="EQ139" s="21"/>
      <c r="ER139" s="21"/>
      <c r="ES139" s="21"/>
      <c r="ET139" s="21"/>
      <c r="EU139" s="21"/>
      <c r="EV139" s="21"/>
      <c r="EW139" s="21"/>
      <c r="EX139" s="21"/>
      <c r="EY139" s="21">
        <v>135</v>
      </c>
      <c r="EZ139" s="21">
        <v>1003105661</v>
      </c>
      <c r="FA139" s="21">
        <v>595343537</v>
      </c>
      <c r="FB139" s="25">
        <v>150</v>
      </c>
      <c r="FC139" s="21" t="s">
        <v>560</v>
      </c>
      <c r="FD139" s="21" t="s">
        <v>561</v>
      </c>
      <c r="FE139" s="26" t="s">
        <v>634</v>
      </c>
      <c r="FF139" s="21" t="s">
        <v>647</v>
      </c>
    </row>
    <row r="140" spans="1:162" s="12" customFormat="1" x14ac:dyDescent="0.25">
      <c r="A140" s="21">
        <v>1</v>
      </c>
      <c r="B140" s="21">
        <v>139</v>
      </c>
      <c r="C140" s="22">
        <f ca="1">R140-9</f>
        <v>43874.942032291663</v>
      </c>
      <c r="D140" s="21" t="s">
        <v>168</v>
      </c>
      <c r="E140" s="21">
        <v>139</v>
      </c>
      <c r="F140" s="23">
        <f t="shared" ca="1" si="21"/>
        <v>43934.942032291663</v>
      </c>
      <c r="G140" s="22"/>
      <c r="H140" s="21" t="s">
        <v>1070</v>
      </c>
      <c r="I140" s="21" t="s">
        <v>168</v>
      </c>
      <c r="J140" s="21" t="s">
        <v>956</v>
      </c>
      <c r="K140" s="21" t="s">
        <v>824</v>
      </c>
      <c r="L140" s="21" t="s">
        <v>186</v>
      </c>
      <c r="M140" s="21" t="s">
        <v>824</v>
      </c>
      <c r="N140" s="21" t="s">
        <v>831</v>
      </c>
      <c r="O140" s="21" t="s">
        <v>830</v>
      </c>
      <c r="P140" s="21" t="s">
        <v>186</v>
      </c>
      <c r="Q140" s="21" t="s">
        <v>844</v>
      </c>
      <c r="R140" s="22">
        <f ca="1">DF140-12</f>
        <v>43883.942032291663</v>
      </c>
      <c r="S140" s="22">
        <f t="shared" ca="1" si="34"/>
        <v>43895.942032291663</v>
      </c>
      <c r="T140" s="21"/>
      <c r="U140" s="22"/>
      <c r="V140" s="21"/>
      <c r="W140" s="22"/>
      <c r="X140" s="21"/>
      <c r="Y140" s="21"/>
      <c r="Z140" s="21"/>
      <c r="AA140" s="21"/>
      <c r="AB140" s="21"/>
      <c r="AC140" s="21"/>
      <c r="AD140" s="21"/>
      <c r="AE140" s="21"/>
      <c r="AF140" s="21"/>
      <c r="AG140" s="21"/>
      <c r="AH140" s="21"/>
      <c r="AI140" s="21"/>
      <c r="AJ140" s="22"/>
      <c r="AK140" s="21"/>
      <c r="AL140" s="21"/>
      <c r="AM140" s="21"/>
      <c r="AN140" s="21"/>
      <c r="AO140" s="21"/>
      <c r="AP140" s="21"/>
      <c r="AQ140" s="21"/>
      <c r="AR140" s="21"/>
      <c r="AS140" s="21"/>
      <c r="AT140" s="21"/>
      <c r="AU140" s="21"/>
      <c r="AV140" s="21"/>
      <c r="AW140" s="21"/>
      <c r="AX140" s="21"/>
      <c r="AY140" s="21"/>
      <c r="AZ140" s="21"/>
      <c r="BA140" s="21"/>
      <c r="BB140" s="21"/>
      <c r="BC140" s="21"/>
      <c r="BD140" s="21"/>
      <c r="BE140" s="21"/>
      <c r="BF140" s="21"/>
      <c r="BG140" s="21"/>
      <c r="BH140" s="21"/>
      <c r="BI140" s="21"/>
      <c r="BJ140" s="21"/>
      <c r="BK140" s="21"/>
      <c r="BL140" s="21"/>
      <c r="BM140" s="21"/>
      <c r="BN140" s="21"/>
      <c r="BO140" s="21"/>
      <c r="BP140" s="21"/>
      <c r="BQ140" s="21"/>
      <c r="BR140" s="21"/>
      <c r="BS140" s="21"/>
      <c r="BT140" s="21"/>
      <c r="BU140" s="21"/>
      <c r="BV140" s="21"/>
      <c r="BW140" s="21"/>
      <c r="BX140" s="21" t="s">
        <v>1070</v>
      </c>
      <c r="BY140" s="21" t="s">
        <v>168</v>
      </c>
      <c r="BZ140" s="21" t="s">
        <v>956</v>
      </c>
      <c r="CA140" s="21" t="s">
        <v>824</v>
      </c>
      <c r="CB140" s="21" t="s">
        <v>186</v>
      </c>
      <c r="CC140" s="21" t="s">
        <v>824</v>
      </c>
      <c r="CD140" s="21" t="s">
        <v>831</v>
      </c>
      <c r="CE140" s="21" t="s">
        <v>830</v>
      </c>
      <c r="CF140" s="21" t="s">
        <v>186</v>
      </c>
      <c r="CG140" s="21" t="s">
        <v>844</v>
      </c>
      <c r="CH140" s="22">
        <f t="shared" ca="1" si="33"/>
        <v>43883.942032291663</v>
      </c>
      <c r="CI140" s="22">
        <f t="shared" ca="1" si="33"/>
        <v>43895.942032291663</v>
      </c>
      <c r="CJ140" s="21"/>
      <c r="CK140" s="21"/>
      <c r="CL140" s="21"/>
      <c r="CM140" s="21"/>
      <c r="CN140" s="21"/>
      <c r="CO140" s="21"/>
      <c r="CP140" s="21"/>
      <c r="CQ140" s="21"/>
      <c r="CR140" s="21"/>
      <c r="CS140" s="21"/>
      <c r="CT140" s="21"/>
      <c r="CU140" s="21"/>
      <c r="CV140" s="21"/>
      <c r="CW140" s="21"/>
      <c r="CX140" s="21"/>
      <c r="CY140" s="21"/>
      <c r="CZ140" s="22"/>
      <c r="DA140" s="21"/>
      <c r="DB140" s="21"/>
      <c r="DC140" s="21"/>
      <c r="DD140" s="21"/>
      <c r="DE140" s="21"/>
      <c r="DF140" s="22">
        <f ca="1">NOW()-TIME(1,1,1)</f>
        <v>43895.942032291663</v>
      </c>
      <c r="DG140" s="21" t="s">
        <v>824</v>
      </c>
      <c r="DH140" s="22">
        <f ca="1">DF140+TIME(0,0.5,0)</f>
        <v>43895.942032291663</v>
      </c>
      <c r="DI140" s="21" t="s">
        <v>831</v>
      </c>
      <c r="DJ140" s="21" t="s">
        <v>831</v>
      </c>
      <c r="DK140" s="21" t="s">
        <v>1070</v>
      </c>
      <c r="DL140" s="21" t="s">
        <v>838</v>
      </c>
      <c r="DM140" s="21"/>
      <c r="DN140" s="22"/>
      <c r="DO140" s="22"/>
      <c r="DP140" s="21"/>
      <c r="DQ140" s="22"/>
      <c r="DR140" s="21"/>
      <c r="DS140" s="21"/>
      <c r="DT140" s="21"/>
      <c r="DU140" s="21"/>
      <c r="DV140" s="21"/>
      <c r="DW140" s="22"/>
      <c r="DX140" s="22"/>
      <c r="DY140" s="21"/>
      <c r="DZ140" s="21"/>
      <c r="EA140" s="21"/>
      <c r="EB140" s="21"/>
      <c r="EC140" s="21"/>
      <c r="ED140" s="21"/>
      <c r="EE140" s="21"/>
      <c r="EF140" s="22"/>
      <c r="EG140" s="21"/>
      <c r="EH140" s="21"/>
      <c r="EI140" s="21"/>
      <c r="EJ140" s="21"/>
      <c r="EK140" s="21"/>
      <c r="EL140" s="21"/>
      <c r="EM140" s="21"/>
      <c r="EN140" s="21"/>
      <c r="EO140" s="21"/>
      <c r="EP140" s="21"/>
      <c r="EQ140" s="21"/>
      <c r="ER140" s="21"/>
      <c r="ES140" s="21"/>
      <c r="ET140" s="21"/>
      <c r="EU140" s="21"/>
      <c r="EV140" s="21"/>
      <c r="EW140" s="21"/>
      <c r="EX140" s="21"/>
      <c r="EY140" s="21">
        <v>136</v>
      </c>
      <c r="EZ140" s="21">
        <v>1009005679</v>
      </c>
      <c r="FA140" s="21">
        <v>667305900</v>
      </c>
      <c r="FB140" s="25">
        <v>85</v>
      </c>
      <c r="FC140" s="21" t="s">
        <v>554</v>
      </c>
      <c r="FD140" s="21" t="s">
        <v>607</v>
      </c>
      <c r="FE140" s="26" t="s">
        <v>646</v>
      </c>
      <c r="FF140" s="21" t="s">
        <v>669</v>
      </c>
    </row>
    <row r="141" spans="1:162" s="12" customFormat="1" x14ac:dyDescent="0.25">
      <c r="A141" s="21">
        <v>1</v>
      </c>
      <c r="B141" s="21">
        <v>140</v>
      </c>
      <c r="C141" s="22">
        <f ca="1">R141-8</f>
        <v>43880.983698958335</v>
      </c>
      <c r="D141" s="21" t="s">
        <v>168</v>
      </c>
      <c r="E141" s="21">
        <v>140</v>
      </c>
      <c r="F141" s="23">
        <f t="shared" ca="1" si="21"/>
        <v>43940.983698958335</v>
      </c>
      <c r="G141" s="22"/>
      <c r="H141" s="21" t="s">
        <v>1070</v>
      </c>
      <c r="I141" s="21" t="s">
        <v>168</v>
      </c>
      <c r="J141" s="21" t="s">
        <v>956</v>
      </c>
      <c r="K141" s="21" t="s">
        <v>1051</v>
      </c>
      <c r="L141" s="21" t="s">
        <v>186</v>
      </c>
      <c r="M141" s="21" t="s">
        <v>1051</v>
      </c>
      <c r="N141" s="21" t="s">
        <v>825</v>
      </c>
      <c r="O141" s="21" t="s">
        <v>830</v>
      </c>
      <c r="P141" s="21" t="s">
        <v>186</v>
      </c>
      <c r="Q141" s="21" t="s">
        <v>844</v>
      </c>
      <c r="R141" s="22">
        <f ca="1">DF141-7</f>
        <v>43888.983698958335</v>
      </c>
      <c r="S141" s="22">
        <f t="shared" ca="1" si="34"/>
        <v>43895.983698958335</v>
      </c>
      <c r="T141" s="21"/>
      <c r="U141" s="22"/>
      <c r="V141" s="21"/>
      <c r="W141" s="22"/>
      <c r="X141" s="21"/>
      <c r="Y141" s="21" t="s">
        <v>1071</v>
      </c>
      <c r="Z141" s="21" t="s">
        <v>168</v>
      </c>
      <c r="AA141" s="21" t="s">
        <v>957</v>
      </c>
      <c r="AB141" s="21" t="s">
        <v>837</v>
      </c>
      <c r="AC141" s="21" t="s">
        <v>186</v>
      </c>
      <c r="AD141" s="21" t="s">
        <v>837</v>
      </c>
      <c r="AE141" s="21" t="s">
        <v>831</v>
      </c>
      <c r="AF141" s="21" t="s">
        <v>830</v>
      </c>
      <c r="AG141" s="21" t="s">
        <v>186</v>
      </c>
      <c r="AH141" s="21" t="s">
        <v>843</v>
      </c>
      <c r="AI141" s="22">
        <f ca="1">DO141-6</f>
        <v>43889.899671180552</v>
      </c>
      <c r="AJ141" s="22">
        <f ca="1">DO141</f>
        <v>43895.899671180552</v>
      </c>
      <c r="AK141" s="21"/>
      <c r="AL141" s="21"/>
      <c r="AM141" s="21"/>
      <c r="AN141" s="21"/>
      <c r="AO141" s="21"/>
      <c r="AP141" s="21"/>
      <c r="AQ141" s="21"/>
      <c r="AR141" s="21"/>
      <c r="AS141" s="21"/>
      <c r="AT141" s="21"/>
      <c r="AU141" s="21"/>
      <c r="AV141" s="21"/>
      <c r="AW141" s="21"/>
      <c r="AX141" s="21"/>
      <c r="AY141" s="21"/>
      <c r="AZ141" s="21"/>
      <c r="BA141" s="21"/>
      <c r="BB141" s="21"/>
      <c r="BC141" s="21"/>
      <c r="BD141" s="21"/>
      <c r="BE141" s="21"/>
      <c r="BF141" s="21"/>
      <c r="BG141" s="21"/>
      <c r="BH141" s="21"/>
      <c r="BI141" s="21"/>
      <c r="BJ141" s="21"/>
      <c r="BK141" s="21"/>
      <c r="BL141" s="21"/>
      <c r="BM141" s="21"/>
      <c r="BN141" s="21"/>
      <c r="BO141" s="21"/>
      <c r="BP141" s="21"/>
      <c r="BQ141" s="21"/>
      <c r="BR141" s="21"/>
      <c r="BS141" s="21"/>
      <c r="BT141" s="21"/>
      <c r="BU141" s="21"/>
      <c r="BV141" s="21"/>
      <c r="BW141" s="21"/>
      <c r="BX141" s="21" t="s">
        <v>1070</v>
      </c>
      <c r="BY141" s="21" t="s">
        <v>168</v>
      </c>
      <c r="BZ141" s="21" t="s">
        <v>956</v>
      </c>
      <c r="CA141" s="21" t="s">
        <v>1051</v>
      </c>
      <c r="CB141" s="21" t="s">
        <v>186</v>
      </c>
      <c r="CC141" s="21" t="s">
        <v>1051</v>
      </c>
      <c r="CD141" s="21" t="s">
        <v>825</v>
      </c>
      <c r="CE141" s="21" t="s">
        <v>830</v>
      </c>
      <c r="CF141" s="21" t="s">
        <v>186</v>
      </c>
      <c r="CG141" s="21" t="s">
        <v>844</v>
      </c>
      <c r="CH141" s="22">
        <f t="shared" ca="1" si="33"/>
        <v>43888.983698958335</v>
      </c>
      <c r="CI141" s="22">
        <f t="shared" ca="1" si="33"/>
        <v>43895.983698958335</v>
      </c>
      <c r="CJ141" s="21"/>
      <c r="CK141" s="21"/>
      <c r="CL141" s="21"/>
      <c r="CM141" s="21"/>
      <c r="CN141" s="21"/>
      <c r="CO141" s="21" t="s">
        <v>1071</v>
      </c>
      <c r="CP141" s="21" t="s">
        <v>168</v>
      </c>
      <c r="CQ141" s="21" t="s">
        <v>957</v>
      </c>
      <c r="CR141" s="21" t="s">
        <v>837</v>
      </c>
      <c r="CS141" s="21" t="s">
        <v>186</v>
      </c>
      <c r="CT141" s="21" t="s">
        <v>837</v>
      </c>
      <c r="CU141" s="21" t="s">
        <v>831</v>
      </c>
      <c r="CV141" s="21" t="s">
        <v>830</v>
      </c>
      <c r="CW141" s="21" t="s">
        <v>186</v>
      </c>
      <c r="CX141" s="21" t="s">
        <v>843</v>
      </c>
      <c r="CY141" s="22">
        <f ca="1">AI141</f>
        <v>43889.899671180552</v>
      </c>
      <c r="CZ141" s="22">
        <f ca="1">AJ141</f>
        <v>43895.899671180552</v>
      </c>
      <c r="DA141" s="21"/>
      <c r="DB141" s="21"/>
      <c r="DC141" s="21"/>
      <c r="DD141" s="21"/>
      <c r="DE141" s="21"/>
      <c r="DF141" s="22">
        <f ca="1">NOW()-TIME(0.5,1,1)</f>
        <v>43895.983698958335</v>
      </c>
      <c r="DG141" s="21" t="s">
        <v>837</v>
      </c>
      <c r="DH141" s="22">
        <f ca="1">NOW()</f>
        <v>43895.984404976851</v>
      </c>
      <c r="DI141" s="21" t="s">
        <v>825</v>
      </c>
      <c r="DJ141" s="21" t="s">
        <v>825</v>
      </c>
      <c r="DK141" s="21" t="s">
        <v>1070</v>
      </c>
      <c r="DL141" s="21" t="s">
        <v>838</v>
      </c>
      <c r="DM141" s="21"/>
      <c r="DN141" s="22"/>
      <c r="DO141" s="22">
        <f ca="1">NOW()-TIME(2,2,1)</f>
        <v>43895.899671180552</v>
      </c>
      <c r="DP141" s="21" t="s">
        <v>837</v>
      </c>
      <c r="DQ141" s="22">
        <f ca="1">DO141+TIME(0.5,1,1)</f>
        <v>43895.900377199068</v>
      </c>
      <c r="DR141" s="21" t="s">
        <v>835</v>
      </c>
      <c r="DS141" s="21" t="s">
        <v>835</v>
      </c>
      <c r="DT141" s="21" t="s">
        <v>1070</v>
      </c>
      <c r="DU141" s="21" t="s">
        <v>838</v>
      </c>
      <c r="DV141" s="21"/>
      <c r="DW141" s="22"/>
      <c r="DX141" s="22">
        <f ca="1">NOW()-TIME(2,2,1)</f>
        <v>43895.899671180552</v>
      </c>
      <c r="DY141" s="21" t="s">
        <v>837</v>
      </c>
      <c r="DZ141" s="22">
        <f ca="1">DX141+TIME(0.5,1,1)</f>
        <v>43895.900377199068</v>
      </c>
      <c r="EA141" s="21" t="s">
        <v>835</v>
      </c>
      <c r="EB141" s="21" t="s">
        <v>835</v>
      </c>
      <c r="EC141" s="21" t="s">
        <v>1071</v>
      </c>
      <c r="ED141" s="21" t="s">
        <v>838</v>
      </c>
      <c r="EE141" s="21"/>
      <c r="EF141" s="22"/>
      <c r="EG141" s="21"/>
      <c r="EH141" s="21"/>
      <c r="EI141" s="21"/>
      <c r="EJ141" s="21"/>
      <c r="EK141" s="21"/>
      <c r="EL141" s="21"/>
      <c r="EM141" s="21"/>
      <c r="EN141" s="21"/>
      <c r="EO141" s="21"/>
      <c r="EP141" s="21"/>
      <c r="EQ141" s="21"/>
      <c r="ER141" s="21"/>
      <c r="ES141" s="21"/>
      <c r="ET141" s="21"/>
      <c r="EU141" s="21"/>
      <c r="EV141" s="21"/>
      <c r="EW141" s="21"/>
      <c r="EX141" s="21"/>
      <c r="EY141" s="21">
        <v>137</v>
      </c>
      <c r="EZ141" s="21">
        <v>1008005729</v>
      </c>
      <c r="FA141" s="21">
        <v>739268264</v>
      </c>
      <c r="FB141" s="25">
        <v>415</v>
      </c>
      <c r="FC141" s="21" t="s">
        <v>548</v>
      </c>
      <c r="FD141" s="21" t="s">
        <v>586</v>
      </c>
      <c r="FE141" s="26" t="s">
        <v>661</v>
      </c>
      <c r="FF141" s="21" t="s">
        <v>680</v>
      </c>
    </row>
    <row r="142" spans="1:162" s="12" customFormat="1" x14ac:dyDescent="0.25">
      <c r="A142" s="21">
        <v>1</v>
      </c>
      <c r="B142" s="21">
        <v>141</v>
      </c>
      <c r="C142" s="22">
        <f ca="1">R142-12</f>
        <v>43875.901071643515</v>
      </c>
      <c r="D142" s="21" t="s">
        <v>168</v>
      </c>
      <c r="E142" s="21">
        <v>141</v>
      </c>
      <c r="F142" s="23">
        <f t="shared" ca="1" si="21"/>
        <v>43935.901071643515</v>
      </c>
      <c r="G142" s="22"/>
      <c r="H142" s="21" t="s">
        <v>1070</v>
      </c>
      <c r="I142" s="21" t="s">
        <v>168</v>
      </c>
      <c r="J142" s="21" t="s">
        <v>956</v>
      </c>
      <c r="K142" s="21" t="s">
        <v>1051</v>
      </c>
      <c r="L142" s="21" t="s">
        <v>186</v>
      </c>
      <c r="M142" s="21" t="s">
        <v>1051</v>
      </c>
      <c r="N142" s="21" t="s">
        <v>824</v>
      </c>
      <c r="O142" s="21" t="s">
        <v>830</v>
      </c>
      <c r="P142" s="21" t="s">
        <v>186</v>
      </c>
      <c r="Q142" s="21" t="s">
        <v>844</v>
      </c>
      <c r="R142" s="22">
        <f ca="1">DF142-8</f>
        <v>43887.901071643515</v>
      </c>
      <c r="S142" s="22">
        <f t="shared" ca="1" si="34"/>
        <v>43895.901071643515</v>
      </c>
      <c r="T142" s="21"/>
      <c r="U142" s="22"/>
      <c r="V142" s="21"/>
      <c r="W142" s="22"/>
      <c r="X142" s="21"/>
      <c r="Y142" s="21" t="s">
        <v>1071</v>
      </c>
      <c r="Z142" s="21" t="s">
        <v>168</v>
      </c>
      <c r="AA142" s="21" t="s">
        <v>957</v>
      </c>
      <c r="AB142" s="21" t="s">
        <v>837</v>
      </c>
      <c r="AC142" s="21" t="s">
        <v>186</v>
      </c>
      <c r="AD142" s="21" t="s">
        <v>837</v>
      </c>
      <c r="AE142" s="21" t="s">
        <v>831</v>
      </c>
      <c r="AF142" s="21" t="s">
        <v>830</v>
      </c>
      <c r="AG142" s="21" t="s">
        <v>186</v>
      </c>
      <c r="AH142" s="21" t="s">
        <v>843</v>
      </c>
      <c r="AI142" s="22">
        <f ca="1">DO142-5</f>
        <v>43890.817020717594</v>
      </c>
      <c r="AJ142" s="22">
        <f ca="1">DO142</f>
        <v>43895.817020717594</v>
      </c>
      <c r="AK142" s="21"/>
      <c r="AL142" s="21"/>
      <c r="AM142" s="21"/>
      <c r="AN142" s="21"/>
      <c r="AO142" s="21"/>
      <c r="AP142" s="21"/>
      <c r="AQ142" s="21"/>
      <c r="AR142" s="21"/>
      <c r="AS142" s="21"/>
      <c r="AT142" s="21"/>
      <c r="AU142" s="21"/>
      <c r="AV142" s="21"/>
      <c r="AW142" s="21"/>
      <c r="AX142" s="21"/>
      <c r="AY142" s="21"/>
      <c r="AZ142" s="21"/>
      <c r="BA142" s="21"/>
      <c r="BB142" s="21"/>
      <c r="BC142" s="21"/>
      <c r="BD142" s="21"/>
      <c r="BE142" s="21"/>
      <c r="BF142" s="21"/>
      <c r="BG142" s="21"/>
      <c r="BH142" s="21"/>
      <c r="BI142" s="21"/>
      <c r="BJ142" s="21"/>
      <c r="BK142" s="21"/>
      <c r="BL142" s="21"/>
      <c r="BM142" s="21"/>
      <c r="BN142" s="21"/>
      <c r="BO142" s="21"/>
      <c r="BP142" s="21"/>
      <c r="BQ142" s="21"/>
      <c r="BR142" s="21"/>
      <c r="BS142" s="21"/>
      <c r="BT142" s="21"/>
      <c r="BU142" s="21"/>
      <c r="BV142" s="21"/>
      <c r="BW142" s="21"/>
      <c r="BX142" s="21" t="s">
        <v>1070</v>
      </c>
      <c r="BY142" s="21" t="s">
        <v>168</v>
      </c>
      <c r="BZ142" s="21" t="s">
        <v>956</v>
      </c>
      <c r="CA142" s="21" t="s">
        <v>1051</v>
      </c>
      <c r="CB142" s="21" t="s">
        <v>186</v>
      </c>
      <c r="CC142" s="21" t="s">
        <v>1051</v>
      </c>
      <c r="CD142" s="21" t="s">
        <v>824</v>
      </c>
      <c r="CE142" s="21" t="s">
        <v>830</v>
      </c>
      <c r="CF142" s="21" t="s">
        <v>186</v>
      </c>
      <c r="CG142" s="21" t="s">
        <v>844</v>
      </c>
      <c r="CH142" s="22">
        <f t="shared" ca="1" si="33"/>
        <v>43887.901071643515</v>
      </c>
      <c r="CI142" s="22">
        <f t="shared" ca="1" si="33"/>
        <v>43895.901071643515</v>
      </c>
      <c r="CJ142" s="21"/>
      <c r="CK142" s="21"/>
      <c r="CL142" s="21"/>
      <c r="CM142" s="21"/>
      <c r="CN142" s="21"/>
      <c r="CO142" s="21" t="s">
        <v>1071</v>
      </c>
      <c r="CP142" s="21" t="s">
        <v>168</v>
      </c>
      <c r="CQ142" s="21" t="s">
        <v>957</v>
      </c>
      <c r="CR142" s="21" t="s">
        <v>837</v>
      </c>
      <c r="CS142" s="21" t="s">
        <v>186</v>
      </c>
      <c r="CT142" s="21" t="s">
        <v>837</v>
      </c>
      <c r="CU142" s="21" t="s">
        <v>831</v>
      </c>
      <c r="CV142" s="21" t="s">
        <v>830</v>
      </c>
      <c r="CW142" s="21" t="s">
        <v>186</v>
      </c>
      <c r="CX142" s="21" t="s">
        <v>843</v>
      </c>
      <c r="CY142" s="22">
        <f ca="1">AI142</f>
        <v>43890.817020717594</v>
      </c>
      <c r="CZ142" s="22">
        <f ca="1">AJ142</f>
        <v>43895.817020717594</v>
      </c>
      <c r="DA142" s="21"/>
      <c r="DB142" s="21"/>
      <c r="DC142" s="21"/>
      <c r="DD142" s="21"/>
      <c r="DE142" s="21"/>
      <c r="DF142" s="22">
        <f ca="1">NOW()-TIME(2.5,0,0)</f>
        <v>43895.901071643515</v>
      </c>
      <c r="DG142" s="21" t="s">
        <v>837</v>
      </c>
      <c r="DH142" s="22">
        <f ca="1">DF142+TIME(0.2,3,1)</f>
        <v>43895.903166550925</v>
      </c>
      <c r="DI142" s="21" t="s">
        <v>831</v>
      </c>
      <c r="DJ142" s="21" t="s">
        <v>831</v>
      </c>
      <c r="DK142" s="21" t="s">
        <v>1070</v>
      </c>
      <c r="DL142" s="21" t="s">
        <v>838</v>
      </c>
      <c r="DM142" s="21"/>
      <c r="DN142" s="22"/>
      <c r="DO142" s="22">
        <f ca="1">NOW()-TIME(4,1,2)</f>
        <v>43895.817020717594</v>
      </c>
      <c r="DP142" s="21" t="s">
        <v>837</v>
      </c>
      <c r="DQ142" s="22">
        <f ca="1">DO142+TIME(1,1,1)</f>
        <v>43895.859393402781</v>
      </c>
      <c r="DR142" s="21" t="s">
        <v>835</v>
      </c>
      <c r="DS142" s="21" t="s">
        <v>835</v>
      </c>
      <c r="DT142" s="21" t="s">
        <v>1070</v>
      </c>
      <c r="DU142" s="21" t="s">
        <v>838</v>
      </c>
      <c r="DV142" s="21"/>
      <c r="DW142" s="22"/>
      <c r="DX142" s="22"/>
      <c r="DY142" s="21"/>
      <c r="DZ142" s="21"/>
      <c r="EA142" s="21"/>
      <c r="EB142" s="21"/>
      <c r="EC142" s="21"/>
      <c r="ED142" s="21"/>
      <c r="EE142" s="21"/>
      <c r="EF142" s="22"/>
      <c r="EG142" s="21"/>
      <c r="EH142" s="21"/>
      <c r="EI142" s="21"/>
      <c r="EJ142" s="21"/>
      <c r="EK142" s="21"/>
      <c r="EL142" s="21"/>
      <c r="EM142" s="21"/>
      <c r="EN142" s="21"/>
      <c r="EO142" s="21"/>
      <c r="EP142" s="21"/>
      <c r="EQ142" s="21"/>
      <c r="ER142" s="21"/>
      <c r="ES142" s="21"/>
      <c r="ET142" s="21"/>
      <c r="EU142" s="21"/>
      <c r="EV142" s="21"/>
      <c r="EW142" s="21"/>
      <c r="EX142" s="21"/>
      <c r="EY142" s="21">
        <v>138</v>
      </c>
      <c r="EZ142" s="21">
        <v>1007005745</v>
      </c>
      <c r="FA142" s="21">
        <v>811230627</v>
      </c>
      <c r="FB142" s="25">
        <v>370</v>
      </c>
      <c r="FC142" s="21" t="s">
        <v>585</v>
      </c>
      <c r="FD142" s="21" t="s">
        <v>549</v>
      </c>
      <c r="FE142" s="26" t="s">
        <v>672</v>
      </c>
      <c r="FF142" s="21" t="s">
        <v>650</v>
      </c>
    </row>
    <row r="143" spans="1:162" s="12" customFormat="1" x14ac:dyDescent="0.25">
      <c r="A143" s="21">
        <v>1</v>
      </c>
      <c r="B143" s="21">
        <v>142</v>
      </c>
      <c r="C143" s="22">
        <f ca="1">R143-2</f>
        <v>43887.817032291663</v>
      </c>
      <c r="D143" s="21" t="s">
        <v>168</v>
      </c>
      <c r="E143" s="21">
        <v>142</v>
      </c>
      <c r="F143" s="23">
        <f t="shared" ca="1" si="21"/>
        <v>43947.817032291663</v>
      </c>
      <c r="G143" s="22"/>
      <c r="H143" s="21" t="s">
        <v>1070</v>
      </c>
      <c r="I143" s="21" t="s">
        <v>168</v>
      </c>
      <c r="J143" s="21" t="s">
        <v>956</v>
      </c>
      <c r="K143" s="21" t="s">
        <v>1051</v>
      </c>
      <c r="L143" s="21" t="s">
        <v>186</v>
      </c>
      <c r="M143" s="21" t="s">
        <v>1051</v>
      </c>
      <c r="N143" s="21" t="s">
        <v>835</v>
      </c>
      <c r="O143" s="21" t="s">
        <v>830</v>
      </c>
      <c r="P143" s="21" t="s">
        <v>186</v>
      </c>
      <c r="Q143" s="21" t="s">
        <v>844</v>
      </c>
      <c r="R143" s="22">
        <f ca="1">DF143-6</f>
        <v>43889.817032291663</v>
      </c>
      <c r="S143" s="22">
        <f t="shared" ca="1" si="34"/>
        <v>43895.817032291663</v>
      </c>
      <c r="T143" s="21"/>
      <c r="U143" s="22"/>
      <c r="V143" s="21"/>
      <c r="W143" s="22"/>
      <c r="X143" s="21"/>
      <c r="Y143" s="21"/>
      <c r="Z143" s="21"/>
      <c r="AA143" s="21"/>
      <c r="AB143" s="21"/>
      <c r="AC143" s="21"/>
      <c r="AD143" s="21"/>
      <c r="AE143" s="21"/>
      <c r="AF143" s="21"/>
      <c r="AG143" s="21"/>
      <c r="AH143" s="21"/>
      <c r="AI143" s="22"/>
      <c r="AJ143" s="22"/>
      <c r="AK143" s="21"/>
      <c r="AL143" s="21"/>
      <c r="AM143" s="21"/>
      <c r="AN143" s="21"/>
      <c r="AO143" s="21"/>
      <c r="AP143" s="21"/>
      <c r="AQ143" s="21"/>
      <c r="AR143" s="21"/>
      <c r="AS143" s="21"/>
      <c r="AT143" s="21"/>
      <c r="AU143" s="21"/>
      <c r="AV143" s="21"/>
      <c r="AW143" s="21"/>
      <c r="AX143" s="21"/>
      <c r="AY143" s="21"/>
      <c r="AZ143" s="21"/>
      <c r="BA143" s="21"/>
      <c r="BB143" s="21"/>
      <c r="BC143" s="21"/>
      <c r="BD143" s="21"/>
      <c r="BE143" s="21"/>
      <c r="BF143" s="21"/>
      <c r="BG143" s="21"/>
      <c r="BH143" s="21"/>
      <c r="BI143" s="21"/>
      <c r="BJ143" s="21"/>
      <c r="BK143" s="21"/>
      <c r="BL143" s="21"/>
      <c r="BM143" s="21"/>
      <c r="BN143" s="21"/>
      <c r="BO143" s="21"/>
      <c r="BP143" s="21"/>
      <c r="BQ143" s="21"/>
      <c r="BR143" s="21"/>
      <c r="BS143" s="21"/>
      <c r="BT143" s="21"/>
      <c r="BU143" s="21"/>
      <c r="BV143" s="21"/>
      <c r="BW143" s="21"/>
      <c r="BX143" s="21" t="s">
        <v>1070</v>
      </c>
      <c r="BY143" s="21" t="s">
        <v>168</v>
      </c>
      <c r="BZ143" s="21" t="s">
        <v>956</v>
      </c>
      <c r="CA143" s="21" t="s">
        <v>1051</v>
      </c>
      <c r="CB143" s="21" t="s">
        <v>186</v>
      </c>
      <c r="CC143" s="21" t="s">
        <v>1051</v>
      </c>
      <c r="CD143" s="21" t="s">
        <v>835</v>
      </c>
      <c r="CE143" s="21" t="s">
        <v>830</v>
      </c>
      <c r="CF143" s="21" t="s">
        <v>186</v>
      </c>
      <c r="CG143" s="21" t="s">
        <v>844</v>
      </c>
      <c r="CH143" s="22">
        <f t="shared" ca="1" si="33"/>
        <v>43889.817032291663</v>
      </c>
      <c r="CI143" s="22">
        <f t="shared" ca="1" si="33"/>
        <v>43895.817032291663</v>
      </c>
      <c r="CJ143" s="21"/>
      <c r="CK143" s="21"/>
      <c r="CL143" s="21"/>
      <c r="CM143" s="21"/>
      <c r="CN143" s="21"/>
      <c r="CO143" s="21"/>
      <c r="CP143" s="21"/>
      <c r="CQ143" s="21"/>
      <c r="CR143" s="21"/>
      <c r="CS143" s="21"/>
      <c r="CT143" s="21"/>
      <c r="CU143" s="21"/>
      <c r="CV143" s="21"/>
      <c r="CW143" s="21"/>
      <c r="CX143" s="21"/>
      <c r="CY143" s="21"/>
      <c r="CZ143" s="21"/>
      <c r="DA143" s="21"/>
      <c r="DB143" s="21"/>
      <c r="DC143" s="21"/>
      <c r="DD143" s="21"/>
      <c r="DE143" s="21"/>
      <c r="DF143" s="22">
        <f ca="1">NOW()-TIME(4,1,1)</f>
        <v>43895.817032291663</v>
      </c>
      <c r="DG143" s="21" t="s">
        <v>837</v>
      </c>
      <c r="DH143" s="22">
        <f ca="1">DF143+TIME(0.5,0.5,1)</f>
        <v>43895.81704386574</v>
      </c>
      <c r="DI143" s="21" t="s">
        <v>824</v>
      </c>
      <c r="DJ143" s="21" t="s">
        <v>824</v>
      </c>
      <c r="DK143" s="21" t="s">
        <v>1070</v>
      </c>
      <c r="DL143" s="21" t="s">
        <v>838</v>
      </c>
      <c r="DM143" s="21"/>
      <c r="DN143" s="22"/>
      <c r="DO143" s="22"/>
      <c r="DP143" s="21"/>
      <c r="DQ143" s="22"/>
      <c r="DR143" s="21"/>
      <c r="DS143" s="21"/>
      <c r="DT143" s="21"/>
      <c r="DU143" s="21"/>
      <c r="DV143" s="21"/>
      <c r="DW143" s="22"/>
      <c r="DX143" s="22"/>
      <c r="DY143" s="21"/>
      <c r="DZ143" s="21"/>
      <c r="EA143" s="21"/>
      <c r="EB143" s="21"/>
      <c r="EC143" s="21"/>
      <c r="ED143" s="21"/>
      <c r="EE143" s="21"/>
      <c r="EF143" s="22"/>
      <c r="EG143" s="21"/>
      <c r="EH143" s="21"/>
      <c r="EI143" s="21"/>
      <c r="EJ143" s="21"/>
      <c r="EK143" s="21"/>
      <c r="EL143" s="21"/>
      <c r="EM143" s="21"/>
      <c r="EN143" s="21"/>
      <c r="EO143" s="21"/>
      <c r="EP143" s="21"/>
      <c r="EQ143" s="21"/>
      <c r="ER143" s="21"/>
      <c r="ES143" s="21"/>
      <c r="ET143" s="21"/>
      <c r="EU143" s="21"/>
      <c r="EV143" s="21"/>
      <c r="EW143" s="21"/>
      <c r="EX143" s="21"/>
      <c r="EY143" s="21">
        <v>139</v>
      </c>
      <c r="EZ143" s="21">
        <v>1006005760</v>
      </c>
      <c r="FA143" s="21">
        <v>883192990</v>
      </c>
      <c r="FB143" s="25">
        <v>595</v>
      </c>
      <c r="FC143" s="21" t="s">
        <v>566</v>
      </c>
      <c r="FD143" s="21" t="s">
        <v>555</v>
      </c>
      <c r="FE143" s="26" t="s">
        <v>685</v>
      </c>
      <c r="FF143" s="21" t="s">
        <v>627</v>
      </c>
    </row>
    <row r="144" spans="1:162" s="12" customFormat="1" x14ac:dyDescent="0.25">
      <c r="A144" s="21">
        <v>1</v>
      </c>
      <c r="B144" s="21">
        <v>143</v>
      </c>
      <c r="C144" s="22">
        <f ca="1">R144-4</f>
        <v>43888.817738310187</v>
      </c>
      <c r="D144" s="21" t="s">
        <v>168</v>
      </c>
      <c r="E144" s="21">
        <v>143</v>
      </c>
      <c r="F144" s="23">
        <f ca="1">R144+60</f>
        <v>43952.817738310187</v>
      </c>
      <c r="G144" s="22"/>
      <c r="H144" s="21" t="s">
        <v>1070</v>
      </c>
      <c r="I144" s="21" t="s">
        <v>168</v>
      </c>
      <c r="J144" s="21" t="s">
        <v>956</v>
      </c>
      <c r="K144" s="21" t="s">
        <v>835</v>
      </c>
      <c r="L144" s="21" t="s">
        <v>186</v>
      </c>
      <c r="M144" s="21" t="s">
        <v>835</v>
      </c>
      <c r="N144" s="21" t="s">
        <v>837</v>
      </c>
      <c r="O144" s="21" t="s">
        <v>830</v>
      </c>
      <c r="P144" s="21" t="s">
        <v>186</v>
      </c>
      <c r="Q144" s="21" t="s">
        <v>844</v>
      </c>
      <c r="R144" s="22">
        <f ca="1">DF144-3</f>
        <v>43892.817738310187</v>
      </c>
      <c r="S144" s="22">
        <f t="shared" ca="1" si="34"/>
        <v>43895.817738310187</v>
      </c>
      <c r="T144" s="21"/>
      <c r="U144" s="22"/>
      <c r="V144" s="21"/>
      <c r="W144" s="22"/>
      <c r="X144" s="21"/>
      <c r="Y144" s="21"/>
      <c r="Z144" s="21"/>
      <c r="AA144" s="21"/>
      <c r="AB144" s="21"/>
      <c r="AC144" s="21"/>
      <c r="AD144" s="21"/>
      <c r="AE144" s="21"/>
      <c r="AF144" s="21"/>
      <c r="AG144" s="21"/>
      <c r="AH144" s="21"/>
      <c r="AI144" s="22"/>
      <c r="AJ144" s="22"/>
      <c r="AK144" s="21"/>
      <c r="AL144" s="21"/>
      <c r="AM144" s="21"/>
      <c r="AN144" s="21"/>
      <c r="AO144" s="21"/>
      <c r="AP144" s="21"/>
      <c r="AQ144" s="21"/>
      <c r="AR144" s="21"/>
      <c r="AS144" s="21"/>
      <c r="AT144" s="21"/>
      <c r="AU144" s="21"/>
      <c r="AV144" s="21"/>
      <c r="AW144" s="21"/>
      <c r="AX144" s="21"/>
      <c r="AY144" s="21"/>
      <c r="AZ144" s="21"/>
      <c r="BA144" s="21"/>
      <c r="BB144" s="21"/>
      <c r="BC144" s="21"/>
      <c r="BD144" s="21"/>
      <c r="BE144" s="21"/>
      <c r="BF144" s="21"/>
      <c r="BG144" s="21"/>
      <c r="BH144" s="21"/>
      <c r="BI144" s="21"/>
      <c r="BJ144" s="21"/>
      <c r="BK144" s="21"/>
      <c r="BL144" s="21"/>
      <c r="BM144" s="21"/>
      <c r="BN144" s="21"/>
      <c r="BO144" s="21"/>
      <c r="BP144" s="21"/>
      <c r="BQ144" s="21"/>
      <c r="BR144" s="21"/>
      <c r="BS144" s="21"/>
      <c r="BT144" s="21"/>
      <c r="BU144" s="21"/>
      <c r="BV144" s="21"/>
      <c r="BW144" s="21"/>
      <c r="BX144" s="21" t="s">
        <v>1070</v>
      </c>
      <c r="BY144" s="21" t="s">
        <v>168</v>
      </c>
      <c r="BZ144" s="21" t="s">
        <v>956</v>
      </c>
      <c r="CA144" s="21" t="s">
        <v>835</v>
      </c>
      <c r="CB144" s="21" t="s">
        <v>186</v>
      </c>
      <c r="CC144" s="21" t="s">
        <v>835</v>
      </c>
      <c r="CD144" s="21" t="s">
        <v>837</v>
      </c>
      <c r="CE144" s="21" t="s">
        <v>830</v>
      </c>
      <c r="CF144" s="21" t="s">
        <v>186</v>
      </c>
      <c r="CG144" s="21" t="s">
        <v>844</v>
      </c>
      <c r="CH144" s="22">
        <f t="shared" ca="1" si="33"/>
        <v>43892.817738310187</v>
      </c>
      <c r="CI144" s="22">
        <f t="shared" ca="1" si="33"/>
        <v>43895.817738310187</v>
      </c>
      <c r="CJ144" s="21"/>
      <c r="CK144" s="21"/>
      <c r="CL144" s="21"/>
      <c r="CM144" s="21"/>
      <c r="CN144" s="21"/>
      <c r="CO144" s="21"/>
      <c r="CP144" s="21"/>
      <c r="CQ144" s="21"/>
      <c r="CR144" s="21"/>
      <c r="CS144" s="21"/>
      <c r="CT144" s="21"/>
      <c r="CU144" s="21"/>
      <c r="CV144" s="21"/>
      <c r="CW144" s="21"/>
      <c r="CX144" s="21"/>
      <c r="CY144" s="21"/>
      <c r="CZ144" s="21"/>
      <c r="DA144" s="21"/>
      <c r="DB144" s="21"/>
      <c r="DC144" s="21"/>
      <c r="DD144" s="21"/>
      <c r="DE144" s="21"/>
      <c r="DF144" s="22">
        <f ca="1">NOW()-TIME(4.5,0,0)</f>
        <v>43895.817738310187</v>
      </c>
      <c r="DG144" s="21" t="s">
        <v>835</v>
      </c>
      <c r="DH144" s="22">
        <f ca="1">DF144+TIME(0.7,1,1)</f>
        <v>43895.818444328703</v>
      </c>
      <c r="DI144" s="21" t="s">
        <v>824</v>
      </c>
      <c r="DJ144" s="21" t="s">
        <v>824</v>
      </c>
      <c r="DK144" s="21" t="s">
        <v>1070</v>
      </c>
      <c r="DL144" s="21" t="s">
        <v>838</v>
      </c>
      <c r="DM144" s="21"/>
      <c r="DN144" s="22"/>
      <c r="DO144" s="22"/>
      <c r="DP144" s="21"/>
      <c r="DQ144" s="22"/>
      <c r="DR144" s="21"/>
      <c r="DS144" s="21"/>
      <c r="DT144" s="21"/>
      <c r="DU144" s="21"/>
      <c r="DV144" s="21"/>
      <c r="DW144" s="22"/>
      <c r="DX144" s="22"/>
      <c r="DY144" s="21"/>
      <c r="DZ144" s="21"/>
      <c r="EA144" s="21"/>
      <c r="EB144" s="21"/>
      <c r="EC144" s="21"/>
      <c r="ED144" s="21"/>
      <c r="EE144" s="21"/>
      <c r="EF144" s="22"/>
      <c r="EG144" s="21"/>
      <c r="EH144" s="21"/>
      <c r="EI144" s="21"/>
      <c r="EJ144" s="21"/>
      <c r="EK144" s="21"/>
      <c r="EL144" s="21"/>
      <c r="EM144" s="21"/>
      <c r="EN144" s="21"/>
      <c r="EO144" s="21"/>
      <c r="EP144" s="21"/>
      <c r="EQ144" s="21"/>
      <c r="ER144" s="21"/>
      <c r="ES144" s="21"/>
      <c r="ET144" s="21"/>
      <c r="EU144" s="21"/>
      <c r="EV144" s="21"/>
      <c r="EW144" s="21"/>
      <c r="EX144" s="21"/>
      <c r="EY144" s="21">
        <v>140</v>
      </c>
      <c r="EZ144" s="21">
        <v>1005005778</v>
      </c>
      <c r="FA144" s="21">
        <v>955155353</v>
      </c>
      <c r="FB144" s="25">
        <v>402</v>
      </c>
      <c r="FC144" s="21" t="s">
        <v>578</v>
      </c>
      <c r="FD144" s="21" t="s">
        <v>561</v>
      </c>
      <c r="FE144" s="26" t="s">
        <v>1052</v>
      </c>
      <c r="FF144" s="21" t="s">
        <v>598</v>
      </c>
    </row>
    <row r="145" spans="1:162" s="12" customFormat="1" x14ac:dyDescent="0.25">
      <c r="A145" s="21">
        <v>1</v>
      </c>
      <c r="B145" s="21">
        <v>144</v>
      </c>
      <c r="C145" s="22">
        <f ca="1">R145-8</f>
        <v>43878.859404976851</v>
      </c>
      <c r="D145" s="21" t="s">
        <v>168</v>
      </c>
      <c r="E145" s="21">
        <v>144</v>
      </c>
      <c r="F145" s="23">
        <f ca="1">C145+60</f>
        <v>43938.859404976851</v>
      </c>
      <c r="G145" s="22"/>
      <c r="H145" s="21" t="s">
        <v>1070</v>
      </c>
      <c r="I145" s="21" t="s">
        <v>168</v>
      </c>
      <c r="J145" s="21" t="s">
        <v>956</v>
      </c>
      <c r="K145" s="21" t="s">
        <v>825</v>
      </c>
      <c r="L145" s="21" t="s">
        <v>186</v>
      </c>
      <c r="M145" s="21" t="s">
        <v>825</v>
      </c>
      <c r="N145" s="21" t="s">
        <v>831</v>
      </c>
      <c r="O145" s="21" t="s">
        <v>830</v>
      </c>
      <c r="P145" s="21" t="s">
        <v>186</v>
      </c>
      <c r="Q145" s="21" t="s">
        <v>844</v>
      </c>
      <c r="R145" s="22">
        <f ca="1">DF145-9</f>
        <v>43886.859404976851</v>
      </c>
      <c r="S145" s="22">
        <f t="shared" ca="1" si="34"/>
        <v>43895.859404976851</v>
      </c>
      <c r="T145" s="21"/>
      <c r="U145" s="22"/>
      <c r="V145" s="21"/>
      <c r="W145" s="22"/>
      <c r="X145" s="21"/>
      <c r="Y145" s="21"/>
      <c r="Z145" s="21"/>
      <c r="AA145" s="21"/>
      <c r="AB145" s="21"/>
      <c r="AC145" s="21"/>
      <c r="AD145" s="21"/>
      <c r="AE145" s="21"/>
      <c r="AF145" s="21"/>
      <c r="AG145" s="21"/>
      <c r="AH145" s="21"/>
      <c r="AI145" s="22"/>
      <c r="AJ145" s="22"/>
      <c r="AK145" s="21"/>
      <c r="AL145" s="21"/>
      <c r="AM145" s="21"/>
      <c r="AN145" s="21"/>
      <c r="AO145" s="21"/>
      <c r="AP145" s="21"/>
      <c r="AQ145" s="21"/>
      <c r="AR145" s="21"/>
      <c r="AS145" s="21"/>
      <c r="AT145" s="21"/>
      <c r="AU145" s="21"/>
      <c r="AV145" s="21"/>
      <c r="AW145" s="21"/>
      <c r="AX145" s="21"/>
      <c r="AY145" s="21"/>
      <c r="AZ145" s="21"/>
      <c r="BA145" s="21"/>
      <c r="BB145" s="21"/>
      <c r="BC145" s="21"/>
      <c r="BD145" s="21"/>
      <c r="BE145" s="21"/>
      <c r="BF145" s="21"/>
      <c r="BG145" s="21"/>
      <c r="BH145" s="21"/>
      <c r="BI145" s="21"/>
      <c r="BJ145" s="21"/>
      <c r="BK145" s="21"/>
      <c r="BL145" s="21"/>
      <c r="BM145" s="21"/>
      <c r="BN145" s="21"/>
      <c r="BO145" s="21"/>
      <c r="BP145" s="21"/>
      <c r="BQ145" s="21"/>
      <c r="BR145" s="21"/>
      <c r="BS145" s="21"/>
      <c r="BT145" s="21"/>
      <c r="BU145" s="21"/>
      <c r="BV145" s="21"/>
      <c r="BW145" s="21"/>
      <c r="BX145" s="21" t="s">
        <v>1070</v>
      </c>
      <c r="BY145" s="21" t="s">
        <v>168</v>
      </c>
      <c r="BZ145" s="21" t="s">
        <v>956</v>
      </c>
      <c r="CA145" s="21" t="s">
        <v>825</v>
      </c>
      <c r="CB145" s="21" t="s">
        <v>186</v>
      </c>
      <c r="CC145" s="21" t="s">
        <v>825</v>
      </c>
      <c r="CD145" s="21" t="s">
        <v>831</v>
      </c>
      <c r="CE145" s="21" t="s">
        <v>830</v>
      </c>
      <c r="CF145" s="21" t="s">
        <v>186</v>
      </c>
      <c r="CG145" s="21" t="s">
        <v>844</v>
      </c>
      <c r="CH145" s="22">
        <f t="shared" ca="1" si="33"/>
        <v>43886.859404976851</v>
      </c>
      <c r="CI145" s="22">
        <f t="shared" ca="1" si="33"/>
        <v>43895.859404976851</v>
      </c>
      <c r="CJ145" s="21"/>
      <c r="CK145" s="21"/>
      <c r="CL145" s="21"/>
      <c r="CM145" s="21"/>
      <c r="CN145" s="21"/>
      <c r="CO145" s="21"/>
      <c r="CP145" s="21"/>
      <c r="CQ145" s="21"/>
      <c r="CR145" s="21"/>
      <c r="CS145" s="21"/>
      <c r="CT145" s="21"/>
      <c r="CU145" s="21"/>
      <c r="CV145" s="21"/>
      <c r="CW145" s="21"/>
      <c r="CX145" s="21"/>
      <c r="CY145" s="21"/>
      <c r="CZ145" s="21"/>
      <c r="DA145" s="21"/>
      <c r="DB145" s="21"/>
      <c r="DC145" s="21"/>
      <c r="DD145" s="21"/>
      <c r="DE145" s="21"/>
      <c r="DF145" s="22">
        <f ca="1">NOW()-TIME(3.5,0,0)</f>
        <v>43895.859404976851</v>
      </c>
      <c r="DG145" s="21" t="s">
        <v>825</v>
      </c>
      <c r="DH145" s="22">
        <f ca="1">DF145+TIME(0.8,1,1)</f>
        <v>43895.860110995367</v>
      </c>
      <c r="DI145" s="21" t="s">
        <v>824</v>
      </c>
      <c r="DJ145" s="21" t="s">
        <v>824</v>
      </c>
      <c r="DK145" s="21" t="s">
        <v>1070</v>
      </c>
      <c r="DL145" s="21" t="s">
        <v>838</v>
      </c>
      <c r="DM145" s="21"/>
      <c r="DN145" s="22"/>
      <c r="DO145" s="22"/>
      <c r="DP145" s="21"/>
      <c r="DQ145" s="22"/>
      <c r="DR145" s="21"/>
      <c r="DS145" s="21"/>
      <c r="DT145" s="21"/>
      <c r="DU145" s="21"/>
      <c r="DV145" s="21"/>
      <c r="DW145" s="22"/>
      <c r="DX145" s="22"/>
      <c r="DY145" s="21"/>
      <c r="DZ145" s="21"/>
      <c r="EA145" s="21"/>
      <c r="EB145" s="21"/>
      <c r="EC145" s="21"/>
      <c r="ED145" s="21"/>
      <c r="EE145" s="21"/>
      <c r="EF145" s="22"/>
      <c r="EG145" s="21"/>
      <c r="EH145" s="21"/>
      <c r="EI145" s="21"/>
      <c r="EJ145" s="21"/>
      <c r="EK145" s="21"/>
      <c r="EL145" s="21"/>
      <c r="EM145" s="21"/>
      <c r="EN145" s="21"/>
      <c r="EO145" s="21"/>
      <c r="EP145" s="21"/>
      <c r="EQ145" s="21"/>
      <c r="ER145" s="21"/>
      <c r="ES145" s="21"/>
      <c r="ET145" s="21"/>
      <c r="EU145" s="21"/>
      <c r="EV145" s="21"/>
      <c r="EW145" s="21"/>
      <c r="EX145" s="21"/>
      <c r="EY145" s="21">
        <v>141</v>
      </c>
      <c r="EZ145" s="21">
        <v>1004005810</v>
      </c>
      <c r="FA145" s="21">
        <v>102711778</v>
      </c>
      <c r="FB145" s="25">
        <v>85</v>
      </c>
      <c r="FC145" s="21" t="s">
        <v>554</v>
      </c>
      <c r="FD145" s="21" t="s">
        <v>567</v>
      </c>
      <c r="FE145" s="26" t="s">
        <v>1053</v>
      </c>
      <c r="FF145" s="21" t="s">
        <v>983</v>
      </c>
    </row>
    <row r="146" spans="1:162" s="12" customFormat="1" x14ac:dyDescent="0.25">
      <c r="A146" s="21">
        <v>1</v>
      </c>
      <c r="B146" s="21">
        <v>145</v>
      </c>
      <c r="C146" s="22">
        <f ca="1">R146-3</f>
        <v>43887.983004513888</v>
      </c>
      <c r="D146" s="21" t="s">
        <v>168</v>
      </c>
      <c r="E146" s="21">
        <v>145</v>
      </c>
      <c r="F146" s="23">
        <f ca="1">R146+60</f>
        <v>43950.983004513888</v>
      </c>
      <c r="G146" s="22"/>
      <c r="H146" s="21" t="s">
        <v>1070</v>
      </c>
      <c r="I146" s="21" t="s">
        <v>168</v>
      </c>
      <c r="J146" s="21" t="s">
        <v>956</v>
      </c>
      <c r="K146" s="21" t="s">
        <v>835</v>
      </c>
      <c r="L146" s="21" t="s">
        <v>186</v>
      </c>
      <c r="M146" s="21" t="s">
        <v>835</v>
      </c>
      <c r="N146" s="21" t="s">
        <v>824</v>
      </c>
      <c r="O146" s="21" t="s">
        <v>830</v>
      </c>
      <c r="P146" s="21" t="s">
        <v>186</v>
      </c>
      <c r="Q146" s="21" t="s">
        <v>844</v>
      </c>
      <c r="R146" s="22">
        <f ca="1">DF146-5</f>
        <v>43890.983004513888</v>
      </c>
      <c r="S146" s="22">
        <f t="shared" ca="1" si="34"/>
        <v>43895.983004513888</v>
      </c>
      <c r="T146" s="21"/>
      <c r="U146" s="22"/>
      <c r="V146" s="21"/>
      <c r="W146" s="22"/>
      <c r="X146" s="21"/>
      <c r="Y146" s="21"/>
      <c r="Z146" s="21"/>
      <c r="AA146" s="21"/>
      <c r="AB146" s="21"/>
      <c r="AC146" s="21"/>
      <c r="AD146" s="21"/>
      <c r="AE146" s="21"/>
      <c r="AF146" s="21"/>
      <c r="AG146" s="21"/>
      <c r="AH146" s="21"/>
      <c r="AI146" s="22"/>
      <c r="AJ146" s="22"/>
      <c r="AK146" s="21"/>
      <c r="AL146" s="21"/>
      <c r="AM146" s="21"/>
      <c r="AN146" s="21"/>
      <c r="AO146" s="21"/>
      <c r="AP146" s="21"/>
      <c r="AQ146" s="21"/>
      <c r="AR146" s="21"/>
      <c r="AS146" s="21"/>
      <c r="AT146" s="21"/>
      <c r="AU146" s="21"/>
      <c r="AV146" s="21"/>
      <c r="AW146" s="21"/>
      <c r="AX146" s="21"/>
      <c r="AY146" s="21"/>
      <c r="AZ146" s="21"/>
      <c r="BA146" s="21"/>
      <c r="BB146" s="21"/>
      <c r="BC146" s="21"/>
      <c r="BD146" s="21"/>
      <c r="BE146" s="21"/>
      <c r="BF146" s="21"/>
      <c r="BG146" s="21"/>
      <c r="BH146" s="21"/>
      <c r="BI146" s="21"/>
      <c r="BJ146" s="21"/>
      <c r="BK146" s="21"/>
      <c r="BL146" s="21"/>
      <c r="BM146" s="21"/>
      <c r="BN146" s="21"/>
      <c r="BO146" s="21"/>
      <c r="BP146" s="21"/>
      <c r="BQ146" s="21"/>
      <c r="BR146" s="21"/>
      <c r="BS146" s="21"/>
      <c r="BT146" s="21"/>
      <c r="BU146" s="21"/>
      <c r="BV146" s="21"/>
      <c r="BW146" s="21"/>
      <c r="BX146" s="21" t="s">
        <v>1070</v>
      </c>
      <c r="BY146" s="21" t="s">
        <v>168</v>
      </c>
      <c r="BZ146" s="21" t="s">
        <v>956</v>
      </c>
      <c r="CA146" s="21" t="s">
        <v>835</v>
      </c>
      <c r="CB146" s="21" t="s">
        <v>186</v>
      </c>
      <c r="CC146" s="21" t="s">
        <v>835</v>
      </c>
      <c r="CD146" s="21" t="s">
        <v>824</v>
      </c>
      <c r="CE146" s="21" t="s">
        <v>830</v>
      </c>
      <c r="CF146" s="21" t="s">
        <v>186</v>
      </c>
      <c r="CG146" s="21" t="s">
        <v>844</v>
      </c>
      <c r="CH146" s="22">
        <f t="shared" ca="1" si="33"/>
        <v>43890.983004513888</v>
      </c>
      <c r="CI146" s="22">
        <f t="shared" ca="1" si="33"/>
        <v>43895.983004513888</v>
      </c>
      <c r="CJ146" s="21"/>
      <c r="CK146" s="21"/>
      <c r="CL146" s="21"/>
      <c r="CM146" s="21"/>
      <c r="CN146" s="21"/>
      <c r="CO146" s="21"/>
      <c r="CP146" s="21"/>
      <c r="CQ146" s="21"/>
      <c r="CR146" s="21"/>
      <c r="CS146" s="21"/>
      <c r="CT146" s="21"/>
      <c r="CU146" s="21"/>
      <c r="CV146" s="21"/>
      <c r="CW146" s="21"/>
      <c r="CX146" s="21"/>
      <c r="CY146" s="21"/>
      <c r="CZ146" s="21"/>
      <c r="DA146" s="21"/>
      <c r="DB146" s="21"/>
      <c r="DC146" s="21"/>
      <c r="DD146" s="21"/>
      <c r="DE146" s="21"/>
      <c r="DF146" s="22">
        <f ca="1">NOW()-TIME(0.5,2,1)</f>
        <v>43895.983004513888</v>
      </c>
      <c r="DG146" s="21" t="s">
        <v>835</v>
      </c>
      <c r="DH146" s="22">
        <f ca="1">NOW()</f>
        <v>43895.984404976851</v>
      </c>
      <c r="DI146" s="21" t="s">
        <v>831</v>
      </c>
      <c r="DJ146" s="21" t="s">
        <v>831</v>
      </c>
      <c r="DK146" s="21" t="s">
        <v>1070</v>
      </c>
      <c r="DL146" s="21" t="s">
        <v>838</v>
      </c>
      <c r="DM146" s="21"/>
      <c r="DN146" s="22"/>
      <c r="DO146" s="22">
        <f ca="1">NOW()-TIME(1,1,1)</f>
        <v>43895.942032291663</v>
      </c>
      <c r="DP146" s="21" t="s">
        <v>835</v>
      </c>
      <c r="DQ146" s="22">
        <f ca="1">DO146-TIME(0.5,1,0)</f>
        <v>43895.941337847216</v>
      </c>
      <c r="DR146" s="21" t="s">
        <v>837</v>
      </c>
      <c r="DS146" s="21" t="s">
        <v>837</v>
      </c>
      <c r="DT146" s="21" t="s">
        <v>1070</v>
      </c>
      <c r="DU146" s="21" t="s">
        <v>838</v>
      </c>
      <c r="DV146" s="21"/>
      <c r="DW146" s="22"/>
      <c r="DX146" s="22"/>
      <c r="DY146" s="21"/>
      <c r="DZ146" s="21"/>
      <c r="EA146" s="21"/>
      <c r="EB146" s="21"/>
      <c r="EC146" s="21"/>
      <c r="ED146" s="21"/>
      <c r="EE146" s="21"/>
      <c r="EF146" s="22"/>
      <c r="EG146" s="21"/>
      <c r="EH146" s="21"/>
      <c r="EI146" s="21"/>
      <c r="EJ146" s="21"/>
      <c r="EK146" s="21"/>
      <c r="EL146" s="21"/>
      <c r="EM146" s="21"/>
      <c r="EN146" s="21"/>
      <c r="EO146" s="21"/>
      <c r="EP146" s="21"/>
      <c r="EQ146" s="21"/>
      <c r="ER146" s="21"/>
      <c r="ES146" s="21"/>
      <c r="ET146" s="21"/>
      <c r="EU146" s="21"/>
      <c r="EV146" s="21"/>
      <c r="EW146" s="21"/>
      <c r="EX146" s="21"/>
      <c r="EY146" s="21">
        <v>142</v>
      </c>
      <c r="EZ146" s="21">
        <v>1023005836</v>
      </c>
      <c r="FA146" s="21">
        <v>109908008</v>
      </c>
      <c r="FB146" s="25">
        <v>372</v>
      </c>
      <c r="FC146" s="21" t="s">
        <v>572</v>
      </c>
      <c r="FD146" s="21" t="s">
        <v>573</v>
      </c>
      <c r="FE146" s="26" t="s">
        <v>1054</v>
      </c>
      <c r="FF146" s="21" t="s">
        <v>609</v>
      </c>
    </row>
    <row r="147" spans="1:162" s="12" customFormat="1" x14ac:dyDescent="0.25">
      <c r="A147" s="21">
        <v>1</v>
      </c>
      <c r="B147" s="21">
        <v>146</v>
      </c>
      <c r="C147" s="22">
        <f ca="1">R147-9</f>
        <v>43880.900365624999</v>
      </c>
      <c r="D147" s="21" t="s">
        <v>168</v>
      </c>
      <c r="E147" s="21">
        <v>146</v>
      </c>
      <c r="F147" s="23">
        <f t="shared" ref="F147:F183" ca="1" si="35">C147+60</f>
        <v>43940.900365624999</v>
      </c>
      <c r="G147" s="22"/>
      <c r="H147" s="21" t="s">
        <v>1070</v>
      </c>
      <c r="I147" s="21" t="s">
        <v>168</v>
      </c>
      <c r="J147" s="21" t="s">
        <v>956</v>
      </c>
      <c r="K147" s="21" t="s">
        <v>831</v>
      </c>
      <c r="L147" s="21" t="s">
        <v>186</v>
      </c>
      <c r="M147" s="21" t="s">
        <v>831</v>
      </c>
      <c r="N147" s="21" t="s">
        <v>831</v>
      </c>
      <c r="O147" s="21" t="s">
        <v>830</v>
      </c>
      <c r="P147" s="21" t="s">
        <v>186</v>
      </c>
      <c r="Q147" s="21" t="s">
        <v>844</v>
      </c>
      <c r="R147" s="22">
        <f ca="1">DF147-6</f>
        <v>43889.900365624999</v>
      </c>
      <c r="S147" s="22">
        <f t="shared" ca="1" si="34"/>
        <v>43895.900365624999</v>
      </c>
      <c r="T147" s="21"/>
      <c r="U147" s="22"/>
      <c r="V147" s="21"/>
      <c r="W147" s="22"/>
      <c r="X147" s="21"/>
      <c r="Y147" s="21"/>
      <c r="Z147" s="21"/>
      <c r="AA147" s="21"/>
      <c r="AB147" s="21"/>
      <c r="AC147" s="21"/>
      <c r="AD147" s="21"/>
      <c r="AE147" s="21"/>
      <c r="AF147" s="21"/>
      <c r="AG147" s="21"/>
      <c r="AH147" s="21"/>
      <c r="AI147" s="22"/>
      <c r="AJ147" s="22"/>
      <c r="AK147" s="21"/>
      <c r="AL147" s="21"/>
      <c r="AM147" s="21"/>
      <c r="AN147" s="21"/>
      <c r="AO147" s="21"/>
      <c r="AP147" s="21"/>
      <c r="AQ147" s="21"/>
      <c r="AR147" s="21"/>
      <c r="AS147" s="21"/>
      <c r="AT147" s="21"/>
      <c r="AU147" s="21"/>
      <c r="AV147" s="21"/>
      <c r="AW147" s="21"/>
      <c r="AX147" s="21"/>
      <c r="AY147" s="21"/>
      <c r="AZ147" s="21"/>
      <c r="BA147" s="21"/>
      <c r="BB147" s="21"/>
      <c r="BC147" s="21"/>
      <c r="BD147" s="21"/>
      <c r="BE147" s="21"/>
      <c r="BF147" s="21"/>
      <c r="BG147" s="21"/>
      <c r="BH147" s="21"/>
      <c r="BI147" s="21"/>
      <c r="BJ147" s="21"/>
      <c r="BK147" s="21"/>
      <c r="BL147" s="21"/>
      <c r="BM147" s="21"/>
      <c r="BN147" s="21"/>
      <c r="BO147" s="21"/>
      <c r="BP147" s="21"/>
      <c r="BQ147" s="21"/>
      <c r="BR147" s="21"/>
      <c r="BS147" s="21"/>
      <c r="BT147" s="21"/>
      <c r="BU147" s="21"/>
      <c r="BV147" s="21"/>
      <c r="BW147" s="21"/>
      <c r="BX147" s="21" t="s">
        <v>1070</v>
      </c>
      <c r="BY147" s="21" t="s">
        <v>168</v>
      </c>
      <c r="BZ147" s="21" t="s">
        <v>956</v>
      </c>
      <c r="CA147" s="21" t="s">
        <v>831</v>
      </c>
      <c r="CB147" s="21" t="s">
        <v>186</v>
      </c>
      <c r="CC147" s="21" t="s">
        <v>831</v>
      </c>
      <c r="CD147" s="21" t="s">
        <v>831</v>
      </c>
      <c r="CE147" s="21" t="s">
        <v>830</v>
      </c>
      <c r="CF147" s="21" t="s">
        <v>186</v>
      </c>
      <c r="CG147" s="21" t="s">
        <v>844</v>
      </c>
      <c r="CH147" s="22">
        <f t="shared" ca="1" si="33"/>
        <v>43889.900365624999</v>
      </c>
      <c r="CI147" s="22">
        <f t="shared" ca="1" si="33"/>
        <v>43895.900365624999</v>
      </c>
      <c r="CJ147" s="21"/>
      <c r="CK147" s="21"/>
      <c r="CL147" s="21"/>
      <c r="CM147" s="21"/>
      <c r="CN147" s="21"/>
      <c r="CO147" s="21"/>
      <c r="CP147" s="21"/>
      <c r="CQ147" s="21"/>
      <c r="CR147" s="21"/>
      <c r="CS147" s="21"/>
      <c r="CT147" s="21"/>
      <c r="CU147" s="21"/>
      <c r="CV147" s="21"/>
      <c r="CW147" s="21"/>
      <c r="CX147" s="21"/>
      <c r="CY147" s="21"/>
      <c r="CZ147" s="21"/>
      <c r="DA147" s="21"/>
      <c r="DB147" s="21"/>
      <c r="DC147" s="21"/>
      <c r="DD147" s="21"/>
      <c r="DE147" s="21"/>
      <c r="DF147" s="22">
        <f ca="1">NOW()-TIME(2,1,1)</f>
        <v>43895.900365624999</v>
      </c>
      <c r="DG147" s="21" t="s">
        <v>831</v>
      </c>
      <c r="DH147" s="22">
        <f ca="1">DF147+TIME(1,0,0)</f>
        <v>43895.942032291663</v>
      </c>
      <c r="DI147" s="21" t="s">
        <v>837</v>
      </c>
      <c r="DJ147" s="21" t="s">
        <v>837</v>
      </c>
      <c r="DK147" s="21" t="s">
        <v>1070</v>
      </c>
      <c r="DL147" s="21" t="s">
        <v>838</v>
      </c>
      <c r="DM147" s="21"/>
      <c r="DN147" s="22"/>
      <c r="DO147" s="22"/>
      <c r="DP147" s="21"/>
      <c r="DQ147" s="22"/>
      <c r="DR147" s="21"/>
      <c r="DS147" s="21"/>
      <c r="DT147" s="21"/>
      <c r="DU147" s="21"/>
      <c r="DV147" s="21"/>
      <c r="DW147" s="22"/>
      <c r="DX147" s="22"/>
      <c r="DY147" s="21"/>
      <c r="DZ147" s="21"/>
      <c r="EA147" s="21"/>
      <c r="EB147" s="21"/>
      <c r="EC147" s="21"/>
      <c r="ED147" s="21"/>
      <c r="EE147" s="21"/>
      <c r="EF147" s="22"/>
      <c r="EG147" s="21"/>
      <c r="EH147" s="21"/>
      <c r="EI147" s="21"/>
      <c r="EJ147" s="21"/>
      <c r="EK147" s="21"/>
      <c r="EL147" s="21"/>
      <c r="EM147" s="21"/>
      <c r="EN147" s="21"/>
      <c r="EO147" s="21"/>
      <c r="EP147" s="21"/>
      <c r="EQ147" s="21"/>
      <c r="ER147" s="21"/>
      <c r="ES147" s="21"/>
      <c r="ET147" s="21"/>
      <c r="EU147" s="21"/>
      <c r="EV147" s="21"/>
      <c r="EW147" s="21"/>
      <c r="EX147" s="21"/>
      <c r="EY147" s="21">
        <v>143</v>
      </c>
      <c r="EZ147" s="21">
        <v>1002005877</v>
      </c>
      <c r="FA147" s="21">
        <v>117104244</v>
      </c>
      <c r="FB147" s="25">
        <v>294</v>
      </c>
      <c r="FC147" s="21" t="s">
        <v>560</v>
      </c>
      <c r="FD147" s="21" t="s">
        <v>579</v>
      </c>
      <c r="FE147" s="26" t="s">
        <v>568</v>
      </c>
      <c r="FF147" s="21" t="s">
        <v>997</v>
      </c>
    </row>
    <row r="148" spans="1:162" s="12" customFormat="1" x14ac:dyDescent="0.25">
      <c r="A148" s="21">
        <v>1</v>
      </c>
      <c r="B148" s="21">
        <v>147</v>
      </c>
      <c r="C148" s="22">
        <f ca="1">R148-9</f>
        <v>43880.942032291663</v>
      </c>
      <c r="D148" s="21" t="s">
        <v>168</v>
      </c>
      <c r="E148" s="21">
        <v>147</v>
      </c>
      <c r="F148" s="23">
        <f t="shared" ca="1" si="35"/>
        <v>43940.942032291663</v>
      </c>
      <c r="G148" s="22"/>
      <c r="H148" s="21" t="s">
        <v>1070</v>
      </c>
      <c r="I148" s="21" t="s">
        <v>168</v>
      </c>
      <c r="J148" s="21" t="s">
        <v>957</v>
      </c>
      <c r="K148" s="21" t="s">
        <v>824</v>
      </c>
      <c r="L148" s="21" t="s">
        <v>186</v>
      </c>
      <c r="M148" s="21" t="s">
        <v>824</v>
      </c>
      <c r="N148" s="21" t="s">
        <v>825</v>
      </c>
      <c r="O148" s="21" t="s">
        <v>830</v>
      </c>
      <c r="P148" s="21" t="s">
        <v>186</v>
      </c>
      <c r="Q148" s="21" t="s">
        <v>844</v>
      </c>
      <c r="R148" s="22">
        <f ca="1">DF148-5</f>
        <v>43889.942032291663</v>
      </c>
      <c r="S148" s="22">
        <f ca="1">DF148</f>
        <v>43894.942032291663</v>
      </c>
      <c r="T148" s="21"/>
      <c r="U148" s="22"/>
      <c r="V148" s="21"/>
      <c r="W148" s="22"/>
      <c r="X148" s="21"/>
      <c r="Y148" s="21" t="s">
        <v>1071</v>
      </c>
      <c r="Z148" s="21" t="s">
        <v>168</v>
      </c>
      <c r="AA148" s="21" t="s">
        <v>957</v>
      </c>
      <c r="AB148" s="21" t="s">
        <v>824</v>
      </c>
      <c r="AC148" s="21" t="s">
        <v>186</v>
      </c>
      <c r="AD148" s="21" t="s">
        <v>824</v>
      </c>
      <c r="AE148" s="21" t="s">
        <v>835</v>
      </c>
      <c r="AF148" s="21" t="s">
        <v>830</v>
      </c>
      <c r="AG148" s="21" t="s">
        <v>186</v>
      </c>
      <c r="AH148" s="21" t="s">
        <v>843</v>
      </c>
      <c r="AI148" s="22">
        <f ca="1">DO148-7</f>
        <v>43887.857286921295</v>
      </c>
      <c r="AJ148" s="22">
        <f ca="1">DO148</f>
        <v>43894.857286921295</v>
      </c>
      <c r="AK148" s="21"/>
      <c r="AL148" s="21"/>
      <c r="AM148" s="21"/>
      <c r="AN148" s="21"/>
      <c r="AO148" s="21"/>
      <c r="AP148" s="21"/>
      <c r="AQ148" s="21"/>
      <c r="AR148" s="21"/>
      <c r="AS148" s="21"/>
      <c r="AT148" s="21"/>
      <c r="AU148" s="21"/>
      <c r="AV148" s="21"/>
      <c r="AW148" s="21"/>
      <c r="AX148" s="21"/>
      <c r="AY148" s="21"/>
      <c r="AZ148" s="21"/>
      <c r="BA148" s="21"/>
      <c r="BB148" s="21"/>
      <c r="BC148" s="21"/>
      <c r="BD148" s="21"/>
      <c r="BE148" s="21"/>
      <c r="BF148" s="21"/>
      <c r="BG148" s="21"/>
      <c r="BH148" s="21"/>
      <c r="BI148" s="21"/>
      <c r="BJ148" s="21"/>
      <c r="BK148" s="21"/>
      <c r="BL148" s="21"/>
      <c r="BM148" s="21"/>
      <c r="BN148" s="21"/>
      <c r="BO148" s="21"/>
      <c r="BP148" s="21"/>
      <c r="BQ148" s="21"/>
      <c r="BR148" s="21"/>
      <c r="BS148" s="21"/>
      <c r="BT148" s="21"/>
      <c r="BU148" s="21"/>
      <c r="BV148" s="21"/>
      <c r="BW148" s="21"/>
      <c r="BX148" s="21" t="s">
        <v>1070</v>
      </c>
      <c r="BY148" s="21" t="s">
        <v>168</v>
      </c>
      <c r="BZ148" s="21" t="s">
        <v>957</v>
      </c>
      <c r="CA148" s="21" t="s">
        <v>824</v>
      </c>
      <c r="CB148" s="21" t="s">
        <v>186</v>
      </c>
      <c r="CC148" s="21" t="s">
        <v>824</v>
      </c>
      <c r="CD148" s="21" t="s">
        <v>825</v>
      </c>
      <c r="CE148" s="21" t="s">
        <v>830</v>
      </c>
      <c r="CF148" s="21" t="s">
        <v>186</v>
      </c>
      <c r="CG148" s="21" t="s">
        <v>844</v>
      </c>
      <c r="CH148" s="22">
        <f t="shared" ca="1" si="33"/>
        <v>43889.942032291663</v>
      </c>
      <c r="CI148" s="22">
        <f t="shared" ca="1" si="33"/>
        <v>43894.942032291663</v>
      </c>
      <c r="CJ148" s="21"/>
      <c r="CK148" s="22"/>
      <c r="CL148" s="21"/>
      <c r="CM148" s="22"/>
      <c r="CN148" s="21"/>
      <c r="CO148" s="21" t="s">
        <v>1071</v>
      </c>
      <c r="CP148" s="21" t="s">
        <v>168</v>
      </c>
      <c r="CQ148" s="21" t="s">
        <v>957</v>
      </c>
      <c r="CR148" s="21" t="s">
        <v>824</v>
      </c>
      <c r="CS148" s="21" t="s">
        <v>186</v>
      </c>
      <c r="CT148" s="21" t="s">
        <v>824</v>
      </c>
      <c r="CU148" s="21" t="s">
        <v>835</v>
      </c>
      <c r="CV148" s="21" t="s">
        <v>830</v>
      </c>
      <c r="CW148" s="21" t="s">
        <v>186</v>
      </c>
      <c r="CX148" s="21" t="s">
        <v>843</v>
      </c>
      <c r="CY148" s="22">
        <f t="shared" ref="CY148:CZ150" ca="1" si="36">AI148</f>
        <v>43887.857286921295</v>
      </c>
      <c r="CZ148" s="22">
        <f t="shared" ca="1" si="36"/>
        <v>43894.857286921295</v>
      </c>
      <c r="DA148" s="21"/>
      <c r="DB148" s="21"/>
      <c r="DC148" s="21"/>
      <c r="DD148" s="21"/>
      <c r="DE148" s="21"/>
      <c r="DF148" s="22">
        <f ca="1">NOW()-1-TIME(1,1,1)</f>
        <v>43894.942032291663</v>
      </c>
      <c r="DG148" s="21" t="s">
        <v>824</v>
      </c>
      <c r="DH148" s="22">
        <f ca="1">DF148+TIME(1,1,1)</f>
        <v>43894.984404976851</v>
      </c>
      <c r="DI148" s="22" t="s">
        <v>831</v>
      </c>
      <c r="DJ148" s="22" t="s">
        <v>831</v>
      </c>
      <c r="DK148" s="21" t="s">
        <v>1070</v>
      </c>
      <c r="DL148" s="21" t="s">
        <v>838</v>
      </c>
      <c r="DM148" s="21"/>
      <c r="DN148" s="22"/>
      <c r="DO148" s="22">
        <f ca="1">NOW()-1-TIME(3,3,3)</f>
        <v>43894.857286921295</v>
      </c>
      <c r="DP148" s="21" t="s">
        <v>824</v>
      </c>
      <c r="DQ148" s="22">
        <f ca="1">DO148+TIME(0.5,0.6,1)</f>
        <v>43894.857298495372</v>
      </c>
      <c r="DR148" s="21" t="s">
        <v>835</v>
      </c>
      <c r="DS148" s="21" t="s">
        <v>835</v>
      </c>
      <c r="DT148" s="21" t="s">
        <v>1070</v>
      </c>
      <c r="DU148" s="21" t="s">
        <v>838</v>
      </c>
      <c r="DV148" s="21"/>
      <c r="DW148" s="22"/>
      <c r="DX148" s="22">
        <f ca="1">NOW()-1-TIME(3,3,3)</f>
        <v>43894.857286921295</v>
      </c>
      <c r="DY148" s="21" t="s">
        <v>824</v>
      </c>
      <c r="DZ148" s="22">
        <f ca="1">DX148+TIME(0.5,0.6,1)</f>
        <v>43894.857298495372</v>
      </c>
      <c r="EA148" s="21" t="s">
        <v>835</v>
      </c>
      <c r="EB148" s="21" t="s">
        <v>835</v>
      </c>
      <c r="EC148" s="21" t="s">
        <v>1071</v>
      </c>
      <c r="ED148" s="21" t="s">
        <v>838</v>
      </c>
      <c r="EE148" s="21"/>
      <c r="EF148" s="22"/>
      <c r="EG148" s="21"/>
      <c r="EH148" s="21"/>
      <c r="EI148" s="21"/>
      <c r="EJ148" s="21"/>
      <c r="EK148" s="21"/>
      <c r="EL148" s="21"/>
      <c r="EM148" s="21"/>
      <c r="EN148" s="21"/>
      <c r="EO148" s="21"/>
      <c r="EP148" s="21"/>
      <c r="EQ148" s="21"/>
      <c r="ER148" s="21"/>
      <c r="ES148" s="21"/>
      <c r="ET148" s="21"/>
      <c r="EU148" s="21"/>
      <c r="EV148" s="21"/>
      <c r="EW148" s="21"/>
      <c r="EX148" s="21"/>
      <c r="EY148" s="21">
        <v>144</v>
      </c>
      <c r="EZ148" s="21">
        <v>1003105919</v>
      </c>
      <c r="FA148" s="21">
        <v>131496716</v>
      </c>
      <c r="FB148" s="25">
        <v>120</v>
      </c>
      <c r="FC148" s="21" t="s">
        <v>548</v>
      </c>
      <c r="FD148" s="21" t="s">
        <v>591</v>
      </c>
      <c r="FE148" s="26" t="s">
        <v>1055</v>
      </c>
      <c r="FF148" s="21" t="s">
        <v>662</v>
      </c>
    </row>
    <row r="149" spans="1:162" s="12" customFormat="1" x14ac:dyDescent="0.25">
      <c r="A149" s="21">
        <v>1</v>
      </c>
      <c r="B149" s="21">
        <v>148</v>
      </c>
      <c r="C149" s="22">
        <f ca="1">R149-9</f>
        <v>43880.900365624999</v>
      </c>
      <c r="D149" s="21" t="s">
        <v>168</v>
      </c>
      <c r="E149" s="21">
        <v>148</v>
      </c>
      <c r="F149" s="23">
        <f t="shared" ca="1" si="35"/>
        <v>43940.900365624999</v>
      </c>
      <c r="G149" s="22"/>
      <c r="H149" s="21" t="s">
        <v>1070</v>
      </c>
      <c r="I149" s="21" t="s">
        <v>168</v>
      </c>
      <c r="J149" s="21" t="s">
        <v>957</v>
      </c>
      <c r="K149" s="21" t="s">
        <v>837</v>
      </c>
      <c r="L149" s="21" t="s">
        <v>186</v>
      </c>
      <c r="M149" s="21" t="s">
        <v>837</v>
      </c>
      <c r="N149" s="21" t="s">
        <v>835</v>
      </c>
      <c r="O149" s="21" t="s">
        <v>830</v>
      </c>
      <c r="P149" s="21" t="s">
        <v>186</v>
      </c>
      <c r="Q149" s="21" t="s">
        <v>844</v>
      </c>
      <c r="R149" s="22">
        <f ca="1">DF149-5</f>
        <v>43889.900365624999</v>
      </c>
      <c r="S149" s="22">
        <f ca="1">DF149</f>
        <v>43894.900365624999</v>
      </c>
      <c r="T149" s="21"/>
      <c r="U149" s="22"/>
      <c r="V149" s="21"/>
      <c r="W149" s="22"/>
      <c r="X149" s="21"/>
      <c r="Y149" s="21" t="s">
        <v>1071</v>
      </c>
      <c r="Z149" s="21" t="s">
        <v>168</v>
      </c>
      <c r="AA149" s="21" t="s">
        <v>957</v>
      </c>
      <c r="AB149" s="21" t="s">
        <v>837</v>
      </c>
      <c r="AC149" s="21" t="s">
        <v>186</v>
      </c>
      <c r="AD149" s="21" t="s">
        <v>837</v>
      </c>
      <c r="AE149" s="21" t="s">
        <v>824</v>
      </c>
      <c r="AF149" s="21" t="s">
        <v>830</v>
      </c>
      <c r="AG149" s="21" t="s">
        <v>186</v>
      </c>
      <c r="AH149" s="21" t="s">
        <v>843</v>
      </c>
      <c r="AI149" s="22">
        <f ca="1">DO149-7</f>
        <v>43887.942032291663</v>
      </c>
      <c r="AJ149" s="22">
        <f ca="1">DO149</f>
        <v>43894.942032291663</v>
      </c>
      <c r="AK149" s="21"/>
      <c r="AL149" s="21"/>
      <c r="AM149" s="21"/>
      <c r="AN149" s="21"/>
      <c r="AO149" s="21"/>
      <c r="AP149" s="21"/>
      <c r="AQ149" s="21"/>
      <c r="AR149" s="21"/>
      <c r="AS149" s="21"/>
      <c r="AT149" s="21"/>
      <c r="AU149" s="21"/>
      <c r="AV149" s="21"/>
      <c r="AW149" s="21"/>
      <c r="AX149" s="21"/>
      <c r="AY149" s="21"/>
      <c r="AZ149" s="21"/>
      <c r="BA149" s="21"/>
      <c r="BB149" s="21"/>
      <c r="BC149" s="21"/>
      <c r="BD149" s="21"/>
      <c r="BE149" s="21"/>
      <c r="BF149" s="21"/>
      <c r="BG149" s="21"/>
      <c r="BH149" s="21"/>
      <c r="BI149" s="21"/>
      <c r="BJ149" s="21"/>
      <c r="BK149" s="21"/>
      <c r="BL149" s="21"/>
      <c r="BM149" s="21"/>
      <c r="BN149" s="21"/>
      <c r="BO149" s="21"/>
      <c r="BP149" s="21"/>
      <c r="BQ149" s="21"/>
      <c r="BR149" s="21"/>
      <c r="BS149" s="21"/>
      <c r="BT149" s="21"/>
      <c r="BU149" s="21"/>
      <c r="BV149" s="21"/>
      <c r="BW149" s="21"/>
      <c r="BX149" s="21" t="s">
        <v>1070</v>
      </c>
      <c r="BY149" s="21" t="s">
        <v>168</v>
      </c>
      <c r="BZ149" s="21" t="s">
        <v>957</v>
      </c>
      <c r="CA149" s="21" t="s">
        <v>837</v>
      </c>
      <c r="CB149" s="21" t="s">
        <v>186</v>
      </c>
      <c r="CC149" s="21" t="s">
        <v>837</v>
      </c>
      <c r="CD149" s="21" t="s">
        <v>835</v>
      </c>
      <c r="CE149" s="21" t="s">
        <v>830</v>
      </c>
      <c r="CF149" s="21" t="s">
        <v>186</v>
      </c>
      <c r="CG149" s="21" t="s">
        <v>844</v>
      </c>
      <c r="CH149" s="22">
        <f t="shared" ca="1" si="33"/>
        <v>43889.900365624999</v>
      </c>
      <c r="CI149" s="22">
        <f t="shared" ca="1" si="33"/>
        <v>43894.900365624999</v>
      </c>
      <c r="CJ149" s="21"/>
      <c r="CK149" s="22"/>
      <c r="CL149" s="21"/>
      <c r="CM149" s="22"/>
      <c r="CN149" s="21"/>
      <c r="CO149" s="21" t="s">
        <v>1071</v>
      </c>
      <c r="CP149" s="21" t="s">
        <v>168</v>
      </c>
      <c r="CQ149" s="21" t="s">
        <v>957</v>
      </c>
      <c r="CR149" s="21" t="s">
        <v>837</v>
      </c>
      <c r="CS149" s="21" t="s">
        <v>186</v>
      </c>
      <c r="CT149" s="21" t="s">
        <v>837</v>
      </c>
      <c r="CU149" s="21" t="s">
        <v>824</v>
      </c>
      <c r="CV149" s="21" t="s">
        <v>830</v>
      </c>
      <c r="CW149" s="21" t="s">
        <v>186</v>
      </c>
      <c r="CX149" s="21" t="s">
        <v>843</v>
      </c>
      <c r="CY149" s="22">
        <f t="shared" ca="1" si="36"/>
        <v>43887.942032291663</v>
      </c>
      <c r="CZ149" s="22">
        <f t="shared" ca="1" si="36"/>
        <v>43894.942032291663</v>
      </c>
      <c r="DA149" s="21"/>
      <c r="DB149" s="21"/>
      <c r="DC149" s="21"/>
      <c r="DD149" s="21"/>
      <c r="DE149" s="21"/>
      <c r="DF149" s="22">
        <f ca="1">NOW()-1-TIME(2,1,1)</f>
        <v>43894.900365624999</v>
      </c>
      <c r="DG149" s="21" t="s">
        <v>837</v>
      </c>
      <c r="DH149" s="22">
        <f ca="1">DF149+TIME(1,2,1)</f>
        <v>43894.943432754626</v>
      </c>
      <c r="DI149" s="21" t="s">
        <v>835</v>
      </c>
      <c r="DJ149" s="21" t="s">
        <v>835</v>
      </c>
      <c r="DK149" s="21" t="s">
        <v>1070</v>
      </c>
      <c r="DL149" s="21" t="s">
        <v>838</v>
      </c>
      <c r="DM149" s="21"/>
      <c r="DN149" s="22"/>
      <c r="DO149" s="22">
        <f ca="1">NOW()-1-TIME(1,1,1)</f>
        <v>43894.942032291663</v>
      </c>
      <c r="DP149" s="21" t="s">
        <v>837</v>
      </c>
      <c r="DQ149" s="22">
        <f ca="1">DO149+TIME(1,0,0)</f>
        <v>43894.983698958327</v>
      </c>
      <c r="DR149" s="21" t="s">
        <v>824</v>
      </c>
      <c r="DS149" s="21" t="s">
        <v>824</v>
      </c>
      <c r="DT149" s="21" t="s">
        <v>1070</v>
      </c>
      <c r="DU149" s="21" t="s">
        <v>838</v>
      </c>
      <c r="DV149" s="21"/>
      <c r="DW149" s="22"/>
      <c r="DX149" s="22"/>
      <c r="DY149" s="21"/>
      <c r="DZ149" s="21"/>
      <c r="EA149" s="21"/>
      <c r="EB149" s="21"/>
      <c r="EC149" s="21"/>
      <c r="ED149" s="21"/>
      <c r="EE149" s="21"/>
      <c r="EF149" s="22"/>
      <c r="EG149" s="21"/>
      <c r="EH149" s="21"/>
      <c r="EI149" s="21"/>
      <c r="EJ149" s="21"/>
      <c r="EK149" s="21"/>
      <c r="EL149" s="21"/>
      <c r="EM149" s="21"/>
      <c r="EN149" s="21"/>
      <c r="EO149" s="21"/>
      <c r="EP149" s="21"/>
      <c r="EQ149" s="21"/>
      <c r="ER149" s="21"/>
      <c r="ES149" s="21"/>
      <c r="ET149" s="21"/>
      <c r="EU149" s="21"/>
      <c r="EV149" s="21"/>
      <c r="EW149" s="21"/>
      <c r="EX149" s="21"/>
      <c r="EY149" s="21">
        <v>145</v>
      </c>
      <c r="EZ149" s="21">
        <v>1009005950</v>
      </c>
      <c r="FA149" s="21">
        <v>138692952</v>
      </c>
      <c r="FB149" s="25">
        <v>290</v>
      </c>
      <c r="FC149" s="21" t="s">
        <v>585</v>
      </c>
      <c r="FD149" s="21" t="s">
        <v>596</v>
      </c>
      <c r="FE149" s="26" t="s">
        <v>1056</v>
      </c>
      <c r="FF149" s="21" t="s">
        <v>690</v>
      </c>
    </row>
    <row r="150" spans="1:162" s="12" customFormat="1" x14ac:dyDescent="0.25">
      <c r="A150" s="21">
        <v>1</v>
      </c>
      <c r="B150" s="21">
        <v>149</v>
      </c>
      <c r="C150" s="22">
        <f ca="1">R150-10</f>
        <v>43876.900354050922</v>
      </c>
      <c r="D150" s="21" t="s">
        <v>168</v>
      </c>
      <c r="E150" s="21">
        <v>149</v>
      </c>
      <c r="F150" s="23">
        <f t="shared" ca="1" si="35"/>
        <v>43936.900354050922</v>
      </c>
      <c r="G150" s="22"/>
      <c r="H150" s="21" t="s">
        <v>1070</v>
      </c>
      <c r="I150" s="21" t="s">
        <v>168</v>
      </c>
      <c r="J150" s="21" t="s">
        <v>957</v>
      </c>
      <c r="K150" s="21" t="s">
        <v>835</v>
      </c>
      <c r="L150" s="21" t="s">
        <v>186</v>
      </c>
      <c r="M150" s="21" t="s">
        <v>835</v>
      </c>
      <c r="N150" s="21" t="s">
        <v>837</v>
      </c>
      <c r="O150" s="21" t="s">
        <v>830</v>
      </c>
      <c r="P150" s="21" t="s">
        <v>186</v>
      </c>
      <c r="Q150" s="21" t="s">
        <v>844</v>
      </c>
      <c r="R150" s="22">
        <f ca="1">DF150-8</f>
        <v>43886.900354050922</v>
      </c>
      <c r="S150" s="22">
        <f ca="1">DF148</f>
        <v>43894.942032291663</v>
      </c>
      <c r="T150" s="21"/>
      <c r="U150" s="22"/>
      <c r="V150" s="21"/>
      <c r="W150" s="22"/>
      <c r="X150" s="21"/>
      <c r="Y150" s="21" t="s">
        <v>1071</v>
      </c>
      <c r="Z150" s="21" t="s">
        <v>168</v>
      </c>
      <c r="AA150" s="21" t="s">
        <v>957</v>
      </c>
      <c r="AB150" s="21" t="s">
        <v>835</v>
      </c>
      <c r="AC150" s="21" t="s">
        <v>186</v>
      </c>
      <c r="AD150" s="21" t="s">
        <v>835</v>
      </c>
      <c r="AE150" s="21" t="s">
        <v>825</v>
      </c>
      <c r="AF150" s="21" t="s">
        <v>830</v>
      </c>
      <c r="AG150" s="21" t="s">
        <v>186</v>
      </c>
      <c r="AH150" s="21" t="s">
        <v>843</v>
      </c>
      <c r="AI150" s="22">
        <f ca="1">DO150-7</f>
        <v>43887.858004513888</v>
      </c>
      <c r="AJ150" s="22">
        <f ca="1">DO150</f>
        <v>43894.858004513888</v>
      </c>
      <c r="AK150" s="21"/>
      <c r="AL150" s="21"/>
      <c r="AM150" s="21"/>
      <c r="AN150" s="21"/>
      <c r="AO150" s="21"/>
      <c r="AP150" s="21"/>
      <c r="AQ150" s="21"/>
      <c r="AR150" s="21"/>
      <c r="AS150" s="21"/>
      <c r="AT150" s="21"/>
      <c r="AU150" s="21"/>
      <c r="AV150" s="21"/>
      <c r="AW150" s="21"/>
      <c r="AX150" s="21"/>
      <c r="AY150" s="21"/>
      <c r="AZ150" s="21"/>
      <c r="BA150" s="21"/>
      <c r="BB150" s="21"/>
      <c r="BC150" s="21"/>
      <c r="BD150" s="21"/>
      <c r="BE150" s="21"/>
      <c r="BF150" s="21"/>
      <c r="BG150" s="21"/>
      <c r="BH150" s="21"/>
      <c r="BI150" s="21"/>
      <c r="BJ150" s="21"/>
      <c r="BK150" s="21"/>
      <c r="BL150" s="21"/>
      <c r="BM150" s="21"/>
      <c r="BN150" s="21"/>
      <c r="BO150" s="21"/>
      <c r="BP150" s="21"/>
      <c r="BQ150" s="21"/>
      <c r="BR150" s="21"/>
      <c r="BS150" s="21"/>
      <c r="BT150" s="21"/>
      <c r="BU150" s="21"/>
      <c r="BV150" s="21"/>
      <c r="BW150" s="21"/>
      <c r="BX150" s="21" t="s">
        <v>1070</v>
      </c>
      <c r="BY150" s="21" t="s">
        <v>168</v>
      </c>
      <c r="BZ150" s="21" t="s">
        <v>957</v>
      </c>
      <c r="CA150" s="21" t="s">
        <v>835</v>
      </c>
      <c r="CB150" s="21" t="s">
        <v>186</v>
      </c>
      <c r="CC150" s="21" t="s">
        <v>835</v>
      </c>
      <c r="CD150" s="21" t="s">
        <v>837</v>
      </c>
      <c r="CE150" s="21" t="s">
        <v>830</v>
      </c>
      <c r="CF150" s="21" t="s">
        <v>186</v>
      </c>
      <c r="CG150" s="21" t="s">
        <v>844</v>
      </c>
      <c r="CH150" s="22">
        <f t="shared" ca="1" si="33"/>
        <v>43886.900354050922</v>
      </c>
      <c r="CI150" s="22">
        <f t="shared" ca="1" si="33"/>
        <v>43894.942032291663</v>
      </c>
      <c r="CJ150" s="21"/>
      <c r="CK150" s="22"/>
      <c r="CL150" s="21"/>
      <c r="CM150" s="22"/>
      <c r="CN150" s="21"/>
      <c r="CO150" s="21" t="s">
        <v>1071</v>
      </c>
      <c r="CP150" s="21" t="s">
        <v>168</v>
      </c>
      <c r="CQ150" s="21" t="s">
        <v>957</v>
      </c>
      <c r="CR150" s="21" t="s">
        <v>835</v>
      </c>
      <c r="CS150" s="21" t="s">
        <v>186</v>
      </c>
      <c r="CT150" s="21" t="s">
        <v>835</v>
      </c>
      <c r="CU150" s="21" t="s">
        <v>825</v>
      </c>
      <c r="CV150" s="21" t="s">
        <v>830</v>
      </c>
      <c r="CW150" s="21" t="s">
        <v>186</v>
      </c>
      <c r="CX150" s="21" t="s">
        <v>843</v>
      </c>
      <c r="CY150" s="22">
        <f t="shared" ca="1" si="36"/>
        <v>43887.858004513888</v>
      </c>
      <c r="CZ150" s="22">
        <f t="shared" ca="1" si="36"/>
        <v>43894.858004513888</v>
      </c>
      <c r="DA150" s="21"/>
      <c r="DB150" s="21"/>
      <c r="DC150" s="21"/>
      <c r="DD150" s="21"/>
      <c r="DE150" s="21"/>
      <c r="DF150" s="22">
        <f ca="1">NOW()-1-TIME(2,1,2)</f>
        <v>43894.900354050922</v>
      </c>
      <c r="DG150" s="21" t="s">
        <v>835</v>
      </c>
      <c r="DH150" s="22">
        <f ca="1">DF150+TIME(1,1,2)</f>
        <v>43894.942738310179</v>
      </c>
      <c r="DI150" s="21" t="s">
        <v>837</v>
      </c>
      <c r="DJ150" s="21" t="s">
        <v>837</v>
      </c>
      <c r="DK150" s="21" t="s">
        <v>1070</v>
      </c>
      <c r="DL150" s="21" t="s">
        <v>838</v>
      </c>
      <c r="DM150" s="21"/>
      <c r="DN150" s="22"/>
      <c r="DO150" s="22">
        <f ca="1">NOW()-1-TIME(3,2,1)</f>
        <v>43894.858004513888</v>
      </c>
      <c r="DP150" s="21" t="s">
        <v>835</v>
      </c>
      <c r="DQ150" s="22">
        <f ca="1">DO150+TIME(0.7,1,1)</f>
        <v>43894.858710532404</v>
      </c>
      <c r="DR150" s="21" t="s">
        <v>825</v>
      </c>
      <c r="DS150" s="21" t="s">
        <v>825</v>
      </c>
      <c r="DT150" s="21" t="s">
        <v>1070</v>
      </c>
      <c r="DU150" s="21" t="s">
        <v>838</v>
      </c>
      <c r="DV150" s="21"/>
      <c r="DW150" s="22"/>
      <c r="DX150" s="22"/>
      <c r="DY150" s="21"/>
      <c r="DZ150" s="21"/>
      <c r="EA150" s="21"/>
      <c r="EB150" s="21"/>
      <c r="EC150" s="21"/>
      <c r="ED150" s="21"/>
      <c r="EE150" s="21"/>
      <c r="EF150" s="22"/>
      <c r="EG150" s="21"/>
      <c r="EH150" s="21"/>
      <c r="EI150" s="21"/>
      <c r="EJ150" s="21"/>
      <c r="EK150" s="21"/>
      <c r="EL150" s="21"/>
      <c r="EM150" s="21"/>
      <c r="EN150" s="21"/>
      <c r="EO150" s="21"/>
      <c r="EP150" s="21"/>
      <c r="EQ150" s="21"/>
      <c r="ER150" s="21"/>
      <c r="ES150" s="21"/>
      <c r="ET150" s="21"/>
      <c r="EU150" s="21"/>
      <c r="EV150" s="21"/>
      <c r="EW150" s="21"/>
      <c r="EX150" s="21"/>
      <c r="EY150" s="21">
        <v>146</v>
      </c>
      <c r="EZ150" s="21">
        <v>1008005968</v>
      </c>
      <c r="FA150" s="21">
        <v>145889188</v>
      </c>
      <c r="FB150" s="25">
        <v>60</v>
      </c>
      <c r="FC150" s="21" t="s">
        <v>566</v>
      </c>
      <c r="FD150" s="21" t="s">
        <v>602</v>
      </c>
      <c r="FE150" s="26" t="s">
        <v>1057</v>
      </c>
      <c r="FF150" s="21" t="s">
        <v>990</v>
      </c>
    </row>
    <row r="151" spans="1:162" s="12" customFormat="1" x14ac:dyDescent="0.25">
      <c r="A151" s="21">
        <v>1</v>
      </c>
      <c r="B151" s="21">
        <v>150</v>
      </c>
      <c r="C151" s="22">
        <f ca="1">R151-9</f>
        <v>43878.984404976851</v>
      </c>
      <c r="D151" s="21" t="s">
        <v>168</v>
      </c>
      <c r="E151" s="21">
        <v>150</v>
      </c>
      <c r="F151" s="23">
        <f t="shared" ca="1" si="35"/>
        <v>43938.984404976851</v>
      </c>
      <c r="G151" s="22"/>
      <c r="H151" s="21" t="s">
        <v>1070</v>
      </c>
      <c r="I151" s="21" t="s">
        <v>168</v>
      </c>
      <c r="J151" s="21" t="s">
        <v>957</v>
      </c>
      <c r="K151" s="21" t="s">
        <v>824</v>
      </c>
      <c r="L151" s="21" t="s">
        <v>186</v>
      </c>
      <c r="M151" s="21" t="s">
        <v>824</v>
      </c>
      <c r="N151" s="21" t="s">
        <v>837</v>
      </c>
      <c r="O151" s="21" t="s">
        <v>830</v>
      </c>
      <c r="P151" s="21" t="s">
        <v>186</v>
      </c>
      <c r="Q151" s="21" t="s">
        <v>844</v>
      </c>
      <c r="R151" s="22">
        <f ca="1">DF151-6</f>
        <v>43887.984404976851</v>
      </c>
      <c r="S151" s="22">
        <f t="shared" ref="S151:S160" ca="1" si="37">DF151</f>
        <v>43893.984404976851</v>
      </c>
      <c r="T151" s="21"/>
      <c r="U151" s="22"/>
      <c r="V151" s="21"/>
      <c r="W151" s="22"/>
      <c r="X151" s="21"/>
      <c r="Y151" s="21" t="s">
        <v>1071</v>
      </c>
      <c r="Z151" s="21" t="s">
        <v>168</v>
      </c>
      <c r="AA151" s="21" t="s">
        <v>957</v>
      </c>
      <c r="AB151" s="21" t="s">
        <v>824</v>
      </c>
      <c r="AC151" s="21" t="s">
        <v>186</v>
      </c>
      <c r="AD151" s="21" t="s">
        <v>824</v>
      </c>
      <c r="AE151" s="21" t="s">
        <v>825</v>
      </c>
      <c r="AF151" s="21" t="s">
        <v>830</v>
      </c>
      <c r="AG151" s="21" t="s">
        <v>186</v>
      </c>
      <c r="AH151" s="21" t="s">
        <v>843</v>
      </c>
      <c r="AI151" s="22">
        <f ca="1">DO151-7</f>
        <v>43886.984404976851</v>
      </c>
      <c r="AJ151" s="22">
        <f ca="1">DO151</f>
        <v>43893.984404976851</v>
      </c>
      <c r="AK151" s="21"/>
      <c r="AL151" s="21"/>
      <c r="AM151" s="21"/>
      <c r="AN151" s="21"/>
      <c r="AO151" s="21"/>
      <c r="AP151" s="21"/>
      <c r="AQ151" s="21"/>
      <c r="AR151" s="21"/>
      <c r="AS151" s="21"/>
      <c r="AT151" s="21"/>
      <c r="AU151" s="21"/>
      <c r="AV151" s="21"/>
      <c r="AW151" s="21"/>
      <c r="AX151" s="21"/>
      <c r="AY151" s="21"/>
      <c r="AZ151" s="21"/>
      <c r="BA151" s="21"/>
      <c r="BB151" s="21"/>
      <c r="BC151" s="21"/>
      <c r="BD151" s="21"/>
      <c r="BE151" s="21"/>
      <c r="BF151" s="21"/>
      <c r="BG151" s="21"/>
      <c r="BH151" s="21"/>
      <c r="BI151" s="21"/>
      <c r="BJ151" s="21"/>
      <c r="BK151" s="21"/>
      <c r="BL151" s="21"/>
      <c r="BM151" s="21"/>
      <c r="BN151" s="21"/>
      <c r="BO151" s="21"/>
      <c r="BP151" s="21"/>
      <c r="BQ151" s="21"/>
      <c r="BR151" s="21"/>
      <c r="BS151" s="21"/>
      <c r="BT151" s="21"/>
      <c r="BU151" s="21"/>
      <c r="BV151" s="21"/>
      <c r="BW151" s="21"/>
      <c r="BX151" s="21" t="s">
        <v>1070</v>
      </c>
      <c r="BY151" s="21" t="s">
        <v>168</v>
      </c>
      <c r="BZ151" s="21" t="s">
        <v>957</v>
      </c>
      <c r="CA151" s="21" t="s">
        <v>824</v>
      </c>
      <c r="CB151" s="21" t="s">
        <v>186</v>
      </c>
      <c r="CC151" s="21" t="s">
        <v>824</v>
      </c>
      <c r="CD151" s="21" t="s">
        <v>837</v>
      </c>
      <c r="CE151" s="21" t="s">
        <v>830</v>
      </c>
      <c r="CF151" s="21" t="s">
        <v>186</v>
      </c>
      <c r="CG151" s="21" t="s">
        <v>844</v>
      </c>
      <c r="CH151" s="22">
        <f ca="1">R151</f>
        <v>43887.984404976851</v>
      </c>
      <c r="CI151" s="22">
        <f ca="1">S151</f>
        <v>43893.984404976851</v>
      </c>
      <c r="CJ151" s="21"/>
      <c r="CK151" s="22"/>
      <c r="CL151" s="21"/>
      <c r="CM151" s="22"/>
      <c r="CN151" s="21"/>
      <c r="CO151" s="21" t="s">
        <v>1071</v>
      </c>
      <c r="CP151" s="21" t="s">
        <v>168</v>
      </c>
      <c r="CQ151" s="21" t="s">
        <v>957</v>
      </c>
      <c r="CR151" s="21" t="s">
        <v>824</v>
      </c>
      <c r="CS151" s="21" t="s">
        <v>186</v>
      </c>
      <c r="CT151" s="21" t="s">
        <v>824</v>
      </c>
      <c r="CU151" s="21" t="s">
        <v>825</v>
      </c>
      <c r="CV151" s="21" t="s">
        <v>830</v>
      </c>
      <c r="CW151" s="21" t="s">
        <v>186</v>
      </c>
      <c r="CX151" s="21" t="s">
        <v>843</v>
      </c>
      <c r="CY151" s="22">
        <f ca="1">AI151</f>
        <v>43886.984404976851</v>
      </c>
      <c r="CZ151" s="22">
        <f ca="1">AJ151</f>
        <v>43893.984404976851</v>
      </c>
      <c r="DA151" s="21"/>
      <c r="DB151" s="21"/>
      <c r="DC151" s="21"/>
      <c r="DD151" s="21"/>
      <c r="DE151" s="21"/>
      <c r="DF151" s="22">
        <f ca="1">NOW()-2</f>
        <v>43893.984404976851</v>
      </c>
      <c r="DG151" s="21" t="s">
        <v>824</v>
      </c>
      <c r="DH151" s="22">
        <f ca="1">NOW()-1</f>
        <v>43894.984404976851</v>
      </c>
      <c r="DI151" s="21" t="s">
        <v>837</v>
      </c>
      <c r="DJ151" s="21" t="s">
        <v>837</v>
      </c>
      <c r="DK151" s="21" t="s">
        <v>1070</v>
      </c>
      <c r="DL151" s="21" t="s">
        <v>838</v>
      </c>
      <c r="DM151" s="21"/>
      <c r="DN151" s="22"/>
      <c r="DO151" s="22">
        <f ca="1">NOW()-2</f>
        <v>43893.984404976851</v>
      </c>
      <c r="DP151" s="21" t="s">
        <v>824</v>
      </c>
      <c r="DQ151" s="22">
        <f ca="1">NOW()-1</f>
        <v>43894.984404976851</v>
      </c>
      <c r="DR151" s="21" t="s">
        <v>831</v>
      </c>
      <c r="DS151" s="21" t="s">
        <v>831</v>
      </c>
      <c r="DT151" s="21" t="s">
        <v>1070</v>
      </c>
      <c r="DU151" s="21" t="s">
        <v>838</v>
      </c>
      <c r="DV151" s="21"/>
      <c r="DW151" s="22"/>
      <c r="DX151" s="22"/>
      <c r="DY151" s="21"/>
      <c r="DZ151" s="21"/>
      <c r="EA151" s="21"/>
      <c r="EB151" s="21"/>
      <c r="EC151" s="21"/>
      <c r="ED151" s="21"/>
      <c r="EE151" s="21"/>
      <c r="EF151" s="22"/>
      <c r="EG151" s="21"/>
      <c r="EH151" s="21"/>
      <c r="EI151" s="21"/>
      <c r="EJ151" s="21"/>
      <c r="EK151" s="21"/>
      <c r="EL151" s="21"/>
      <c r="EM151" s="21"/>
      <c r="EN151" s="21"/>
      <c r="EO151" s="21"/>
      <c r="EP151" s="21"/>
      <c r="EQ151" s="21"/>
      <c r="ER151" s="21"/>
      <c r="ES151" s="21"/>
      <c r="ET151" s="21"/>
      <c r="EU151" s="21"/>
      <c r="EV151" s="21"/>
      <c r="EW151" s="21"/>
      <c r="EX151" s="21"/>
      <c r="EY151" s="21">
        <v>147</v>
      </c>
      <c r="EZ151" s="21">
        <v>1007006107</v>
      </c>
      <c r="FA151" s="21">
        <v>160281660</v>
      </c>
      <c r="FB151" s="25">
        <v>485</v>
      </c>
      <c r="FC151" s="21" t="s">
        <v>572</v>
      </c>
      <c r="FD151" s="21" t="s">
        <v>612</v>
      </c>
      <c r="FE151" s="26" t="s">
        <v>1058</v>
      </c>
      <c r="FF151" s="21" t="s">
        <v>993</v>
      </c>
    </row>
    <row r="152" spans="1:162" s="12" customFormat="1" x14ac:dyDescent="0.25">
      <c r="A152" s="21">
        <v>1</v>
      </c>
      <c r="B152" s="21">
        <v>151</v>
      </c>
      <c r="C152" s="22">
        <f ca="1">R152-8</f>
        <v>43877.984404976851</v>
      </c>
      <c r="D152" s="21" t="s">
        <v>168</v>
      </c>
      <c r="E152" s="21">
        <v>151</v>
      </c>
      <c r="F152" s="23">
        <f t="shared" ca="1" si="35"/>
        <v>43937.984404976851</v>
      </c>
      <c r="G152" s="22"/>
      <c r="H152" s="21" t="s">
        <v>1070</v>
      </c>
      <c r="I152" s="21" t="s">
        <v>168</v>
      </c>
      <c r="J152" s="21" t="s">
        <v>957</v>
      </c>
      <c r="K152" s="21" t="s">
        <v>837</v>
      </c>
      <c r="L152" s="21" t="s">
        <v>186</v>
      </c>
      <c r="M152" s="21" t="s">
        <v>837</v>
      </c>
      <c r="N152" s="21" t="s">
        <v>835</v>
      </c>
      <c r="O152" s="21" t="s">
        <v>830</v>
      </c>
      <c r="P152" s="21" t="s">
        <v>186</v>
      </c>
      <c r="Q152" s="21" t="s">
        <v>844</v>
      </c>
      <c r="R152" s="22">
        <f ca="1">DF152-8</f>
        <v>43885.984404976851</v>
      </c>
      <c r="S152" s="22">
        <f t="shared" ca="1" si="37"/>
        <v>43893.984404976851</v>
      </c>
      <c r="T152" s="21"/>
      <c r="U152" s="22"/>
      <c r="V152" s="21"/>
      <c r="W152" s="22"/>
      <c r="X152" s="21"/>
      <c r="Y152" s="21"/>
      <c r="Z152" s="21"/>
      <c r="AA152" s="21"/>
      <c r="AB152" s="21"/>
      <c r="AC152" s="21"/>
      <c r="AD152" s="21"/>
      <c r="AE152" s="21"/>
      <c r="AF152" s="21"/>
      <c r="AG152" s="21"/>
      <c r="AH152" s="21"/>
      <c r="AI152" s="22"/>
      <c r="AJ152" s="22"/>
      <c r="AK152" s="21"/>
      <c r="AL152" s="21"/>
      <c r="AM152" s="21"/>
      <c r="AN152" s="21"/>
      <c r="AO152" s="21"/>
      <c r="AP152" s="21"/>
      <c r="AQ152" s="21"/>
      <c r="AR152" s="21"/>
      <c r="AS152" s="21"/>
      <c r="AT152" s="21"/>
      <c r="AU152" s="21"/>
      <c r="AV152" s="21"/>
      <c r="AW152" s="21"/>
      <c r="AX152" s="21"/>
      <c r="AY152" s="21"/>
      <c r="AZ152" s="21"/>
      <c r="BA152" s="21"/>
      <c r="BB152" s="21"/>
      <c r="BC152" s="21"/>
      <c r="BD152" s="21"/>
      <c r="BE152" s="21"/>
      <c r="BF152" s="21"/>
      <c r="BG152" s="21"/>
      <c r="BH152" s="21"/>
      <c r="BI152" s="21"/>
      <c r="BJ152" s="21"/>
      <c r="BK152" s="21"/>
      <c r="BL152" s="21"/>
      <c r="BM152" s="21"/>
      <c r="BN152" s="21"/>
      <c r="BO152" s="21"/>
      <c r="BP152" s="21"/>
      <c r="BQ152" s="21"/>
      <c r="BR152" s="21"/>
      <c r="BS152" s="21"/>
      <c r="BT152" s="21"/>
      <c r="BU152" s="21"/>
      <c r="BV152" s="21"/>
      <c r="BW152" s="21"/>
      <c r="BX152" s="21" t="s">
        <v>1070</v>
      </c>
      <c r="BY152" s="21" t="s">
        <v>168</v>
      </c>
      <c r="BZ152" s="21" t="s">
        <v>957</v>
      </c>
      <c r="CA152" s="21" t="s">
        <v>837</v>
      </c>
      <c r="CB152" s="21" t="s">
        <v>186</v>
      </c>
      <c r="CC152" s="21" t="s">
        <v>837</v>
      </c>
      <c r="CD152" s="21" t="s">
        <v>835</v>
      </c>
      <c r="CE152" s="21" t="s">
        <v>830</v>
      </c>
      <c r="CF152" s="21" t="s">
        <v>186</v>
      </c>
      <c r="CG152" s="21" t="s">
        <v>844</v>
      </c>
      <c r="CH152" s="22">
        <f ca="1">R152</f>
        <v>43885.984404976851</v>
      </c>
      <c r="CI152" s="22">
        <f ca="1">S152</f>
        <v>43893.984404976851</v>
      </c>
      <c r="CJ152" s="21"/>
      <c r="CK152" s="22"/>
      <c r="CL152" s="21"/>
      <c r="CM152" s="22"/>
      <c r="CN152" s="21"/>
      <c r="CO152" s="21"/>
      <c r="CP152" s="21"/>
      <c r="CQ152" s="21"/>
      <c r="CR152" s="21"/>
      <c r="CS152" s="21"/>
      <c r="CT152" s="21"/>
      <c r="CU152" s="21"/>
      <c r="CV152" s="21"/>
      <c r="CW152" s="21"/>
      <c r="CX152" s="21"/>
      <c r="CY152" s="22"/>
      <c r="CZ152" s="22"/>
      <c r="DA152" s="21"/>
      <c r="DB152" s="21"/>
      <c r="DC152" s="21"/>
      <c r="DD152" s="21"/>
      <c r="DE152" s="21"/>
      <c r="DF152" s="22">
        <f ca="1">NOW()-2</f>
        <v>43893.984404976851</v>
      </c>
      <c r="DG152" s="21" t="s">
        <v>831</v>
      </c>
      <c r="DH152" s="22">
        <f ca="1">NOW()-1</f>
        <v>43894.984404976851</v>
      </c>
      <c r="DI152" s="21" t="s">
        <v>835</v>
      </c>
      <c r="DJ152" s="21" t="s">
        <v>835</v>
      </c>
      <c r="DK152" s="21" t="s">
        <v>1070</v>
      </c>
      <c r="DL152" s="21" t="s">
        <v>838</v>
      </c>
      <c r="DM152" s="21"/>
      <c r="DN152" s="22"/>
      <c r="DO152" s="22"/>
      <c r="DP152" s="21"/>
      <c r="DQ152" s="22"/>
      <c r="DR152" s="21"/>
      <c r="DS152" s="21"/>
      <c r="DT152" s="21"/>
      <c r="DU152" s="21"/>
      <c r="DV152" s="21"/>
      <c r="DW152" s="22"/>
      <c r="DX152" s="22"/>
      <c r="DY152" s="21"/>
      <c r="DZ152" s="21"/>
      <c r="EA152" s="21"/>
      <c r="EB152" s="21"/>
      <c r="EC152" s="21"/>
      <c r="ED152" s="21"/>
      <c r="EE152" s="21"/>
      <c r="EF152" s="22"/>
      <c r="EG152" s="21"/>
      <c r="EH152" s="21"/>
      <c r="EI152" s="21"/>
      <c r="EJ152" s="21"/>
      <c r="EK152" s="21"/>
      <c r="EL152" s="21"/>
      <c r="EM152" s="21"/>
      <c r="EN152" s="21"/>
      <c r="EO152" s="21"/>
      <c r="EP152" s="21"/>
      <c r="EQ152" s="21"/>
      <c r="ER152" s="21"/>
      <c r="ES152" s="21"/>
      <c r="ET152" s="21"/>
      <c r="EU152" s="21"/>
      <c r="EV152" s="21"/>
      <c r="EW152" s="21"/>
      <c r="EX152" s="21"/>
      <c r="EY152" s="21">
        <v>148</v>
      </c>
      <c r="EZ152" s="21">
        <v>1006006115</v>
      </c>
      <c r="FA152" s="21">
        <v>167477896</v>
      </c>
      <c r="FB152" s="25">
        <v>95</v>
      </c>
      <c r="FC152" s="21" t="s">
        <v>560</v>
      </c>
      <c r="FD152" s="21" t="s">
        <v>586</v>
      </c>
      <c r="FE152" s="26" t="s">
        <v>1059</v>
      </c>
      <c r="FF152" s="21" t="s">
        <v>658</v>
      </c>
    </row>
    <row r="153" spans="1:162" s="12" customFormat="1" x14ac:dyDescent="0.25">
      <c r="A153" s="21">
        <v>1</v>
      </c>
      <c r="B153" s="21">
        <v>152</v>
      </c>
      <c r="C153" s="22">
        <f ca="1">R153-8</f>
        <v>43872.984404976851</v>
      </c>
      <c r="D153" s="21" t="s">
        <v>168</v>
      </c>
      <c r="E153" s="21">
        <v>152</v>
      </c>
      <c r="F153" s="23">
        <f t="shared" ca="1" si="35"/>
        <v>43932.984404976851</v>
      </c>
      <c r="G153" s="22"/>
      <c r="H153" s="21" t="s">
        <v>1070</v>
      </c>
      <c r="I153" s="21" t="s">
        <v>168</v>
      </c>
      <c r="J153" s="21" t="s">
        <v>957</v>
      </c>
      <c r="K153" s="21" t="s">
        <v>837</v>
      </c>
      <c r="L153" s="21" t="s">
        <v>186</v>
      </c>
      <c r="M153" s="21" t="s">
        <v>837</v>
      </c>
      <c r="N153" s="21" t="s">
        <v>835</v>
      </c>
      <c r="O153" s="21" t="s">
        <v>830</v>
      </c>
      <c r="P153" s="21" t="s">
        <v>186</v>
      </c>
      <c r="Q153" s="21" t="s">
        <v>844</v>
      </c>
      <c r="R153" s="22">
        <f ca="1">DF153-8</f>
        <v>43880.984404976851</v>
      </c>
      <c r="S153" s="22">
        <f t="shared" ca="1" si="37"/>
        <v>43888.984404976851</v>
      </c>
      <c r="T153" s="21"/>
      <c r="U153" s="22"/>
      <c r="V153" s="21"/>
      <c r="W153" s="22"/>
      <c r="X153" s="21"/>
      <c r="Y153" s="21" t="s">
        <v>1071</v>
      </c>
      <c r="Z153" s="21" t="s">
        <v>168</v>
      </c>
      <c r="AA153" s="21" t="s">
        <v>957</v>
      </c>
      <c r="AB153" s="21" t="s">
        <v>824</v>
      </c>
      <c r="AC153" s="21" t="s">
        <v>186</v>
      </c>
      <c r="AD153" s="21" t="s">
        <v>824</v>
      </c>
      <c r="AE153" s="21" t="s">
        <v>831</v>
      </c>
      <c r="AF153" s="21" t="s">
        <v>830</v>
      </c>
      <c r="AG153" s="21" t="s">
        <v>186</v>
      </c>
      <c r="AH153" s="21" t="s">
        <v>843</v>
      </c>
      <c r="AI153" s="22">
        <f ca="1">DO153-7</f>
        <v>43882.984404976851</v>
      </c>
      <c r="AJ153" s="22">
        <f ca="1">DO153</f>
        <v>43889.984404976851</v>
      </c>
      <c r="AK153" s="21"/>
      <c r="AL153" s="21"/>
      <c r="AM153" s="21"/>
      <c r="AN153" s="21"/>
      <c r="AO153" s="21"/>
      <c r="AP153" s="21"/>
      <c r="AQ153" s="21"/>
      <c r="AR153" s="21"/>
      <c r="AS153" s="21"/>
      <c r="AT153" s="21"/>
      <c r="AU153" s="21"/>
      <c r="AV153" s="21"/>
      <c r="AW153" s="21"/>
      <c r="AX153" s="21"/>
      <c r="AY153" s="21"/>
      <c r="AZ153" s="21"/>
      <c r="BA153" s="21"/>
      <c r="BB153" s="21"/>
      <c r="BC153" s="21"/>
      <c r="BD153" s="21"/>
      <c r="BE153" s="21"/>
      <c r="BF153" s="21"/>
      <c r="BG153" s="21"/>
      <c r="BH153" s="21"/>
      <c r="BI153" s="21"/>
      <c r="BJ153" s="21"/>
      <c r="BK153" s="21"/>
      <c r="BL153" s="21"/>
      <c r="BM153" s="21"/>
      <c r="BN153" s="21"/>
      <c r="BO153" s="21"/>
      <c r="BP153" s="21"/>
      <c r="BQ153" s="21"/>
      <c r="BR153" s="21"/>
      <c r="BS153" s="21"/>
      <c r="BT153" s="21"/>
      <c r="BU153" s="21"/>
      <c r="BV153" s="21"/>
      <c r="BW153" s="21"/>
      <c r="BX153" s="21" t="s">
        <v>1070</v>
      </c>
      <c r="BY153" s="21" t="s">
        <v>168</v>
      </c>
      <c r="BZ153" s="21" t="s">
        <v>957</v>
      </c>
      <c r="CA153" s="21" t="s">
        <v>837</v>
      </c>
      <c r="CB153" s="21" t="s">
        <v>186</v>
      </c>
      <c r="CC153" s="21" t="s">
        <v>837</v>
      </c>
      <c r="CD153" s="21" t="s">
        <v>835</v>
      </c>
      <c r="CE153" s="21" t="s">
        <v>830</v>
      </c>
      <c r="CF153" s="21" t="s">
        <v>186</v>
      </c>
      <c r="CG153" s="21" t="s">
        <v>844</v>
      </c>
      <c r="CH153" s="22">
        <f t="shared" ref="CH153:CI160" ca="1" si="38">R153</f>
        <v>43880.984404976851</v>
      </c>
      <c r="CI153" s="22">
        <f t="shared" ca="1" si="38"/>
        <v>43888.984404976851</v>
      </c>
      <c r="CJ153" s="21"/>
      <c r="CK153" s="21"/>
      <c r="CL153" s="21"/>
      <c r="CM153" s="21"/>
      <c r="CN153" s="21"/>
      <c r="CO153" s="21" t="s">
        <v>1071</v>
      </c>
      <c r="CP153" s="21" t="s">
        <v>168</v>
      </c>
      <c r="CQ153" s="21" t="s">
        <v>957</v>
      </c>
      <c r="CR153" s="21" t="s">
        <v>824</v>
      </c>
      <c r="CS153" s="21" t="s">
        <v>186</v>
      </c>
      <c r="CT153" s="21" t="s">
        <v>824</v>
      </c>
      <c r="CU153" s="21" t="s">
        <v>831</v>
      </c>
      <c r="CV153" s="21" t="s">
        <v>830</v>
      </c>
      <c r="CW153" s="21" t="s">
        <v>186</v>
      </c>
      <c r="CX153" s="21" t="s">
        <v>843</v>
      </c>
      <c r="CY153" s="22">
        <f ca="1">AI153</f>
        <v>43882.984404976851</v>
      </c>
      <c r="CZ153" s="22">
        <f ca="1">AJ153</f>
        <v>43889.984404976851</v>
      </c>
      <c r="DA153" s="21"/>
      <c r="DB153" s="21"/>
      <c r="DC153" s="21"/>
      <c r="DD153" s="21"/>
      <c r="DE153" s="21"/>
      <c r="DF153" s="22">
        <f ca="1">NOW()-7</f>
        <v>43888.984404976851</v>
      </c>
      <c r="DG153" s="21" t="s">
        <v>824</v>
      </c>
      <c r="DH153" s="22">
        <f ca="1">DF153+1</f>
        <v>43889.984404976851</v>
      </c>
      <c r="DI153" s="21" t="s">
        <v>835</v>
      </c>
      <c r="DJ153" s="21" t="s">
        <v>835</v>
      </c>
      <c r="DK153" s="21" t="s">
        <v>1070</v>
      </c>
      <c r="DL153" s="21" t="s">
        <v>838</v>
      </c>
      <c r="DM153" s="21"/>
      <c r="DN153" s="22"/>
      <c r="DO153" s="22">
        <f ca="1">NOW()-6</f>
        <v>43889.984404976851</v>
      </c>
      <c r="DP153" s="21" t="s">
        <v>824</v>
      </c>
      <c r="DQ153" s="22">
        <f ca="1">DO153+TIME(1,1,1)</f>
        <v>43890.026777662039</v>
      </c>
      <c r="DR153" s="21" t="s">
        <v>837</v>
      </c>
      <c r="DS153" s="21" t="s">
        <v>837</v>
      </c>
      <c r="DT153" s="21" t="s">
        <v>1070</v>
      </c>
      <c r="DU153" s="21" t="s">
        <v>838</v>
      </c>
      <c r="DV153" s="21"/>
      <c r="DW153" s="22"/>
      <c r="DX153" s="22">
        <f ca="1">NOW()-6</f>
        <v>43889.984404976851</v>
      </c>
      <c r="DY153" s="21" t="s">
        <v>824</v>
      </c>
      <c r="DZ153" s="22">
        <f ca="1">DX153+TIME(1,1,1)</f>
        <v>43890.026777662039</v>
      </c>
      <c r="EA153" s="21" t="s">
        <v>837</v>
      </c>
      <c r="EB153" s="21" t="s">
        <v>837</v>
      </c>
      <c r="EC153" s="21" t="s">
        <v>1071</v>
      </c>
      <c r="ED153" s="21" t="s">
        <v>838</v>
      </c>
      <c r="EE153" s="21"/>
      <c r="EF153" s="22"/>
      <c r="EG153" s="21"/>
      <c r="EH153" s="21"/>
      <c r="EI153" s="21"/>
      <c r="EJ153" s="21"/>
      <c r="EK153" s="21"/>
      <c r="EL153" s="21"/>
      <c r="EM153" s="21"/>
      <c r="EN153" s="21"/>
      <c r="EO153" s="21"/>
      <c r="EP153" s="21"/>
      <c r="EQ153" s="21"/>
      <c r="ER153" s="21"/>
      <c r="ES153" s="21"/>
      <c r="ET153" s="21"/>
      <c r="EU153" s="21"/>
      <c r="EV153" s="21"/>
      <c r="EW153" s="21"/>
      <c r="EX153" s="21"/>
      <c r="EY153" s="21">
        <v>149</v>
      </c>
      <c r="EZ153" s="21">
        <v>1004006172</v>
      </c>
      <c r="FA153" s="21">
        <v>181870368</v>
      </c>
      <c r="FB153" s="25">
        <v>350</v>
      </c>
      <c r="FC153" s="21" t="s">
        <v>578</v>
      </c>
      <c r="FD153" s="21" t="s">
        <v>607</v>
      </c>
      <c r="FE153" s="26" t="s">
        <v>1060</v>
      </c>
      <c r="FF153" s="21" t="s">
        <v>604</v>
      </c>
    </row>
    <row r="154" spans="1:162" s="12" customFormat="1" x14ac:dyDescent="0.25">
      <c r="A154" s="21">
        <v>1</v>
      </c>
      <c r="B154" s="21">
        <v>153</v>
      </c>
      <c r="C154" s="22">
        <f ca="1">R154-3</f>
        <v>43876.984404976851</v>
      </c>
      <c r="D154" s="21" t="s">
        <v>168</v>
      </c>
      <c r="E154" s="21">
        <v>153</v>
      </c>
      <c r="F154" s="23">
        <f t="shared" ca="1" si="35"/>
        <v>43936.984404976851</v>
      </c>
      <c r="G154" s="22"/>
      <c r="H154" s="21" t="s">
        <v>1070</v>
      </c>
      <c r="I154" s="21" t="s">
        <v>168</v>
      </c>
      <c r="J154" s="21" t="s">
        <v>957</v>
      </c>
      <c r="K154" s="21" t="s">
        <v>837</v>
      </c>
      <c r="L154" s="21" t="s">
        <v>186</v>
      </c>
      <c r="M154" s="21" t="s">
        <v>837</v>
      </c>
      <c r="N154" s="21" t="s">
        <v>835</v>
      </c>
      <c r="O154" s="21" t="s">
        <v>830</v>
      </c>
      <c r="P154" s="21" t="s">
        <v>186</v>
      </c>
      <c r="Q154" s="21" t="s">
        <v>844</v>
      </c>
      <c r="R154" s="22">
        <f ca="1">DF154-8</f>
        <v>43879.984404976851</v>
      </c>
      <c r="S154" s="22">
        <f t="shared" ca="1" si="37"/>
        <v>43887.984404976851</v>
      </c>
      <c r="T154" s="21"/>
      <c r="U154" s="22"/>
      <c r="V154" s="21"/>
      <c r="W154" s="22"/>
      <c r="X154" s="21"/>
      <c r="Y154" s="21"/>
      <c r="Z154" s="21"/>
      <c r="AA154" s="21"/>
      <c r="AB154" s="21"/>
      <c r="AC154" s="21"/>
      <c r="AD154" s="21"/>
      <c r="AE154" s="21"/>
      <c r="AF154" s="21"/>
      <c r="AG154" s="21"/>
      <c r="AH154" s="21"/>
      <c r="AI154" s="22"/>
      <c r="AJ154" s="22"/>
      <c r="AK154" s="21"/>
      <c r="AL154" s="21"/>
      <c r="AM154" s="21"/>
      <c r="AN154" s="21"/>
      <c r="AO154" s="21"/>
      <c r="AP154" s="21"/>
      <c r="AQ154" s="21"/>
      <c r="AR154" s="21"/>
      <c r="AS154" s="21"/>
      <c r="AT154" s="21"/>
      <c r="AU154" s="21"/>
      <c r="AV154" s="21"/>
      <c r="AW154" s="21"/>
      <c r="AX154" s="21"/>
      <c r="AY154" s="21"/>
      <c r="AZ154" s="21"/>
      <c r="BA154" s="21"/>
      <c r="BB154" s="21"/>
      <c r="BC154" s="21"/>
      <c r="BD154" s="21"/>
      <c r="BE154" s="21"/>
      <c r="BF154" s="21"/>
      <c r="BG154" s="21"/>
      <c r="BH154" s="21"/>
      <c r="BI154" s="21"/>
      <c r="BJ154" s="21"/>
      <c r="BK154" s="21"/>
      <c r="BL154" s="21"/>
      <c r="BM154" s="21"/>
      <c r="BN154" s="21"/>
      <c r="BO154" s="21"/>
      <c r="BP154" s="21"/>
      <c r="BQ154" s="21"/>
      <c r="BR154" s="21"/>
      <c r="BS154" s="21"/>
      <c r="BT154" s="21"/>
      <c r="BU154" s="21"/>
      <c r="BV154" s="21"/>
      <c r="BW154" s="21"/>
      <c r="BX154" s="21" t="s">
        <v>1070</v>
      </c>
      <c r="BY154" s="21" t="s">
        <v>168</v>
      </c>
      <c r="BZ154" s="21" t="s">
        <v>957</v>
      </c>
      <c r="CA154" s="21" t="s">
        <v>837</v>
      </c>
      <c r="CB154" s="21" t="s">
        <v>186</v>
      </c>
      <c r="CC154" s="21" t="s">
        <v>837</v>
      </c>
      <c r="CD154" s="21" t="s">
        <v>835</v>
      </c>
      <c r="CE154" s="21" t="s">
        <v>830</v>
      </c>
      <c r="CF154" s="21" t="s">
        <v>186</v>
      </c>
      <c r="CG154" s="21" t="s">
        <v>844</v>
      </c>
      <c r="CH154" s="22">
        <f t="shared" ca="1" si="38"/>
        <v>43879.984404976851</v>
      </c>
      <c r="CI154" s="22">
        <f t="shared" ca="1" si="38"/>
        <v>43887.984404976851</v>
      </c>
      <c r="CJ154" s="21"/>
      <c r="CK154" s="21"/>
      <c r="CL154" s="21"/>
      <c r="CM154" s="21"/>
      <c r="CN154" s="21"/>
      <c r="CO154" s="21"/>
      <c r="CP154" s="21"/>
      <c r="CQ154" s="21"/>
      <c r="CR154" s="21"/>
      <c r="CS154" s="21"/>
      <c r="CT154" s="21"/>
      <c r="CU154" s="21"/>
      <c r="CV154" s="21"/>
      <c r="CW154" s="21"/>
      <c r="CX154" s="21"/>
      <c r="CY154" s="22"/>
      <c r="CZ154" s="22"/>
      <c r="DA154" s="21"/>
      <c r="DB154" s="21"/>
      <c r="DC154" s="21"/>
      <c r="DD154" s="21"/>
      <c r="DE154" s="21"/>
      <c r="DF154" s="22">
        <f ca="1">NOW()-8</f>
        <v>43887.984404976851</v>
      </c>
      <c r="DG154" s="21" t="s">
        <v>837</v>
      </c>
      <c r="DH154" s="22">
        <f ca="1">DF154+TIME(0.5,1,1)</f>
        <v>43887.985110995367</v>
      </c>
      <c r="DI154" s="21" t="s">
        <v>837</v>
      </c>
      <c r="DJ154" s="21" t="s">
        <v>837</v>
      </c>
      <c r="DK154" s="21" t="s">
        <v>1070</v>
      </c>
      <c r="DL154" s="21" t="s">
        <v>838</v>
      </c>
      <c r="DM154" s="21"/>
      <c r="DN154" s="22"/>
      <c r="DO154" s="22"/>
      <c r="DP154" s="21"/>
      <c r="DQ154" s="22"/>
      <c r="DR154" s="21"/>
      <c r="DS154" s="21"/>
      <c r="DT154" s="21"/>
      <c r="DU154" s="21"/>
      <c r="DV154" s="21"/>
      <c r="DW154" s="22"/>
      <c r="DX154" s="22"/>
      <c r="DY154" s="21"/>
      <c r="DZ154" s="21"/>
      <c r="EA154" s="21"/>
      <c r="EB154" s="21"/>
      <c r="EC154" s="21"/>
      <c r="ED154" s="21"/>
      <c r="EE154" s="21"/>
      <c r="EF154" s="22"/>
      <c r="EG154" s="21"/>
      <c r="EH154" s="21"/>
      <c r="EI154" s="21"/>
      <c r="EJ154" s="21"/>
      <c r="EK154" s="21"/>
      <c r="EL154" s="21"/>
      <c r="EM154" s="21"/>
      <c r="EN154" s="21"/>
      <c r="EO154" s="21"/>
      <c r="EP154" s="21"/>
      <c r="EQ154" s="21"/>
      <c r="ER154" s="21"/>
      <c r="ES154" s="21"/>
      <c r="ET154" s="21"/>
      <c r="EU154" s="21"/>
      <c r="EV154" s="21"/>
      <c r="EW154" s="21"/>
      <c r="EX154" s="21"/>
      <c r="EY154" s="21">
        <v>150</v>
      </c>
      <c r="EZ154" s="21">
        <v>1003406198</v>
      </c>
      <c r="FA154" s="21">
        <v>189066604</v>
      </c>
      <c r="FB154" s="25">
        <v>1642</v>
      </c>
      <c r="FC154" s="21" t="s">
        <v>554</v>
      </c>
      <c r="FD154" s="21" t="s">
        <v>549</v>
      </c>
      <c r="FE154" s="26" t="s">
        <v>1061</v>
      </c>
      <c r="FF154" s="21" t="s">
        <v>666</v>
      </c>
    </row>
    <row r="155" spans="1:162" s="12" customFormat="1" x14ac:dyDescent="0.25">
      <c r="A155" s="21">
        <v>1</v>
      </c>
      <c r="B155" s="21">
        <v>154</v>
      </c>
      <c r="C155" s="22">
        <f ca="1">R155-2</f>
        <v>43879.984404976851</v>
      </c>
      <c r="D155" s="21" t="s">
        <v>168</v>
      </c>
      <c r="E155" s="21">
        <v>154</v>
      </c>
      <c r="F155" s="23">
        <f t="shared" ca="1" si="35"/>
        <v>43939.984404976851</v>
      </c>
      <c r="G155" s="22"/>
      <c r="H155" s="21" t="s">
        <v>1070</v>
      </c>
      <c r="I155" s="21" t="s">
        <v>168</v>
      </c>
      <c r="J155" s="21" t="s">
        <v>957</v>
      </c>
      <c r="K155" s="21" t="s">
        <v>837</v>
      </c>
      <c r="L155" s="21" t="s">
        <v>186</v>
      </c>
      <c r="M155" s="21" t="s">
        <v>837</v>
      </c>
      <c r="N155" s="21" t="s">
        <v>835</v>
      </c>
      <c r="O155" s="21" t="s">
        <v>830</v>
      </c>
      <c r="P155" s="21" t="s">
        <v>186</v>
      </c>
      <c r="Q155" s="21" t="s">
        <v>844</v>
      </c>
      <c r="R155" s="22">
        <f ca="1">DF155-6</f>
        <v>43881.984404976851</v>
      </c>
      <c r="S155" s="22">
        <f t="shared" ca="1" si="37"/>
        <v>43887.984404976851</v>
      </c>
      <c r="T155" s="21"/>
      <c r="U155" s="22"/>
      <c r="V155" s="21"/>
      <c r="W155" s="22"/>
      <c r="X155" s="21"/>
      <c r="Y155" s="21" t="s">
        <v>1071</v>
      </c>
      <c r="Z155" s="21" t="s">
        <v>168</v>
      </c>
      <c r="AA155" s="21" t="s">
        <v>957</v>
      </c>
      <c r="AB155" s="21" t="s">
        <v>837</v>
      </c>
      <c r="AC155" s="21" t="s">
        <v>186</v>
      </c>
      <c r="AD155" s="21" t="s">
        <v>837</v>
      </c>
      <c r="AE155" s="21" t="s">
        <v>837</v>
      </c>
      <c r="AF155" s="21" t="s">
        <v>830</v>
      </c>
      <c r="AG155" s="21" t="s">
        <v>186</v>
      </c>
      <c r="AH155" s="21" t="s">
        <v>843</v>
      </c>
      <c r="AI155" s="22">
        <f ca="1">DO155-10</f>
        <v>43877.984404976851</v>
      </c>
      <c r="AJ155" s="22">
        <f ca="1">DO155</f>
        <v>43887.984404976851</v>
      </c>
      <c r="AK155" s="21"/>
      <c r="AL155" s="21"/>
      <c r="AM155" s="21"/>
      <c r="AN155" s="21"/>
      <c r="AO155" s="21"/>
      <c r="AP155" s="21"/>
      <c r="AQ155" s="21"/>
      <c r="AR155" s="21"/>
      <c r="AS155" s="21"/>
      <c r="AT155" s="21"/>
      <c r="AU155" s="21"/>
      <c r="AV155" s="21"/>
      <c r="AW155" s="21"/>
      <c r="AX155" s="21"/>
      <c r="AY155" s="21"/>
      <c r="AZ155" s="21"/>
      <c r="BA155" s="21"/>
      <c r="BB155" s="21"/>
      <c r="BC155" s="21"/>
      <c r="BD155" s="21"/>
      <c r="BE155" s="21"/>
      <c r="BF155" s="21"/>
      <c r="BG155" s="21"/>
      <c r="BH155" s="21"/>
      <c r="BI155" s="21"/>
      <c r="BJ155" s="21"/>
      <c r="BK155" s="21"/>
      <c r="BL155" s="21"/>
      <c r="BM155" s="21"/>
      <c r="BN155" s="21"/>
      <c r="BO155" s="21"/>
      <c r="BP155" s="21"/>
      <c r="BQ155" s="21"/>
      <c r="BR155" s="21"/>
      <c r="BS155" s="21"/>
      <c r="BT155" s="21"/>
      <c r="BU155" s="21"/>
      <c r="BV155" s="21"/>
      <c r="BW155" s="21"/>
      <c r="BX155" s="21" t="s">
        <v>1070</v>
      </c>
      <c r="BY155" s="21" t="s">
        <v>168</v>
      </c>
      <c r="BZ155" s="21" t="s">
        <v>957</v>
      </c>
      <c r="CA155" s="21" t="s">
        <v>837</v>
      </c>
      <c r="CB155" s="21" t="s">
        <v>186</v>
      </c>
      <c r="CC155" s="21" t="s">
        <v>837</v>
      </c>
      <c r="CD155" s="21" t="s">
        <v>835</v>
      </c>
      <c r="CE155" s="21" t="s">
        <v>830</v>
      </c>
      <c r="CF155" s="21" t="s">
        <v>186</v>
      </c>
      <c r="CG155" s="21" t="s">
        <v>844</v>
      </c>
      <c r="CH155" s="22">
        <f t="shared" ca="1" si="38"/>
        <v>43881.984404976851</v>
      </c>
      <c r="CI155" s="22">
        <f t="shared" ca="1" si="38"/>
        <v>43887.984404976851</v>
      </c>
      <c r="CJ155" s="21"/>
      <c r="CK155" s="21"/>
      <c r="CL155" s="21"/>
      <c r="CM155" s="21"/>
      <c r="CN155" s="21"/>
      <c r="CO155" s="21" t="s">
        <v>1071</v>
      </c>
      <c r="CP155" s="21" t="s">
        <v>168</v>
      </c>
      <c r="CQ155" s="21" t="s">
        <v>957</v>
      </c>
      <c r="CR155" s="21" t="s">
        <v>837</v>
      </c>
      <c r="CS155" s="21" t="s">
        <v>186</v>
      </c>
      <c r="CT155" s="21" t="s">
        <v>837</v>
      </c>
      <c r="CU155" s="21" t="s">
        <v>837</v>
      </c>
      <c r="CV155" s="21" t="s">
        <v>830</v>
      </c>
      <c r="CW155" s="21" t="s">
        <v>186</v>
      </c>
      <c r="CX155" s="21" t="s">
        <v>843</v>
      </c>
      <c r="CY155" s="22">
        <f ca="1">AI155</f>
        <v>43877.984404976851</v>
      </c>
      <c r="CZ155" s="22">
        <f ca="1">AJ155</f>
        <v>43887.984404976851</v>
      </c>
      <c r="DA155" s="21"/>
      <c r="DB155" s="21"/>
      <c r="DC155" s="21"/>
      <c r="DD155" s="21"/>
      <c r="DE155" s="21"/>
      <c r="DF155" s="22">
        <f ca="1">NOW()-8</f>
        <v>43887.984404976851</v>
      </c>
      <c r="DG155" s="21" t="s">
        <v>835</v>
      </c>
      <c r="DH155" s="22">
        <f ca="1">NOW()+1</f>
        <v>43896.984404976851</v>
      </c>
      <c r="DI155" s="21" t="s">
        <v>824</v>
      </c>
      <c r="DJ155" s="21" t="s">
        <v>824</v>
      </c>
      <c r="DK155" s="21" t="s">
        <v>1070</v>
      </c>
      <c r="DL155" s="21" t="s">
        <v>838</v>
      </c>
      <c r="DM155" s="21"/>
      <c r="DN155" s="22"/>
      <c r="DO155" s="22">
        <f ca="1">NOW()-8</f>
        <v>43887.984404976851</v>
      </c>
      <c r="DP155" s="21" t="s">
        <v>837</v>
      </c>
      <c r="DQ155" s="22">
        <f ca="1">DO155+TIME(2,2,1)</f>
        <v>43888.069138773149</v>
      </c>
      <c r="DR155" s="21" t="s">
        <v>831</v>
      </c>
      <c r="DS155" s="21" t="s">
        <v>831</v>
      </c>
      <c r="DT155" s="21" t="s">
        <v>1070</v>
      </c>
      <c r="DU155" s="21" t="s">
        <v>838</v>
      </c>
      <c r="DV155" s="21"/>
      <c r="DW155" s="22"/>
      <c r="DX155" s="22"/>
      <c r="DY155" s="21"/>
      <c r="DZ155" s="21"/>
      <c r="EA155" s="21"/>
      <c r="EB155" s="21"/>
      <c r="EC155" s="21"/>
      <c r="ED155" s="21"/>
      <c r="EE155" s="21"/>
      <c r="EF155" s="22"/>
      <c r="EG155" s="21"/>
      <c r="EH155" s="21"/>
      <c r="EI155" s="21"/>
      <c r="EJ155" s="21"/>
      <c r="EK155" s="21"/>
      <c r="EL155" s="21"/>
      <c r="EM155" s="21"/>
      <c r="EN155" s="21"/>
      <c r="EO155" s="21"/>
      <c r="EP155" s="21"/>
      <c r="EQ155" s="21"/>
      <c r="ER155" s="21"/>
      <c r="ES155" s="21"/>
      <c r="ET155" s="21"/>
      <c r="EU155" s="21"/>
      <c r="EV155" s="21"/>
      <c r="EW155" s="21"/>
      <c r="EX155" s="21"/>
      <c r="EY155" s="21">
        <v>151</v>
      </c>
      <c r="EZ155" s="21">
        <v>1002006206</v>
      </c>
      <c r="FA155" s="21">
        <v>196262840</v>
      </c>
      <c r="FB155" s="25">
        <v>1561</v>
      </c>
      <c r="FC155" s="21" t="s">
        <v>548</v>
      </c>
      <c r="FD155" s="21" t="s">
        <v>555</v>
      </c>
      <c r="FE155" s="26" t="s">
        <v>1062</v>
      </c>
      <c r="FF155" s="21" t="s">
        <v>986</v>
      </c>
    </row>
    <row r="156" spans="1:162" s="12" customFormat="1" x14ac:dyDescent="0.25">
      <c r="A156" s="21">
        <v>1</v>
      </c>
      <c r="B156" s="21">
        <v>155</v>
      </c>
      <c r="C156" s="22">
        <f ca="1">R156-5</f>
        <v>43873.984404976851</v>
      </c>
      <c r="D156" s="21" t="s">
        <v>168</v>
      </c>
      <c r="E156" s="21">
        <v>155</v>
      </c>
      <c r="F156" s="23">
        <f t="shared" ca="1" si="35"/>
        <v>43933.984404976851</v>
      </c>
      <c r="G156" s="22"/>
      <c r="H156" s="21" t="s">
        <v>1070</v>
      </c>
      <c r="I156" s="21" t="s">
        <v>168</v>
      </c>
      <c r="J156" s="21" t="s">
        <v>957</v>
      </c>
      <c r="K156" s="21" t="s">
        <v>837</v>
      </c>
      <c r="L156" s="21" t="s">
        <v>186</v>
      </c>
      <c r="M156" s="21" t="s">
        <v>837</v>
      </c>
      <c r="N156" s="21" t="s">
        <v>835</v>
      </c>
      <c r="O156" s="21" t="s">
        <v>830</v>
      </c>
      <c r="P156" s="21" t="s">
        <v>186</v>
      </c>
      <c r="Q156" s="21" t="s">
        <v>844</v>
      </c>
      <c r="R156" s="22">
        <f ca="1">DF156-7</f>
        <v>43878.984404976851</v>
      </c>
      <c r="S156" s="22">
        <f t="shared" ca="1" si="37"/>
        <v>43885.984404976851</v>
      </c>
      <c r="T156" s="21"/>
      <c r="U156" s="22"/>
      <c r="V156" s="21"/>
      <c r="W156" s="22"/>
      <c r="X156" s="21"/>
      <c r="Y156" s="21"/>
      <c r="Z156" s="21"/>
      <c r="AA156" s="21"/>
      <c r="AB156" s="21"/>
      <c r="AC156" s="21"/>
      <c r="AD156" s="21"/>
      <c r="AE156" s="21"/>
      <c r="AF156" s="21"/>
      <c r="AG156" s="21"/>
      <c r="AH156" s="21"/>
      <c r="AI156" s="22"/>
      <c r="AJ156" s="22"/>
      <c r="AK156" s="21"/>
      <c r="AL156" s="21"/>
      <c r="AM156" s="21"/>
      <c r="AN156" s="21"/>
      <c r="AO156" s="21"/>
      <c r="AP156" s="21"/>
      <c r="AQ156" s="21"/>
      <c r="AR156" s="21"/>
      <c r="AS156" s="21"/>
      <c r="AT156" s="21"/>
      <c r="AU156" s="21"/>
      <c r="AV156" s="21"/>
      <c r="AW156" s="21"/>
      <c r="AX156" s="21"/>
      <c r="AY156" s="21"/>
      <c r="AZ156" s="21"/>
      <c r="BA156" s="21"/>
      <c r="BB156" s="21"/>
      <c r="BC156" s="21"/>
      <c r="BD156" s="21"/>
      <c r="BE156" s="21"/>
      <c r="BF156" s="21"/>
      <c r="BG156" s="21"/>
      <c r="BH156" s="21"/>
      <c r="BI156" s="21"/>
      <c r="BJ156" s="21"/>
      <c r="BK156" s="21"/>
      <c r="BL156" s="21"/>
      <c r="BM156" s="21"/>
      <c r="BN156" s="21"/>
      <c r="BO156" s="21"/>
      <c r="BP156" s="21"/>
      <c r="BQ156" s="21"/>
      <c r="BR156" s="21"/>
      <c r="BS156" s="21"/>
      <c r="BT156" s="21"/>
      <c r="BU156" s="21"/>
      <c r="BV156" s="21"/>
      <c r="BW156" s="21"/>
      <c r="BX156" s="21" t="s">
        <v>1070</v>
      </c>
      <c r="BY156" s="21" t="s">
        <v>168</v>
      </c>
      <c r="BZ156" s="21" t="s">
        <v>957</v>
      </c>
      <c r="CA156" s="21" t="s">
        <v>837</v>
      </c>
      <c r="CB156" s="21" t="s">
        <v>186</v>
      </c>
      <c r="CC156" s="21" t="s">
        <v>837</v>
      </c>
      <c r="CD156" s="21" t="s">
        <v>835</v>
      </c>
      <c r="CE156" s="21" t="s">
        <v>830</v>
      </c>
      <c r="CF156" s="21" t="s">
        <v>186</v>
      </c>
      <c r="CG156" s="21" t="s">
        <v>844</v>
      </c>
      <c r="CH156" s="22">
        <f t="shared" ca="1" si="38"/>
        <v>43878.984404976851</v>
      </c>
      <c r="CI156" s="22">
        <f t="shared" ca="1" si="38"/>
        <v>43885.984404976851</v>
      </c>
      <c r="CJ156" s="21"/>
      <c r="CK156" s="21"/>
      <c r="CL156" s="21"/>
      <c r="CM156" s="21"/>
      <c r="CN156" s="21"/>
      <c r="CO156" s="21"/>
      <c r="CP156" s="21"/>
      <c r="CQ156" s="21"/>
      <c r="CR156" s="21"/>
      <c r="CS156" s="21"/>
      <c r="CT156" s="21"/>
      <c r="CU156" s="21"/>
      <c r="CV156" s="21"/>
      <c r="CW156" s="21"/>
      <c r="CX156" s="21"/>
      <c r="CY156" s="21"/>
      <c r="CZ156" s="21"/>
      <c r="DA156" s="21"/>
      <c r="DB156" s="21"/>
      <c r="DC156" s="21"/>
      <c r="DD156" s="21"/>
      <c r="DE156" s="21"/>
      <c r="DF156" s="22">
        <f ca="1">NOW()-10</f>
        <v>43885.984404976851</v>
      </c>
      <c r="DG156" s="21" t="s">
        <v>831</v>
      </c>
      <c r="DH156" s="22">
        <f ca="1">NOW()+1</f>
        <v>43896.984404976851</v>
      </c>
      <c r="DI156" s="21" t="s">
        <v>825</v>
      </c>
      <c r="DJ156" s="21" t="s">
        <v>825</v>
      </c>
      <c r="DK156" s="21" t="s">
        <v>1070</v>
      </c>
      <c r="DL156" s="21" t="s">
        <v>838</v>
      </c>
      <c r="DM156" s="21"/>
      <c r="DN156" s="22"/>
      <c r="DO156" s="22"/>
      <c r="DP156" s="21"/>
      <c r="DQ156" s="22"/>
      <c r="DR156" s="21"/>
      <c r="DS156" s="21"/>
      <c r="DT156" s="21"/>
      <c r="DU156" s="21"/>
      <c r="DV156" s="21"/>
      <c r="DW156" s="22"/>
      <c r="DX156" s="22"/>
      <c r="DY156" s="21"/>
      <c r="DZ156" s="21"/>
      <c r="EA156" s="21"/>
      <c r="EB156" s="21"/>
      <c r="EC156" s="21"/>
      <c r="ED156" s="21"/>
      <c r="EE156" s="21"/>
      <c r="EF156" s="22"/>
      <c r="EG156" s="21"/>
      <c r="EH156" s="21"/>
      <c r="EI156" s="21"/>
      <c r="EJ156" s="21"/>
      <c r="EK156" s="21"/>
      <c r="EL156" s="21"/>
      <c r="EM156" s="21"/>
      <c r="EN156" s="21"/>
      <c r="EO156" s="21"/>
      <c r="EP156" s="21"/>
      <c r="EQ156" s="21"/>
      <c r="ER156" s="21"/>
      <c r="ES156" s="21"/>
      <c r="ET156" s="21"/>
      <c r="EU156" s="21"/>
      <c r="EV156" s="21"/>
      <c r="EW156" s="21"/>
      <c r="EX156" s="21"/>
      <c r="EY156" s="21">
        <v>152</v>
      </c>
      <c r="EZ156" s="21">
        <v>1001006214</v>
      </c>
      <c r="FA156" s="21">
        <v>203459076</v>
      </c>
      <c r="FB156" s="25">
        <v>50</v>
      </c>
      <c r="FC156" s="21" t="s">
        <v>585</v>
      </c>
      <c r="FD156" s="21" t="s">
        <v>561</v>
      </c>
      <c r="FE156" s="21" t="s">
        <v>608</v>
      </c>
      <c r="FF156" s="21" t="s">
        <v>682</v>
      </c>
    </row>
    <row r="157" spans="1:162" s="12" customFormat="1" x14ac:dyDescent="0.25">
      <c r="A157" s="21">
        <v>1</v>
      </c>
      <c r="B157" s="21">
        <v>156</v>
      </c>
      <c r="C157" s="22">
        <f ca="1">R157-10</f>
        <v>43850.984404976851</v>
      </c>
      <c r="D157" s="21" t="s">
        <v>168</v>
      </c>
      <c r="E157" s="21">
        <v>156</v>
      </c>
      <c r="F157" s="23">
        <f t="shared" ca="1" si="35"/>
        <v>43910.984404976851</v>
      </c>
      <c r="G157" s="22"/>
      <c r="H157" s="21" t="s">
        <v>1070</v>
      </c>
      <c r="I157" s="21" t="s">
        <v>168</v>
      </c>
      <c r="J157" s="21" t="s">
        <v>956</v>
      </c>
      <c r="K157" s="21" t="s">
        <v>824</v>
      </c>
      <c r="L157" s="21" t="s">
        <v>186</v>
      </c>
      <c r="M157" s="21" t="s">
        <v>824</v>
      </c>
      <c r="N157" s="21" t="s">
        <v>837</v>
      </c>
      <c r="O157" s="21" t="s">
        <v>830</v>
      </c>
      <c r="P157" s="21" t="s">
        <v>186</v>
      </c>
      <c r="Q157" s="21" t="s">
        <v>844</v>
      </c>
      <c r="R157" s="22">
        <f ca="1">DF157-5</f>
        <v>43860.984404976851</v>
      </c>
      <c r="S157" s="22">
        <f t="shared" ca="1" si="37"/>
        <v>43865.984404976851</v>
      </c>
      <c r="T157" s="21"/>
      <c r="U157" s="22"/>
      <c r="V157" s="21"/>
      <c r="W157" s="22"/>
      <c r="X157" s="21"/>
      <c r="Y157" s="21" t="s">
        <v>1071</v>
      </c>
      <c r="Z157" s="21" t="s">
        <v>168</v>
      </c>
      <c r="AA157" s="21" t="s">
        <v>957</v>
      </c>
      <c r="AB157" s="21" t="s">
        <v>835</v>
      </c>
      <c r="AC157" s="21" t="s">
        <v>186</v>
      </c>
      <c r="AD157" s="21" t="s">
        <v>835</v>
      </c>
      <c r="AE157" s="21" t="s">
        <v>831</v>
      </c>
      <c r="AF157" s="21" t="s">
        <v>830</v>
      </c>
      <c r="AG157" s="21" t="s">
        <v>186</v>
      </c>
      <c r="AH157" s="21" t="s">
        <v>843</v>
      </c>
      <c r="AI157" s="22">
        <f ca="1">DO157-4</f>
        <v>43864.984404976851</v>
      </c>
      <c r="AJ157" s="22">
        <f ca="1">DO157</f>
        <v>43868.984404976851</v>
      </c>
      <c r="AK157" s="21"/>
      <c r="AL157" s="21"/>
      <c r="AM157" s="21"/>
      <c r="AN157" s="21"/>
      <c r="AO157" s="21"/>
      <c r="AP157" s="21"/>
      <c r="AQ157" s="21"/>
      <c r="AR157" s="21"/>
      <c r="AS157" s="21"/>
      <c r="AT157" s="21"/>
      <c r="AU157" s="21"/>
      <c r="AV157" s="21"/>
      <c r="AW157" s="21"/>
      <c r="AX157" s="21"/>
      <c r="AY157" s="21"/>
      <c r="AZ157" s="21"/>
      <c r="BA157" s="21"/>
      <c r="BB157" s="21"/>
      <c r="BC157" s="21"/>
      <c r="BD157" s="21"/>
      <c r="BE157" s="21"/>
      <c r="BF157" s="21"/>
      <c r="BG157" s="21"/>
      <c r="BH157" s="21"/>
      <c r="BI157" s="21"/>
      <c r="BJ157" s="21"/>
      <c r="BK157" s="21"/>
      <c r="BL157" s="21"/>
      <c r="BM157" s="21"/>
      <c r="BN157" s="21"/>
      <c r="BO157" s="21"/>
      <c r="BP157" s="21"/>
      <c r="BQ157" s="21"/>
      <c r="BR157" s="21"/>
      <c r="BS157" s="21"/>
      <c r="BT157" s="21"/>
      <c r="BU157" s="21"/>
      <c r="BV157" s="21"/>
      <c r="BW157" s="21"/>
      <c r="BX157" s="21" t="s">
        <v>1070</v>
      </c>
      <c r="BY157" s="21" t="s">
        <v>168</v>
      </c>
      <c r="BZ157" s="21" t="s">
        <v>956</v>
      </c>
      <c r="CA157" s="21" t="s">
        <v>824</v>
      </c>
      <c r="CB157" s="21" t="s">
        <v>186</v>
      </c>
      <c r="CC157" s="21" t="s">
        <v>824</v>
      </c>
      <c r="CD157" s="21" t="s">
        <v>837</v>
      </c>
      <c r="CE157" s="21" t="s">
        <v>830</v>
      </c>
      <c r="CF157" s="21" t="s">
        <v>186</v>
      </c>
      <c r="CG157" s="21" t="s">
        <v>844</v>
      </c>
      <c r="CH157" s="22">
        <f t="shared" ca="1" si="38"/>
        <v>43860.984404976851</v>
      </c>
      <c r="CI157" s="22">
        <f t="shared" ca="1" si="38"/>
        <v>43865.984404976851</v>
      </c>
      <c r="CJ157" s="21"/>
      <c r="CK157" s="22"/>
      <c r="CL157" s="21"/>
      <c r="CM157" s="22"/>
      <c r="CN157" s="21"/>
      <c r="CO157" s="21" t="s">
        <v>1071</v>
      </c>
      <c r="CP157" s="21" t="s">
        <v>168</v>
      </c>
      <c r="CQ157" s="21" t="s">
        <v>957</v>
      </c>
      <c r="CR157" s="21" t="s">
        <v>835</v>
      </c>
      <c r="CS157" s="21" t="s">
        <v>186</v>
      </c>
      <c r="CT157" s="21" t="s">
        <v>835</v>
      </c>
      <c r="CU157" s="21" t="s">
        <v>831</v>
      </c>
      <c r="CV157" s="21" t="s">
        <v>830</v>
      </c>
      <c r="CW157" s="21" t="s">
        <v>186</v>
      </c>
      <c r="CX157" s="21" t="s">
        <v>843</v>
      </c>
      <c r="CY157" s="22">
        <f ca="1">AI157</f>
        <v>43864.984404976851</v>
      </c>
      <c r="CZ157" s="22">
        <f ca="1">AJ157</f>
        <v>43868.984404976851</v>
      </c>
      <c r="DA157" s="21"/>
      <c r="DB157" s="21"/>
      <c r="DC157" s="21"/>
      <c r="DD157" s="21"/>
      <c r="DE157" s="21"/>
      <c r="DF157" s="22">
        <f ca="1">NOW()-30</f>
        <v>43865.984404976851</v>
      </c>
      <c r="DG157" s="21" t="s">
        <v>824</v>
      </c>
      <c r="DH157" s="22">
        <f ca="1">DF157+TIME(3,3,3)</f>
        <v>43866.111523032407</v>
      </c>
      <c r="DI157" s="21" t="s">
        <v>825</v>
      </c>
      <c r="DJ157" s="21" t="s">
        <v>825</v>
      </c>
      <c r="DK157" s="21" t="s">
        <v>1070</v>
      </c>
      <c r="DL157" s="21" t="s">
        <v>838</v>
      </c>
      <c r="DM157" s="21"/>
      <c r="DN157" s="22"/>
      <c r="DO157" s="22">
        <f ca="1">NOW()-27</f>
        <v>43868.984404976851</v>
      </c>
      <c r="DP157" s="21" t="s">
        <v>835</v>
      </c>
      <c r="DQ157" s="22">
        <f ca="1">DO157+TIME(3,2,1)</f>
        <v>43869.110805439814</v>
      </c>
      <c r="DR157" s="21" t="s">
        <v>824</v>
      </c>
      <c r="DS157" s="21" t="s">
        <v>824</v>
      </c>
      <c r="DT157" s="21" t="s">
        <v>1070</v>
      </c>
      <c r="DU157" s="21" t="s">
        <v>838</v>
      </c>
      <c r="DV157" s="21"/>
      <c r="DW157" s="22"/>
      <c r="DX157" s="22"/>
      <c r="DY157" s="21"/>
      <c r="DZ157" s="21"/>
      <c r="EA157" s="21"/>
      <c r="EB157" s="21"/>
      <c r="EC157" s="21"/>
      <c r="ED157" s="21"/>
      <c r="EE157" s="21"/>
      <c r="EF157" s="22"/>
      <c r="EG157" s="21"/>
      <c r="EH157" s="21"/>
      <c r="EI157" s="21"/>
      <c r="EJ157" s="21"/>
      <c r="EK157" s="21"/>
      <c r="EL157" s="21"/>
      <c r="EM157" s="21"/>
      <c r="EN157" s="21"/>
      <c r="EO157" s="21"/>
      <c r="EP157" s="21"/>
      <c r="EQ157" s="21"/>
      <c r="ER157" s="21"/>
      <c r="ES157" s="21"/>
      <c r="ET157" s="21"/>
      <c r="EU157" s="21"/>
      <c r="EV157" s="21"/>
      <c r="EW157" s="21"/>
      <c r="EX157" s="21"/>
      <c r="EY157" s="21">
        <v>153</v>
      </c>
      <c r="EZ157" s="21">
        <v>1093006271</v>
      </c>
      <c r="FA157" s="21">
        <v>217851548</v>
      </c>
      <c r="FB157" s="25">
        <v>100</v>
      </c>
      <c r="FC157" s="21" t="s">
        <v>566</v>
      </c>
      <c r="FD157" s="21" t="s">
        <v>573</v>
      </c>
      <c r="FE157" s="21" t="s">
        <v>959</v>
      </c>
      <c r="FF157" s="21" t="s">
        <v>658</v>
      </c>
    </row>
    <row r="158" spans="1:162" s="12" customFormat="1" x14ac:dyDescent="0.25">
      <c r="A158" s="21">
        <v>1</v>
      </c>
      <c r="B158" s="21">
        <v>157</v>
      </c>
      <c r="C158" s="22">
        <f ca="1">R158-9</f>
        <v>43853.984404976851</v>
      </c>
      <c r="D158" s="21" t="s">
        <v>168</v>
      </c>
      <c r="E158" s="21">
        <v>157</v>
      </c>
      <c r="F158" s="23">
        <f t="shared" ca="1" si="35"/>
        <v>43913.984404976851</v>
      </c>
      <c r="G158" s="22"/>
      <c r="H158" s="21" t="s">
        <v>1070</v>
      </c>
      <c r="I158" s="21" t="s">
        <v>168</v>
      </c>
      <c r="J158" s="21" t="s">
        <v>956</v>
      </c>
      <c r="K158" s="21" t="s">
        <v>837</v>
      </c>
      <c r="L158" s="21" t="s">
        <v>186</v>
      </c>
      <c r="M158" s="21" t="s">
        <v>837</v>
      </c>
      <c r="N158" s="21" t="s">
        <v>835</v>
      </c>
      <c r="O158" s="21" t="s">
        <v>830</v>
      </c>
      <c r="P158" s="21" t="s">
        <v>186</v>
      </c>
      <c r="Q158" s="21" t="s">
        <v>844</v>
      </c>
      <c r="R158" s="22">
        <f ca="1">DF158-5</f>
        <v>43862.984404976851</v>
      </c>
      <c r="S158" s="22">
        <f t="shared" ca="1" si="37"/>
        <v>43867.984404976851</v>
      </c>
      <c r="T158" s="21"/>
      <c r="U158" s="22"/>
      <c r="V158" s="21"/>
      <c r="W158" s="22"/>
      <c r="X158" s="21"/>
      <c r="Y158" s="21"/>
      <c r="Z158" s="21"/>
      <c r="AA158" s="21"/>
      <c r="AB158" s="21"/>
      <c r="AC158" s="21"/>
      <c r="AD158" s="21"/>
      <c r="AE158" s="21"/>
      <c r="AF158" s="21"/>
      <c r="AG158" s="21"/>
      <c r="AH158" s="21"/>
      <c r="AI158" s="22"/>
      <c r="AJ158" s="22"/>
      <c r="AK158" s="21"/>
      <c r="AL158" s="21"/>
      <c r="AM158" s="21"/>
      <c r="AN158" s="21"/>
      <c r="AO158" s="21"/>
      <c r="AP158" s="21"/>
      <c r="AQ158" s="21"/>
      <c r="AR158" s="21"/>
      <c r="AS158" s="21"/>
      <c r="AT158" s="21"/>
      <c r="AU158" s="21"/>
      <c r="AV158" s="21"/>
      <c r="AW158" s="21"/>
      <c r="AX158" s="21"/>
      <c r="AY158" s="21"/>
      <c r="AZ158" s="21"/>
      <c r="BA158" s="21"/>
      <c r="BB158" s="21"/>
      <c r="BC158" s="21"/>
      <c r="BD158" s="21"/>
      <c r="BE158" s="21"/>
      <c r="BF158" s="21"/>
      <c r="BG158" s="21"/>
      <c r="BH158" s="21"/>
      <c r="BI158" s="21"/>
      <c r="BJ158" s="21"/>
      <c r="BK158" s="21"/>
      <c r="BL158" s="21"/>
      <c r="BM158" s="21"/>
      <c r="BN158" s="21"/>
      <c r="BO158" s="21"/>
      <c r="BP158" s="21"/>
      <c r="BQ158" s="21"/>
      <c r="BR158" s="21"/>
      <c r="BS158" s="21"/>
      <c r="BT158" s="21"/>
      <c r="BU158" s="21"/>
      <c r="BV158" s="21"/>
      <c r="BW158" s="21"/>
      <c r="BX158" s="21" t="s">
        <v>1070</v>
      </c>
      <c r="BY158" s="21" t="s">
        <v>168</v>
      </c>
      <c r="BZ158" s="21" t="s">
        <v>956</v>
      </c>
      <c r="CA158" s="21" t="s">
        <v>837</v>
      </c>
      <c r="CB158" s="21" t="s">
        <v>186</v>
      </c>
      <c r="CC158" s="21" t="s">
        <v>837</v>
      </c>
      <c r="CD158" s="21" t="s">
        <v>835</v>
      </c>
      <c r="CE158" s="21" t="s">
        <v>830</v>
      </c>
      <c r="CF158" s="21" t="s">
        <v>186</v>
      </c>
      <c r="CG158" s="21" t="s">
        <v>844</v>
      </c>
      <c r="CH158" s="22">
        <f t="shared" ca="1" si="38"/>
        <v>43862.984404976851</v>
      </c>
      <c r="CI158" s="22">
        <f t="shared" ca="1" si="38"/>
        <v>43867.984404976851</v>
      </c>
      <c r="CJ158" s="21"/>
      <c r="CK158" s="22"/>
      <c r="CL158" s="21"/>
      <c r="CM158" s="22"/>
      <c r="CN158" s="21"/>
      <c r="CO158" s="21"/>
      <c r="CP158" s="21"/>
      <c r="CQ158" s="21"/>
      <c r="CR158" s="21"/>
      <c r="CS158" s="21"/>
      <c r="CT158" s="21"/>
      <c r="CU158" s="21"/>
      <c r="CV158" s="21"/>
      <c r="CW158" s="21"/>
      <c r="CX158" s="21"/>
      <c r="CY158" s="22"/>
      <c r="CZ158" s="22"/>
      <c r="DA158" s="21"/>
      <c r="DB158" s="21"/>
      <c r="DC158" s="21"/>
      <c r="DD158" s="21"/>
      <c r="DE158" s="21"/>
      <c r="DF158" s="22">
        <f ca="1">NOW()-28</f>
        <v>43867.984404976851</v>
      </c>
      <c r="DG158" s="21" t="s">
        <v>837</v>
      </c>
      <c r="DH158" s="22">
        <f ca="1">DF158+TIME(2,1,1)</f>
        <v>43868.068444328703</v>
      </c>
      <c r="DI158" s="21" t="s">
        <v>835</v>
      </c>
      <c r="DJ158" s="21" t="s">
        <v>835</v>
      </c>
      <c r="DK158" s="21" t="s">
        <v>1070</v>
      </c>
      <c r="DL158" s="21" t="s">
        <v>838</v>
      </c>
      <c r="DM158" s="21"/>
      <c r="DN158" s="22"/>
      <c r="DO158" s="22"/>
      <c r="DP158" s="21"/>
      <c r="DQ158" s="22"/>
      <c r="DR158" s="21"/>
      <c r="DS158" s="21"/>
      <c r="DT158" s="21"/>
      <c r="DU158" s="21"/>
      <c r="DV158" s="21"/>
      <c r="DW158" s="22"/>
      <c r="DX158" s="22"/>
      <c r="DY158" s="21"/>
      <c r="DZ158" s="21"/>
      <c r="EA158" s="21"/>
      <c r="EB158" s="21"/>
      <c r="EC158" s="21"/>
      <c r="ED158" s="21"/>
      <c r="EE158" s="21"/>
      <c r="EF158" s="22"/>
      <c r="EG158" s="21"/>
      <c r="EH158" s="21"/>
      <c r="EI158" s="21"/>
      <c r="EJ158" s="21"/>
      <c r="EK158" s="21"/>
      <c r="EL158" s="21"/>
      <c r="EM158" s="21"/>
      <c r="EN158" s="21"/>
      <c r="EO158" s="21"/>
      <c r="EP158" s="21"/>
      <c r="EQ158" s="21"/>
      <c r="ER158" s="21"/>
      <c r="ES158" s="21"/>
      <c r="ET158" s="21"/>
      <c r="EU158" s="21"/>
      <c r="EV158" s="21"/>
      <c r="EW158" s="21"/>
      <c r="EX158" s="21"/>
      <c r="EY158" s="21">
        <v>154</v>
      </c>
      <c r="EZ158" s="21">
        <v>1083006370</v>
      </c>
      <c r="FA158" s="21">
        <v>225047784</v>
      </c>
      <c r="FB158" s="25">
        <v>125</v>
      </c>
      <c r="FC158" s="21" t="s">
        <v>578</v>
      </c>
      <c r="FD158" s="21" t="s">
        <v>579</v>
      </c>
      <c r="FE158" s="21" t="s">
        <v>960</v>
      </c>
      <c r="FF158" s="21" t="s">
        <v>614</v>
      </c>
    </row>
    <row r="159" spans="1:162" s="12" customFormat="1" x14ac:dyDescent="0.25">
      <c r="A159" s="21">
        <v>1</v>
      </c>
      <c r="B159" s="21">
        <v>158</v>
      </c>
      <c r="C159" s="22">
        <f ca="1">R159-10</f>
        <v>43853.984404976851</v>
      </c>
      <c r="D159" s="21" t="s">
        <v>168</v>
      </c>
      <c r="E159" s="21">
        <v>158</v>
      </c>
      <c r="F159" s="23">
        <f t="shared" ca="1" si="35"/>
        <v>43913.984404976851</v>
      </c>
      <c r="G159" s="22"/>
      <c r="H159" s="21" t="s">
        <v>1070</v>
      </c>
      <c r="I159" s="21" t="s">
        <v>168</v>
      </c>
      <c r="J159" s="21" t="s">
        <v>956</v>
      </c>
      <c r="K159" s="21" t="s">
        <v>835</v>
      </c>
      <c r="L159" s="21" t="s">
        <v>186</v>
      </c>
      <c r="M159" s="21" t="s">
        <v>835</v>
      </c>
      <c r="N159" s="21" t="s">
        <v>825</v>
      </c>
      <c r="O159" s="21" t="s">
        <v>830</v>
      </c>
      <c r="P159" s="21" t="s">
        <v>186</v>
      </c>
      <c r="Q159" s="21" t="s">
        <v>844</v>
      </c>
      <c r="R159" s="22">
        <f ca="1">DF159-4</f>
        <v>43863.984404976851</v>
      </c>
      <c r="S159" s="22">
        <f t="shared" ca="1" si="37"/>
        <v>43867.984404976851</v>
      </c>
      <c r="T159" s="21"/>
      <c r="U159" s="22"/>
      <c r="V159" s="21"/>
      <c r="W159" s="22"/>
      <c r="X159" s="21"/>
      <c r="Y159" s="21"/>
      <c r="Z159" s="21"/>
      <c r="AA159" s="21"/>
      <c r="AB159" s="21"/>
      <c r="AC159" s="21"/>
      <c r="AD159" s="21"/>
      <c r="AE159" s="21"/>
      <c r="AF159" s="21"/>
      <c r="AG159" s="21"/>
      <c r="AH159" s="21"/>
      <c r="AI159" s="22"/>
      <c r="AJ159" s="22"/>
      <c r="AK159" s="21"/>
      <c r="AL159" s="21"/>
      <c r="AM159" s="21"/>
      <c r="AN159" s="21"/>
      <c r="AO159" s="21"/>
      <c r="AP159" s="21"/>
      <c r="AQ159" s="21"/>
      <c r="AR159" s="21"/>
      <c r="AS159" s="21"/>
      <c r="AT159" s="21"/>
      <c r="AU159" s="21"/>
      <c r="AV159" s="21"/>
      <c r="AW159" s="21"/>
      <c r="AX159" s="21"/>
      <c r="AY159" s="21"/>
      <c r="AZ159" s="21"/>
      <c r="BA159" s="21"/>
      <c r="BB159" s="21"/>
      <c r="BC159" s="21"/>
      <c r="BD159" s="21"/>
      <c r="BE159" s="21"/>
      <c r="BF159" s="21"/>
      <c r="BG159" s="21"/>
      <c r="BH159" s="21"/>
      <c r="BI159" s="21"/>
      <c r="BJ159" s="21"/>
      <c r="BK159" s="21"/>
      <c r="BL159" s="21"/>
      <c r="BM159" s="21"/>
      <c r="BN159" s="21"/>
      <c r="BO159" s="21"/>
      <c r="BP159" s="21"/>
      <c r="BQ159" s="21"/>
      <c r="BR159" s="21"/>
      <c r="BS159" s="21"/>
      <c r="BT159" s="21"/>
      <c r="BU159" s="21"/>
      <c r="BV159" s="21"/>
      <c r="BW159" s="21"/>
      <c r="BX159" s="21" t="s">
        <v>1070</v>
      </c>
      <c r="BY159" s="21" t="s">
        <v>168</v>
      </c>
      <c r="BZ159" s="21" t="s">
        <v>956</v>
      </c>
      <c r="CA159" s="21" t="s">
        <v>835</v>
      </c>
      <c r="CB159" s="21" t="s">
        <v>186</v>
      </c>
      <c r="CC159" s="21" t="s">
        <v>835</v>
      </c>
      <c r="CD159" s="21" t="s">
        <v>825</v>
      </c>
      <c r="CE159" s="21" t="s">
        <v>830</v>
      </c>
      <c r="CF159" s="21" t="s">
        <v>186</v>
      </c>
      <c r="CG159" s="21" t="s">
        <v>844</v>
      </c>
      <c r="CH159" s="22">
        <f t="shared" ca="1" si="38"/>
        <v>43863.984404976851</v>
      </c>
      <c r="CI159" s="22">
        <f t="shared" ca="1" si="38"/>
        <v>43867.984404976851</v>
      </c>
      <c r="CJ159" s="21"/>
      <c r="CK159" s="22"/>
      <c r="CL159" s="21"/>
      <c r="CM159" s="22"/>
      <c r="CN159" s="21"/>
      <c r="CO159" s="21"/>
      <c r="CP159" s="21"/>
      <c r="CQ159" s="21"/>
      <c r="CR159" s="21"/>
      <c r="CS159" s="21"/>
      <c r="CT159" s="21"/>
      <c r="CU159" s="21"/>
      <c r="CV159" s="21"/>
      <c r="CW159" s="21"/>
      <c r="CX159" s="21"/>
      <c r="CY159" s="22"/>
      <c r="CZ159" s="22"/>
      <c r="DA159" s="21"/>
      <c r="DB159" s="21"/>
      <c r="DC159" s="21"/>
      <c r="DD159" s="21"/>
      <c r="DE159" s="21"/>
      <c r="DF159" s="22">
        <f ca="1">NOW()-28</f>
        <v>43867.984404976851</v>
      </c>
      <c r="DG159" s="21" t="s">
        <v>835</v>
      </c>
      <c r="DH159" s="22">
        <f ca="1">DF159+TIME(2,1,1)</f>
        <v>43868.068444328703</v>
      </c>
      <c r="DI159" s="21" t="s">
        <v>837</v>
      </c>
      <c r="DJ159" s="21" t="s">
        <v>837</v>
      </c>
      <c r="DK159" s="21" t="s">
        <v>1070</v>
      </c>
      <c r="DL159" s="21" t="s">
        <v>838</v>
      </c>
      <c r="DM159" s="21"/>
      <c r="DN159" s="22"/>
      <c r="DO159" s="22"/>
      <c r="DP159" s="21"/>
      <c r="DQ159" s="22"/>
      <c r="DR159" s="21"/>
      <c r="DS159" s="21"/>
      <c r="DT159" s="21"/>
      <c r="DU159" s="21"/>
      <c r="DV159" s="21"/>
      <c r="DW159" s="22"/>
      <c r="DX159" s="22"/>
      <c r="DY159" s="21"/>
      <c r="DZ159" s="21"/>
      <c r="EA159" s="21"/>
      <c r="EB159" s="21"/>
      <c r="EC159" s="21"/>
      <c r="ED159" s="21"/>
      <c r="EE159" s="21"/>
      <c r="EF159" s="22"/>
      <c r="EG159" s="21"/>
      <c r="EH159" s="21"/>
      <c r="EI159" s="21"/>
      <c r="EJ159" s="21"/>
      <c r="EK159" s="21"/>
      <c r="EL159" s="21"/>
      <c r="EM159" s="21"/>
      <c r="EN159" s="21"/>
      <c r="EO159" s="21"/>
      <c r="EP159" s="21"/>
      <c r="EQ159" s="21"/>
      <c r="ER159" s="21"/>
      <c r="ES159" s="21"/>
      <c r="ET159" s="21"/>
      <c r="EU159" s="21"/>
      <c r="EV159" s="21"/>
      <c r="EW159" s="21"/>
      <c r="EX159" s="21"/>
      <c r="EY159" s="21">
        <v>155</v>
      </c>
      <c r="EZ159" s="21">
        <v>1073006396</v>
      </c>
      <c r="FA159" s="21">
        <v>232244020</v>
      </c>
      <c r="FB159" s="25">
        <v>445</v>
      </c>
      <c r="FC159" s="21" t="s">
        <v>572</v>
      </c>
      <c r="FD159" s="21" t="s">
        <v>586</v>
      </c>
      <c r="FE159" s="21" t="s">
        <v>961</v>
      </c>
      <c r="FF159" s="21" t="s">
        <v>631</v>
      </c>
    </row>
    <row r="160" spans="1:162" s="12" customFormat="1" x14ac:dyDescent="0.25">
      <c r="A160" s="21">
        <v>1</v>
      </c>
      <c r="B160" s="21">
        <v>159</v>
      </c>
      <c r="C160" s="22">
        <f ca="1">R160-5</f>
        <v>43857.984404976851</v>
      </c>
      <c r="D160" s="21" t="s">
        <v>168</v>
      </c>
      <c r="E160" s="21">
        <v>159</v>
      </c>
      <c r="F160" s="23">
        <f t="shared" ca="1" si="35"/>
        <v>43917.984404976851</v>
      </c>
      <c r="G160" s="22"/>
      <c r="H160" s="21" t="s">
        <v>1070</v>
      </c>
      <c r="I160" s="21" t="s">
        <v>168</v>
      </c>
      <c r="J160" s="21" t="s">
        <v>956</v>
      </c>
      <c r="K160" s="21" t="s">
        <v>825</v>
      </c>
      <c r="L160" s="21" t="s">
        <v>186</v>
      </c>
      <c r="M160" s="21" t="s">
        <v>825</v>
      </c>
      <c r="N160" s="21" t="s">
        <v>831</v>
      </c>
      <c r="O160" s="21" t="s">
        <v>830</v>
      </c>
      <c r="P160" s="21" t="s">
        <v>186</v>
      </c>
      <c r="Q160" s="21" t="s">
        <v>844</v>
      </c>
      <c r="R160" s="22">
        <f ca="1">DF160-8</f>
        <v>43862.984404976851</v>
      </c>
      <c r="S160" s="22">
        <f t="shared" ca="1" si="37"/>
        <v>43870.984404976851</v>
      </c>
      <c r="T160" s="21"/>
      <c r="U160" s="22"/>
      <c r="V160" s="21"/>
      <c r="W160" s="22"/>
      <c r="X160" s="21"/>
      <c r="Y160" s="21"/>
      <c r="Z160" s="21"/>
      <c r="AA160" s="21"/>
      <c r="AB160" s="21"/>
      <c r="AC160" s="21"/>
      <c r="AD160" s="21"/>
      <c r="AE160" s="21"/>
      <c r="AF160" s="21"/>
      <c r="AG160" s="21"/>
      <c r="AH160" s="21"/>
      <c r="AI160" s="22"/>
      <c r="AJ160" s="22"/>
      <c r="AK160" s="21"/>
      <c r="AL160" s="21"/>
      <c r="AM160" s="21"/>
      <c r="AN160" s="21"/>
      <c r="AO160" s="21"/>
      <c r="AP160" s="21"/>
      <c r="AQ160" s="21"/>
      <c r="AR160" s="21"/>
      <c r="AS160" s="21"/>
      <c r="AT160" s="21"/>
      <c r="AU160" s="21"/>
      <c r="AV160" s="21"/>
      <c r="AW160" s="21"/>
      <c r="AX160" s="21"/>
      <c r="AY160" s="21"/>
      <c r="AZ160" s="21"/>
      <c r="BA160" s="21"/>
      <c r="BB160" s="21"/>
      <c r="BC160" s="21"/>
      <c r="BD160" s="21"/>
      <c r="BE160" s="21"/>
      <c r="BF160" s="21"/>
      <c r="BG160" s="21"/>
      <c r="BH160" s="21"/>
      <c r="BI160" s="21"/>
      <c r="BJ160" s="21"/>
      <c r="BK160" s="21"/>
      <c r="BL160" s="21"/>
      <c r="BM160" s="21"/>
      <c r="BN160" s="21"/>
      <c r="BO160" s="21"/>
      <c r="BP160" s="21"/>
      <c r="BQ160" s="21"/>
      <c r="BR160" s="21"/>
      <c r="BS160" s="21"/>
      <c r="BT160" s="21"/>
      <c r="BU160" s="21"/>
      <c r="BV160" s="21"/>
      <c r="BW160" s="21"/>
      <c r="BX160" s="21" t="s">
        <v>1070</v>
      </c>
      <c r="BY160" s="21" t="s">
        <v>168</v>
      </c>
      <c r="BZ160" s="21" t="s">
        <v>956</v>
      </c>
      <c r="CA160" s="21" t="s">
        <v>825</v>
      </c>
      <c r="CB160" s="21" t="s">
        <v>186</v>
      </c>
      <c r="CC160" s="21" t="s">
        <v>825</v>
      </c>
      <c r="CD160" s="21" t="s">
        <v>831</v>
      </c>
      <c r="CE160" s="21" t="s">
        <v>830</v>
      </c>
      <c r="CF160" s="21" t="s">
        <v>186</v>
      </c>
      <c r="CG160" s="21" t="s">
        <v>844</v>
      </c>
      <c r="CH160" s="22">
        <f t="shared" ca="1" si="38"/>
        <v>43862.984404976851</v>
      </c>
      <c r="CI160" s="22">
        <f t="shared" ca="1" si="38"/>
        <v>43870.984404976851</v>
      </c>
      <c r="CJ160" s="21"/>
      <c r="CK160" s="22"/>
      <c r="CL160" s="21"/>
      <c r="CM160" s="22"/>
      <c r="CN160" s="21"/>
      <c r="CO160" s="21"/>
      <c r="CP160" s="21"/>
      <c r="CQ160" s="21"/>
      <c r="CR160" s="21"/>
      <c r="CS160" s="21"/>
      <c r="CT160" s="21"/>
      <c r="CU160" s="21"/>
      <c r="CV160" s="21"/>
      <c r="CW160" s="21"/>
      <c r="CX160" s="21"/>
      <c r="CY160" s="22"/>
      <c r="CZ160" s="22"/>
      <c r="DA160" s="21"/>
      <c r="DB160" s="21"/>
      <c r="DC160" s="21"/>
      <c r="DD160" s="21"/>
      <c r="DE160" s="21"/>
      <c r="DF160" s="22">
        <f ca="1">NOW()-25</f>
        <v>43870.984404976851</v>
      </c>
      <c r="DG160" s="21" t="s">
        <v>825</v>
      </c>
      <c r="DH160" s="22">
        <f ca="1">DF160+1</f>
        <v>43871.984404976851</v>
      </c>
      <c r="DI160" s="21" t="s">
        <v>831</v>
      </c>
      <c r="DJ160" s="21" t="s">
        <v>831</v>
      </c>
      <c r="DK160" s="21" t="s">
        <v>1070</v>
      </c>
      <c r="DL160" s="21" t="s">
        <v>838</v>
      </c>
      <c r="DM160" s="21"/>
      <c r="DN160" s="22"/>
      <c r="DO160" s="22"/>
      <c r="DP160" s="21"/>
      <c r="DQ160" s="22"/>
      <c r="DR160" s="21"/>
      <c r="DS160" s="21"/>
      <c r="DT160" s="21"/>
      <c r="DU160" s="21"/>
      <c r="DV160" s="21"/>
      <c r="DW160" s="22"/>
      <c r="DX160" s="22"/>
      <c r="DY160" s="21"/>
      <c r="DZ160" s="21"/>
      <c r="EA160" s="21"/>
      <c r="EB160" s="21"/>
      <c r="EC160" s="21"/>
      <c r="ED160" s="21"/>
      <c r="EE160" s="21"/>
      <c r="EF160" s="22"/>
      <c r="EG160" s="21"/>
      <c r="EH160" s="21"/>
      <c r="EI160" s="21"/>
      <c r="EJ160" s="21"/>
      <c r="EK160" s="21"/>
      <c r="EL160" s="21"/>
      <c r="EM160" s="21"/>
      <c r="EN160" s="21"/>
      <c r="EO160" s="21"/>
      <c r="EP160" s="21"/>
      <c r="EQ160" s="21"/>
      <c r="ER160" s="21"/>
      <c r="ES160" s="21"/>
      <c r="ET160" s="21"/>
      <c r="EU160" s="21"/>
      <c r="EV160" s="21"/>
      <c r="EW160" s="21"/>
      <c r="EX160" s="21"/>
      <c r="EY160" s="21">
        <v>156</v>
      </c>
      <c r="EZ160" s="21">
        <v>1063006503</v>
      </c>
      <c r="FA160" s="21">
        <v>239440256</v>
      </c>
      <c r="FB160" s="25">
        <v>75</v>
      </c>
      <c r="FC160" s="21" t="s">
        <v>560</v>
      </c>
      <c r="FD160" s="21" t="s">
        <v>591</v>
      </c>
      <c r="FE160" s="21" t="s">
        <v>962</v>
      </c>
      <c r="FF160" s="21" t="s">
        <v>619</v>
      </c>
    </row>
    <row r="161" spans="1:162" s="12" customFormat="1" x14ac:dyDescent="0.25">
      <c r="A161" s="21">
        <v>1</v>
      </c>
      <c r="B161" s="21">
        <v>160</v>
      </c>
      <c r="C161" s="22">
        <f ca="1">R161-10</f>
        <v>43877.984404976851</v>
      </c>
      <c r="D161" s="21" t="s">
        <v>168</v>
      </c>
      <c r="E161" s="21">
        <v>160</v>
      </c>
      <c r="F161" s="23">
        <f t="shared" ca="1" si="35"/>
        <v>43937.984404976851</v>
      </c>
      <c r="G161" s="22"/>
      <c r="H161" s="21" t="s">
        <v>1070</v>
      </c>
      <c r="I161" s="21" t="s">
        <v>168</v>
      </c>
      <c r="J161" s="21" t="s">
        <v>956</v>
      </c>
      <c r="K161" s="21" t="s">
        <v>824</v>
      </c>
      <c r="L161" s="21" t="s">
        <v>186</v>
      </c>
      <c r="M161" s="21" t="s">
        <v>824</v>
      </c>
      <c r="N161" s="21" t="s">
        <v>837</v>
      </c>
      <c r="O161" s="21" t="s">
        <v>830</v>
      </c>
      <c r="P161" s="21" t="s">
        <v>186</v>
      </c>
      <c r="Q161" s="21" t="s">
        <v>844</v>
      </c>
      <c r="R161" s="22">
        <f ca="1">DN161-8</f>
        <v>43887.984404976851</v>
      </c>
      <c r="S161" s="22">
        <f ca="1">R161+TIME(1,1,1)</f>
        <v>43888.026777662039</v>
      </c>
      <c r="T161" s="21"/>
      <c r="U161" s="22"/>
      <c r="V161" s="21"/>
      <c r="W161" s="22"/>
      <c r="X161" s="21"/>
      <c r="Y161" s="21" t="s">
        <v>1071</v>
      </c>
      <c r="Z161" s="21" t="s">
        <v>168</v>
      </c>
      <c r="AA161" s="21" t="s">
        <v>957</v>
      </c>
      <c r="AB161" s="21" t="s">
        <v>824</v>
      </c>
      <c r="AC161" s="21" t="s">
        <v>186</v>
      </c>
      <c r="AD161" s="21" t="s">
        <v>824</v>
      </c>
      <c r="AE161" s="21" t="s">
        <v>825</v>
      </c>
      <c r="AF161" s="21" t="s">
        <v>830</v>
      </c>
      <c r="AG161" s="21" t="s">
        <v>186</v>
      </c>
      <c r="AH161" s="21" t="s">
        <v>843</v>
      </c>
      <c r="AI161" s="22">
        <f ca="1">DW161-10</f>
        <v>43885.984404976851</v>
      </c>
      <c r="AJ161" s="22">
        <f ca="1">DO161</f>
        <v>43888.984404976851</v>
      </c>
      <c r="AK161" s="21"/>
      <c r="AL161" s="21"/>
      <c r="AM161" s="21"/>
      <c r="AN161" s="21"/>
      <c r="AO161" s="21"/>
      <c r="AP161" s="21"/>
      <c r="AQ161" s="21"/>
      <c r="AR161" s="21"/>
      <c r="AS161" s="21"/>
      <c r="AT161" s="21"/>
      <c r="AU161" s="21"/>
      <c r="AV161" s="21"/>
      <c r="AW161" s="21"/>
      <c r="AX161" s="21"/>
      <c r="AY161" s="21"/>
      <c r="AZ161" s="21"/>
      <c r="BA161" s="21"/>
      <c r="BB161" s="21"/>
      <c r="BC161" s="21"/>
      <c r="BD161" s="21"/>
      <c r="BE161" s="21"/>
      <c r="BF161" s="21"/>
      <c r="BG161" s="21"/>
      <c r="BH161" s="21"/>
      <c r="BI161" s="21"/>
      <c r="BJ161" s="21"/>
      <c r="BK161" s="21"/>
      <c r="BL161" s="21"/>
      <c r="BM161" s="21"/>
      <c r="BN161" s="21"/>
      <c r="BO161" s="21"/>
      <c r="BP161" s="21"/>
      <c r="BQ161" s="21"/>
      <c r="BR161" s="21"/>
      <c r="BS161" s="21"/>
      <c r="BT161" s="21"/>
      <c r="BU161" s="21"/>
      <c r="BV161" s="21"/>
      <c r="BW161" s="21"/>
      <c r="BX161" s="21" t="s">
        <v>1070</v>
      </c>
      <c r="BY161" s="21" t="s">
        <v>168</v>
      </c>
      <c r="BZ161" s="21" t="s">
        <v>956</v>
      </c>
      <c r="CA161" s="21" t="s">
        <v>824</v>
      </c>
      <c r="CB161" s="21" t="s">
        <v>186</v>
      </c>
      <c r="CC161" s="21" t="s">
        <v>824</v>
      </c>
      <c r="CD161" s="21" t="s">
        <v>837</v>
      </c>
      <c r="CE161" s="21" t="s">
        <v>830</v>
      </c>
      <c r="CF161" s="21" t="s">
        <v>186</v>
      </c>
      <c r="CG161" s="21" t="s">
        <v>844</v>
      </c>
      <c r="CH161" s="22">
        <f ca="1">R161</f>
        <v>43887.984404976851</v>
      </c>
      <c r="CI161" s="22">
        <f ca="1">S161</f>
        <v>43888.026777662039</v>
      </c>
      <c r="CJ161" s="21"/>
      <c r="CK161" s="21"/>
      <c r="CL161" s="21"/>
      <c r="CM161" s="21"/>
      <c r="CN161" s="21"/>
      <c r="CO161" s="21" t="s">
        <v>1071</v>
      </c>
      <c r="CP161" s="21" t="s">
        <v>168</v>
      </c>
      <c r="CQ161" s="21" t="s">
        <v>957</v>
      </c>
      <c r="CR161" s="21" t="s">
        <v>824</v>
      </c>
      <c r="CS161" s="21" t="s">
        <v>186</v>
      </c>
      <c r="CT161" s="21" t="s">
        <v>824</v>
      </c>
      <c r="CU161" s="21" t="s">
        <v>825</v>
      </c>
      <c r="CV161" s="21" t="s">
        <v>830</v>
      </c>
      <c r="CW161" s="21" t="s">
        <v>186</v>
      </c>
      <c r="CX161" s="21" t="s">
        <v>843</v>
      </c>
      <c r="CY161" s="22">
        <f ca="1">AI161</f>
        <v>43885.984404976851</v>
      </c>
      <c r="CZ161" s="22">
        <f ca="1">AJ161</f>
        <v>43888.984404976851</v>
      </c>
      <c r="DA161" s="21"/>
      <c r="DB161" s="21"/>
      <c r="DC161" s="21"/>
      <c r="DD161" s="21"/>
      <c r="DE161" s="21"/>
      <c r="DF161" s="22">
        <f ca="1">DN161-5</f>
        <v>43890.984404976851</v>
      </c>
      <c r="DG161" s="21" t="s">
        <v>824</v>
      </c>
      <c r="DH161" s="22">
        <f ca="1">DN161</f>
        <v>43895.984404976851</v>
      </c>
      <c r="DI161" s="21" t="s">
        <v>837</v>
      </c>
      <c r="DJ161" s="21" t="s">
        <v>837</v>
      </c>
      <c r="DK161" s="21" t="s">
        <v>1070</v>
      </c>
      <c r="DL161" s="21" t="s">
        <v>839</v>
      </c>
      <c r="DM161" s="21"/>
      <c r="DN161" s="22">
        <f ca="1">NOW()</f>
        <v>43895.984404976851</v>
      </c>
      <c r="DO161" s="22">
        <f ca="1">NOW()-7</f>
        <v>43888.984404976851</v>
      </c>
      <c r="DP161" s="21" t="s">
        <v>824</v>
      </c>
      <c r="DQ161" s="22">
        <f ca="1">DW161-6</f>
        <v>43889.984404976851</v>
      </c>
      <c r="DR161" s="21" t="s">
        <v>837</v>
      </c>
      <c r="DS161" s="21" t="s">
        <v>837</v>
      </c>
      <c r="DT161" s="21" t="s">
        <v>1071</v>
      </c>
      <c r="DU161" s="21" t="s">
        <v>839</v>
      </c>
      <c r="DV161" s="21"/>
      <c r="DW161" s="22">
        <f ca="1">NOW()</f>
        <v>43895.984404976851</v>
      </c>
      <c r="DX161" s="22"/>
      <c r="DY161" s="21"/>
      <c r="DZ161" s="21"/>
      <c r="EA161" s="21"/>
      <c r="EB161" s="21"/>
      <c r="EC161" s="21"/>
      <c r="ED161" s="21"/>
      <c r="EE161" s="21"/>
      <c r="EF161" s="22"/>
      <c r="EG161" s="21"/>
      <c r="EH161" s="21"/>
      <c r="EI161" s="21"/>
      <c r="EJ161" s="21"/>
      <c r="EK161" s="21"/>
      <c r="EL161" s="21"/>
      <c r="EM161" s="21"/>
      <c r="EN161" s="21"/>
      <c r="EO161" s="21"/>
      <c r="EP161" s="21"/>
      <c r="EQ161" s="21"/>
      <c r="ER161" s="21"/>
      <c r="ES161" s="21"/>
      <c r="ET161" s="21"/>
      <c r="EU161" s="21"/>
      <c r="EV161" s="21"/>
      <c r="EW161" s="21"/>
      <c r="EX161" s="21"/>
      <c r="EY161" s="21">
        <v>157</v>
      </c>
      <c r="EZ161" s="21">
        <v>1053006578</v>
      </c>
      <c r="FA161" s="21">
        <v>253832728</v>
      </c>
      <c r="FB161" s="25">
        <v>100</v>
      </c>
      <c r="FC161" s="21" t="s">
        <v>554</v>
      </c>
      <c r="FD161" s="21" t="s">
        <v>602</v>
      </c>
      <c r="FE161" s="21" t="s">
        <v>964</v>
      </c>
      <c r="FF161" s="21" t="s">
        <v>635</v>
      </c>
    </row>
    <row r="162" spans="1:162" s="12" customFormat="1" x14ac:dyDescent="0.25">
      <c r="A162" s="21">
        <v>1</v>
      </c>
      <c r="B162" s="21">
        <v>161</v>
      </c>
      <c r="C162" s="22">
        <f ca="1">R162-8</f>
        <v>43877.900354050922</v>
      </c>
      <c r="D162" s="21" t="s">
        <v>168</v>
      </c>
      <c r="E162" s="21">
        <v>161</v>
      </c>
      <c r="F162" s="23">
        <f t="shared" ca="1" si="35"/>
        <v>43937.900354050922</v>
      </c>
      <c r="G162" s="22"/>
      <c r="H162" s="21" t="s">
        <v>1070</v>
      </c>
      <c r="I162" s="21" t="s">
        <v>168</v>
      </c>
      <c r="J162" s="21" t="s">
        <v>956</v>
      </c>
      <c r="K162" s="21" t="s">
        <v>824</v>
      </c>
      <c r="L162" s="21" t="s">
        <v>953</v>
      </c>
      <c r="M162" s="21" t="s">
        <v>824</v>
      </c>
      <c r="N162" s="21" t="s">
        <v>831</v>
      </c>
      <c r="O162" s="21" t="s">
        <v>830</v>
      </c>
      <c r="P162" s="21" t="s">
        <v>186</v>
      </c>
      <c r="Q162" s="21" t="s">
        <v>844</v>
      </c>
      <c r="R162" s="22">
        <f ca="1">DN162-10</f>
        <v>43885.900354050922</v>
      </c>
      <c r="S162" s="22">
        <f ca="1">R162+TIME(2,1,2)</f>
        <v>43885.984404976851</v>
      </c>
      <c r="T162" s="21"/>
      <c r="U162" s="22"/>
      <c r="V162" s="21"/>
      <c r="W162" s="22"/>
      <c r="X162" s="21"/>
      <c r="Y162" s="21"/>
      <c r="Z162" s="21"/>
      <c r="AA162" s="21"/>
      <c r="AB162" s="21"/>
      <c r="AC162" s="21"/>
      <c r="AD162" s="21"/>
      <c r="AE162" s="21"/>
      <c r="AF162" s="21"/>
      <c r="AG162" s="21"/>
      <c r="AH162" s="21"/>
      <c r="AI162" s="22"/>
      <c r="AJ162" s="22"/>
      <c r="AK162" s="21"/>
      <c r="AL162" s="21"/>
      <c r="AM162" s="21"/>
      <c r="AN162" s="21"/>
      <c r="AO162" s="21"/>
      <c r="AP162" s="21"/>
      <c r="AQ162" s="21"/>
      <c r="AR162" s="21"/>
      <c r="AS162" s="21"/>
      <c r="AT162" s="21"/>
      <c r="AU162" s="21"/>
      <c r="AV162" s="21"/>
      <c r="AW162" s="21"/>
      <c r="AX162" s="21"/>
      <c r="AY162" s="21"/>
      <c r="AZ162" s="21"/>
      <c r="BA162" s="21"/>
      <c r="BB162" s="21"/>
      <c r="BC162" s="21"/>
      <c r="BD162" s="21"/>
      <c r="BE162" s="21"/>
      <c r="BF162" s="21"/>
      <c r="BG162" s="21"/>
      <c r="BH162" s="21"/>
      <c r="BI162" s="21"/>
      <c r="BJ162" s="21"/>
      <c r="BK162" s="21"/>
      <c r="BL162" s="21"/>
      <c r="BM162" s="21"/>
      <c r="BN162" s="21"/>
      <c r="BO162" s="21"/>
      <c r="BP162" s="21"/>
      <c r="BQ162" s="21"/>
      <c r="BR162" s="21"/>
      <c r="BS162" s="21"/>
      <c r="BT162" s="21"/>
      <c r="BU162" s="21"/>
      <c r="BV162" s="21"/>
      <c r="BW162" s="21"/>
      <c r="BX162" s="21" t="s">
        <v>1070</v>
      </c>
      <c r="BY162" s="21" t="s">
        <v>168</v>
      </c>
      <c r="BZ162" s="21" t="s">
        <v>956</v>
      </c>
      <c r="CA162" s="21" t="s">
        <v>824</v>
      </c>
      <c r="CB162" s="21" t="s">
        <v>953</v>
      </c>
      <c r="CC162" s="21" t="s">
        <v>824</v>
      </c>
      <c r="CD162" s="21" t="s">
        <v>831</v>
      </c>
      <c r="CE162" s="21" t="s">
        <v>830</v>
      </c>
      <c r="CF162" s="21" t="s">
        <v>186</v>
      </c>
      <c r="CG162" s="21" t="s">
        <v>844</v>
      </c>
      <c r="CH162" s="22">
        <f ca="1">R162</f>
        <v>43885.900354050922</v>
      </c>
      <c r="CI162" s="22">
        <f ca="1">S162</f>
        <v>43885.984404976851</v>
      </c>
      <c r="CJ162" s="21"/>
      <c r="CK162" s="21"/>
      <c r="CL162" s="21"/>
      <c r="CM162" s="21"/>
      <c r="CN162" s="21"/>
      <c r="CO162" s="21"/>
      <c r="CP162" s="21"/>
      <c r="CQ162" s="21"/>
      <c r="CR162" s="21"/>
      <c r="CS162" s="21"/>
      <c r="CT162" s="21"/>
      <c r="CU162" s="21"/>
      <c r="CV162" s="21"/>
      <c r="CW162" s="21"/>
      <c r="CX162" s="21"/>
      <c r="CY162" s="22"/>
      <c r="CZ162" s="22"/>
      <c r="DA162" s="21"/>
      <c r="DB162" s="21"/>
      <c r="DC162" s="21"/>
      <c r="DD162" s="21"/>
      <c r="DE162" s="21"/>
      <c r="DF162" s="22">
        <f ca="1">DN162-4</f>
        <v>43891.900354050922</v>
      </c>
      <c r="DG162" s="21" t="s">
        <v>824</v>
      </c>
      <c r="DH162" s="22">
        <f ca="1">DN162</f>
        <v>43895.900354050922</v>
      </c>
      <c r="DI162" s="21" t="s">
        <v>835</v>
      </c>
      <c r="DJ162" s="21" t="s">
        <v>835</v>
      </c>
      <c r="DK162" s="21" t="s">
        <v>1070</v>
      </c>
      <c r="DL162" s="21" t="s">
        <v>839</v>
      </c>
      <c r="DM162" s="21"/>
      <c r="DN162" s="22">
        <f ca="1">NOW()-TIME(2,1,2)</f>
        <v>43895.900354050922</v>
      </c>
      <c r="DO162" s="22"/>
      <c r="DP162" s="21"/>
      <c r="DQ162" s="22"/>
      <c r="DR162" s="21"/>
      <c r="DS162" s="21"/>
      <c r="DT162" s="21"/>
      <c r="DU162" s="21"/>
      <c r="DV162" s="21"/>
      <c r="DW162" s="22"/>
      <c r="DX162" s="22"/>
      <c r="DY162" s="21"/>
      <c r="DZ162" s="21"/>
      <c r="EA162" s="21"/>
      <c r="EB162" s="21"/>
      <c r="EC162" s="21"/>
      <c r="ED162" s="21"/>
      <c r="EE162" s="21"/>
      <c r="EF162" s="22"/>
      <c r="EG162" s="21"/>
      <c r="EH162" s="21"/>
      <c r="EI162" s="21"/>
      <c r="EJ162" s="21"/>
      <c r="EK162" s="21"/>
      <c r="EL162" s="21"/>
      <c r="EM162" s="21"/>
      <c r="EN162" s="21"/>
      <c r="EO162" s="21"/>
      <c r="EP162" s="21"/>
      <c r="EQ162" s="21"/>
      <c r="ER162" s="21"/>
      <c r="ES162" s="21"/>
      <c r="ET162" s="21"/>
      <c r="EU162" s="21"/>
      <c r="EV162" s="21"/>
      <c r="EW162" s="21"/>
      <c r="EX162" s="21"/>
      <c r="EY162" s="21">
        <v>158</v>
      </c>
      <c r="EZ162" s="21">
        <v>1043006586</v>
      </c>
      <c r="FA162" s="21">
        <v>261028964</v>
      </c>
      <c r="FB162" s="25">
        <v>135</v>
      </c>
      <c r="FC162" s="21" t="s">
        <v>548</v>
      </c>
      <c r="FD162" s="21" t="s">
        <v>607</v>
      </c>
      <c r="FE162" s="21" t="s">
        <v>965</v>
      </c>
      <c r="FF162" s="21" t="s">
        <v>673</v>
      </c>
    </row>
    <row r="163" spans="1:162" s="12" customFormat="1" x14ac:dyDescent="0.25">
      <c r="A163" s="21">
        <v>1</v>
      </c>
      <c r="B163" s="21">
        <v>162</v>
      </c>
      <c r="C163" s="22">
        <f ca="1">R163-15</f>
        <v>43871.857298495372</v>
      </c>
      <c r="D163" s="21" t="s">
        <v>168</v>
      </c>
      <c r="E163" s="21">
        <v>162</v>
      </c>
      <c r="F163" s="23">
        <f t="shared" ca="1" si="35"/>
        <v>43931.857298495372</v>
      </c>
      <c r="G163" s="22"/>
      <c r="H163" s="21" t="s">
        <v>1070</v>
      </c>
      <c r="I163" s="21" t="s">
        <v>168</v>
      </c>
      <c r="J163" s="21" t="s">
        <v>956</v>
      </c>
      <c r="K163" s="21" t="s">
        <v>824</v>
      </c>
      <c r="L163" s="21" t="s">
        <v>953</v>
      </c>
      <c r="M163" s="21" t="s">
        <v>824</v>
      </c>
      <c r="N163" s="21" t="s">
        <v>837</v>
      </c>
      <c r="O163" s="21" t="s">
        <v>830</v>
      </c>
      <c r="P163" s="21" t="s">
        <v>186</v>
      </c>
      <c r="Q163" s="21" t="s">
        <v>844</v>
      </c>
      <c r="R163" s="22">
        <f ca="1">DN163-9</f>
        <v>43886.857298495372</v>
      </c>
      <c r="S163" s="22">
        <f ca="1">R163+TIME(1,2,3)</f>
        <v>43886.900388773152</v>
      </c>
      <c r="T163" s="21"/>
      <c r="U163" s="22"/>
      <c r="V163" s="21"/>
      <c r="W163" s="22"/>
      <c r="X163" s="21"/>
      <c r="Y163" s="21" t="s">
        <v>1071</v>
      </c>
      <c r="Z163" s="21" t="s">
        <v>168</v>
      </c>
      <c r="AA163" s="21" t="s">
        <v>957</v>
      </c>
      <c r="AB163" s="21" t="s">
        <v>824</v>
      </c>
      <c r="AC163" s="21" t="s">
        <v>186</v>
      </c>
      <c r="AD163" s="21" t="s">
        <v>824</v>
      </c>
      <c r="AE163" s="21" t="s">
        <v>825</v>
      </c>
      <c r="AF163" s="21" t="s">
        <v>830</v>
      </c>
      <c r="AG163" s="21" t="s">
        <v>186</v>
      </c>
      <c r="AH163" s="21" t="s">
        <v>843</v>
      </c>
      <c r="AI163" s="22">
        <f ca="1">DN163-8</f>
        <v>43887.857298495372</v>
      </c>
      <c r="AJ163" s="22">
        <f ca="1">AI163+TIME(1,2,1)</f>
        <v>43887.900365624999</v>
      </c>
      <c r="AK163" s="21"/>
      <c r="AL163" s="21"/>
      <c r="AM163" s="21"/>
      <c r="AN163" s="21"/>
      <c r="AO163" s="21"/>
      <c r="AP163" s="21" t="s">
        <v>1072</v>
      </c>
      <c r="AQ163" s="21" t="s">
        <v>168</v>
      </c>
      <c r="AR163" s="21" t="s">
        <v>848</v>
      </c>
      <c r="AS163" s="21" t="s">
        <v>824</v>
      </c>
      <c r="AT163" s="21" t="s">
        <v>180</v>
      </c>
      <c r="AU163" s="21" t="s">
        <v>824</v>
      </c>
      <c r="AV163" s="21" t="s">
        <v>825</v>
      </c>
      <c r="AW163" s="21" t="s">
        <v>830</v>
      </c>
      <c r="AX163" s="21" t="s">
        <v>186</v>
      </c>
      <c r="AY163" s="21" t="s">
        <v>1064</v>
      </c>
      <c r="AZ163" s="22">
        <f ca="1">DW163-10</f>
        <v>43885.900354050922</v>
      </c>
      <c r="BA163" s="22">
        <f ca="1">AZ163+TIME(3,2,1)</f>
        <v>43886.026754513885</v>
      </c>
      <c r="BB163" s="21"/>
      <c r="BC163" s="21"/>
      <c r="BD163" s="21"/>
      <c r="BE163" s="21"/>
      <c r="BF163" s="21"/>
      <c r="BG163" s="21"/>
      <c r="BH163" s="21"/>
      <c r="BI163" s="21"/>
      <c r="BJ163" s="21"/>
      <c r="BK163" s="21"/>
      <c r="BL163" s="21"/>
      <c r="BM163" s="21"/>
      <c r="BN163" s="21"/>
      <c r="BO163" s="21"/>
      <c r="BP163" s="21"/>
      <c r="BQ163" s="21"/>
      <c r="BR163" s="21"/>
      <c r="BS163" s="21"/>
      <c r="BT163" s="21"/>
      <c r="BU163" s="21"/>
      <c r="BV163" s="21"/>
      <c r="BW163" s="21"/>
      <c r="BX163" s="21" t="s">
        <v>1070</v>
      </c>
      <c r="BY163" s="21" t="s">
        <v>168</v>
      </c>
      <c r="BZ163" s="21" t="s">
        <v>956</v>
      </c>
      <c r="CA163" s="21" t="s">
        <v>824</v>
      </c>
      <c r="CB163" s="21" t="s">
        <v>953</v>
      </c>
      <c r="CC163" s="21" t="s">
        <v>824</v>
      </c>
      <c r="CD163" s="21" t="s">
        <v>837</v>
      </c>
      <c r="CE163" s="21" t="s">
        <v>830</v>
      </c>
      <c r="CF163" s="21" t="s">
        <v>186</v>
      </c>
      <c r="CG163" s="21" t="s">
        <v>844</v>
      </c>
      <c r="CH163" s="22">
        <f ca="1">R163</f>
        <v>43886.857298495372</v>
      </c>
      <c r="CI163" s="22">
        <f ca="1">CH163+TIME(1,2,3)</f>
        <v>43886.900388773152</v>
      </c>
      <c r="CJ163" s="21"/>
      <c r="CK163" s="21"/>
      <c r="CL163" s="21"/>
      <c r="CM163" s="21"/>
      <c r="CN163" s="21"/>
      <c r="CO163" s="21" t="s">
        <v>1071</v>
      </c>
      <c r="CP163" s="21" t="s">
        <v>168</v>
      </c>
      <c r="CQ163" s="21" t="s">
        <v>957</v>
      </c>
      <c r="CR163" s="21" t="s">
        <v>824</v>
      </c>
      <c r="CS163" s="21" t="s">
        <v>186</v>
      </c>
      <c r="CT163" s="21" t="s">
        <v>824</v>
      </c>
      <c r="CU163" s="21" t="s">
        <v>825</v>
      </c>
      <c r="CV163" s="21" t="s">
        <v>830</v>
      </c>
      <c r="CW163" s="21" t="s">
        <v>186</v>
      </c>
      <c r="CX163" s="21" t="s">
        <v>843</v>
      </c>
      <c r="CY163" s="22">
        <f ca="1">AI163</f>
        <v>43887.857298495372</v>
      </c>
      <c r="CZ163" s="22">
        <f ca="1">AJ163</f>
        <v>43887.900365624999</v>
      </c>
      <c r="DA163" s="21"/>
      <c r="DB163" s="21"/>
      <c r="DC163" s="21"/>
      <c r="DD163" s="21"/>
      <c r="DE163" s="21"/>
      <c r="DF163" s="22">
        <f t="shared" ref="DF163" ca="1" si="39">DN163-5</f>
        <v>43890.857298495372</v>
      </c>
      <c r="DG163" s="21" t="s">
        <v>824</v>
      </c>
      <c r="DH163" s="22">
        <f t="shared" ref="DH163:DH183" ca="1" si="40">DN163</f>
        <v>43895.857298495372</v>
      </c>
      <c r="DI163" s="21" t="s">
        <v>831</v>
      </c>
      <c r="DJ163" s="21" t="s">
        <v>831</v>
      </c>
      <c r="DK163" s="21" t="s">
        <v>1070</v>
      </c>
      <c r="DL163" s="21" t="s">
        <v>839</v>
      </c>
      <c r="DM163" s="21"/>
      <c r="DN163" s="22">
        <f ca="1">NOW()-TIME(3,3,2)</f>
        <v>43895.857298495372</v>
      </c>
      <c r="DO163" s="22">
        <f ca="1">NOW()</f>
        <v>43895.984404976851</v>
      </c>
      <c r="DP163" s="21" t="s">
        <v>824</v>
      </c>
      <c r="DQ163" s="22">
        <f ca="1">DW163-7</f>
        <v>43888.900354050922</v>
      </c>
      <c r="DR163" s="21" t="s">
        <v>835</v>
      </c>
      <c r="DS163" s="21" t="s">
        <v>835</v>
      </c>
      <c r="DT163" s="21" t="s">
        <v>1072</v>
      </c>
      <c r="DU163" s="21" t="s">
        <v>839</v>
      </c>
      <c r="DV163" s="21"/>
      <c r="DW163" s="22">
        <f ca="1">NOW()-TIME(2,1,2)</f>
        <v>43895.900354050922</v>
      </c>
      <c r="DX163" s="22"/>
      <c r="DY163" s="21"/>
      <c r="DZ163" s="21"/>
      <c r="EA163" s="21"/>
      <c r="EB163" s="21"/>
      <c r="EC163" s="21"/>
      <c r="ED163" s="21"/>
      <c r="EE163" s="21"/>
      <c r="EF163" s="22"/>
      <c r="EG163" s="21"/>
      <c r="EH163" s="21"/>
      <c r="EI163" s="21"/>
      <c r="EJ163" s="21"/>
      <c r="EK163" s="21"/>
      <c r="EL163" s="21"/>
      <c r="EM163" s="21"/>
      <c r="EN163" s="21"/>
      <c r="EO163" s="21"/>
      <c r="EP163" s="21"/>
      <c r="EQ163" s="21"/>
      <c r="ER163" s="21"/>
      <c r="ES163" s="21"/>
      <c r="ET163" s="21"/>
      <c r="EU163" s="21"/>
      <c r="EV163" s="21"/>
      <c r="EW163" s="21"/>
      <c r="EX163" s="21"/>
      <c r="EY163" s="21">
        <v>159</v>
      </c>
      <c r="EZ163" s="21">
        <v>1033006602</v>
      </c>
      <c r="FA163" s="21">
        <v>268225200</v>
      </c>
      <c r="FB163" s="25">
        <v>75</v>
      </c>
      <c r="FC163" s="21" t="s">
        <v>585</v>
      </c>
      <c r="FD163" s="21" t="s">
        <v>612</v>
      </c>
      <c r="FE163" s="21" t="s">
        <v>966</v>
      </c>
      <c r="FF163" s="21" t="s">
        <v>680</v>
      </c>
    </row>
    <row r="164" spans="1:162" s="12" customFormat="1" x14ac:dyDescent="0.25">
      <c r="A164" s="21">
        <v>1</v>
      </c>
      <c r="B164" s="21">
        <v>163</v>
      </c>
      <c r="C164" s="22">
        <f ca="1">R164-12</f>
        <v>43874.816337847224</v>
      </c>
      <c r="D164" s="21" t="s">
        <v>168</v>
      </c>
      <c r="E164" s="21">
        <v>163</v>
      </c>
      <c r="F164" s="23">
        <f t="shared" ca="1" si="35"/>
        <v>43934.816337847224</v>
      </c>
      <c r="G164" s="22"/>
      <c r="H164" s="21" t="s">
        <v>1070</v>
      </c>
      <c r="I164" s="21" t="s">
        <v>168</v>
      </c>
      <c r="J164" s="21" t="s">
        <v>956</v>
      </c>
      <c r="K164" s="21" t="s">
        <v>837</v>
      </c>
      <c r="L164" s="21" t="s">
        <v>953</v>
      </c>
      <c r="M164" s="21" t="s">
        <v>837</v>
      </c>
      <c r="N164" s="21" t="s">
        <v>824</v>
      </c>
      <c r="O164" s="21" t="s">
        <v>830</v>
      </c>
      <c r="P164" s="21" t="s">
        <v>186</v>
      </c>
      <c r="Q164" s="21" t="s">
        <v>844</v>
      </c>
      <c r="R164" s="22">
        <f ca="1">DN164-9</f>
        <v>43886.816337847224</v>
      </c>
      <c r="S164" s="22">
        <f ca="1">R164+TIME(1,2,1)</f>
        <v>43886.859404976851</v>
      </c>
      <c r="T164" s="21"/>
      <c r="U164" s="22"/>
      <c r="V164" s="21"/>
      <c r="W164" s="22"/>
      <c r="X164" s="21"/>
      <c r="Y164" s="21"/>
      <c r="Z164" s="21"/>
      <c r="AA164" s="21"/>
      <c r="AB164" s="21"/>
      <c r="AC164" s="21"/>
      <c r="AD164" s="21"/>
      <c r="AE164" s="21"/>
      <c r="AF164" s="21"/>
      <c r="AG164" s="21"/>
      <c r="AH164" s="21"/>
      <c r="AI164" s="22"/>
      <c r="AJ164" s="22"/>
      <c r="AK164" s="21"/>
      <c r="AL164" s="21"/>
      <c r="AM164" s="21"/>
      <c r="AN164" s="21"/>
      <c r="AO164" s="21"/>
      <c r="AP164" s="21"/>
      <c r="AQ164" s="21"/>
      <c r="AR164" s="21"/>
      <c r="AS164" s="21"/>
      <c r="AT164" s="21"/>
      <c r="AU164" s="21"/>
      <c r="AV164" s="21"/>
      <c r="AW164" s="21"/>
      <c r="AX164" s="21"/>
      <c r="AY164" s="21"/>
      <c r="AZ164" s="21"/>
      <c r="BA164" s="21"/>
      <c r="BB164" s="21"/>
      <c r="BC164" s="21"/>
      <c r="BD164" s="21"/>
      <c r="BE164" s="21"/>
      <c r="BF164" s="21"/>
      <c r="BG164" s="21"/>
      <c r="BH164" s="21"/>
      <c r="BI164" s="21"/>
      <c r="BJ164" s="21"/>
      <c r="BK164" s="21"/>
      <c r="BL164" s="21"/>
      <c r="BM164" s="21"/>
      <c r="BN164" s="21"/>
      <c r="BO164" s="21"/>
      <c r="BP164" s="21"/>
      <c r="BQ164" s="21"/>
      <c r="BR164" s="21"/>
      <c r="BS164" s="21"/>
      <c r="BT164" s="21"/>
      <c r="BU164" s="21"/>
      <c r="BV164" s="21"/>
      <c r="BW164" s="21"/>
      <c r="BX164" s="21" t="s">
        <v>1070</v>
      </c>
      <c r="BY164" s="21" t="s">
        <v>168</v>
      </c>
      <c r="BZ164" s="21" t="s">
        <v>956</v>
      </c>
      <c r="CA164" s="21" t="s">
        <v>837</v>
      </c>
      <c r="CB164" s="21" t="s">
        <v>953</v>
      </c>
      <c r="CC164" s="21" t="s">
        <v>837</v>
      </c>
      <c r="CD164" s="21" t="s">
        <v>824</v>
      </c>
      <c r="CE164" s="21" t="s">
        <v>830</v>
      </c>
      <c r="CF164" s="21" t="s">
        <v>186</v>
      </c>
      <c r="CG164" s="21" t="s">
        <v>844</v>
      </c>
      <c r="CH164" s="22">
        <f ca="1">R164</f>
        <v>43886.816337847224</v>
      </c>
      <c r="CI164" s="22">
        <f ca="1">CH164+TIME(1,2,1)</f>
        <v>43886.859404976851</v>
      </c>
      <c r="CJ164" s="21"/>
      <c r="CK164" s="21"/>
      <c r="CL164" s="21"/>
      <c r="CM164" s="21"/>
      <c r="CN164" s="21"/>
      <c r="CO164" s="21"/>
      <c r="CP164" s="21"/>
      <c r="CQ164" s="21"/>
      <c r="CR164" s="21"/>
      <c r="CS164" s="21"/>
      <c r="CT164" s="21"/>
      <c r="CU164" s="21"/>
      <c r="CV164" s="21"/>
      <c r="CW164" s="21"/>
      <c r="CX164" s="21"/>
      <c r="CY164" s="22"/>
      <c r="CZ164" s="22"/>
      <c r="DA164" s="21"/>
      <c r="DB164" s="21"/>
      <c r="DC164" s="21"/>
      <c r="DD164" s="21"/>
      <c r="DE164" s="21"/>
      <c r="DF164" s="22">
        <f t="shared" ref="DF164" ca="1" si="41">DN164-4</f>
        <v>43891.816337847224</v>
      </c>
      <c r="DG164" s="21" t="s">
        <v>837</v>
      </c>
      <c r="DH164" s="22">
        <f t="shared" ca="1" si="40"/>
        <v>43895.816337847224</v>
      </c>
      <c r="DI164" s="21" t="s">
        <v>825</v>
      </c>
      <c r="DJ164" s="21" t="s">
        <v>825</v>
      </c>
      <c r="DK164" s="21" t="s">
        <v>1070</v>
      </c>
      <c r="DL164" s="21" t="s">
        <v>839</v>
      </c>
      <c r="DM164" s="21"/>
      <c r="DN164" s="22">
        <f ca="1">NOW()-TIME(4,2,1)</f>
        <v>43895.816337847224</v>
      </c>
      <c r="DO164" s="22"/>
      <c r="DP164" s="21"/>
      <c r="DQ164" s="22"/>
      <c r="DR164" s="21"/>
      <c r="DS164" s="21"/>
      <c r="DT164" s="21"/>
      <c r="DU164" s="21"/>
      <c r="DV164" s="21"/>
      <c r="DW164" s="22"/>
      <c r="DX164" s="22"/>
      <c r="DY164" s="21"/>
      <c r="DZ164" s="21"/>
      <c r="EA164" s="21"/>
      <c r="EB164" s="21"/>
      <c r="EC164" s="21"/>
      <c r="ED164" s="21"/>
      <c r="EE164" s="21"/>
      <c r="EF164" s="22"/>
      <c r="EG164" s="21"/>
      <c r="EH164" s="21"/>
      <c r="EI164" s="21"/>
      <c r="EJ164" s="21"/>
      <c r="EK164" s="21"/>
      <c r="EL164" s="21"/>
      <c r="EM164" s="21"/>
      <c r="EN164" s="21"/>
      <c r="EO164" s="21"/>
      <c r="EP164" s="21"/>
      <c r="EQ164" s="21"/>
      <c r="ER164" s="21"/>
      <c r="ES164" s="21"/>
      <c r="ET164" s="21"/>
      <c r="EU164" s="21"/>
      <c r="EV164" s="21"/>
      <c r="EW164" s="21"/>
      <c r="EX164" s="21"/>
      <c r="EY164" s="21">
        <v>160</v>
      </c>
      <c r="EZ164" s="21">
        <v>1023006610</v>
      </c>
      <c r="FA164" s="21">
        <v>275421436</v>
      </c>
      <c r="FB164" s="25">
        <v>155</v>
      </c>
      <c r="FC164" s="21" t="s">
        <v>566</v>
      </c>
      <c r="FD164" s="21" t="s">
        <v>567</v>
      </c>
      <c r="FE164" s="21" t="s">
        <v>967</v>
      </c>
      <c r="FF164" s="21" t="s">
        <v>623</v>
      </c>
    </row>
    <row r="165" spans="1:162" s="12" customFormat="1" x14ac:dyDescent="0.25">
      <c r="A165" s="21">
        <v>1</v>
      </c>
      <c r="B165" s="21">
        <v>164</v>
      </c>
      <c r="C165" s="22">
        <f ca="1">R165-16</f>
        <v>43864.774648032406</v>
      </c>
      <c r="D165" s="21" t="s">
        <v>168</v>
      </c>
      <c r="E165" s="21">
        <v>164</v>
      </c>
      <c r="F165" s="23">
        <f t="shared" ca="1" si="35"/>
        <v>43924.774648032406</v>
      </c>
      <c r="G165" s="22"/>
      <c r="H165" s="21" t="s">
        <v>1070</v>
      </c>
      <c r="I165" s="21" t="s">
        <v>168</v>
      </c>
      <c r="J165" s="21" t="s">
        <v>956</v>
      </c>
      <c r="K165" s="21" t="s">
        <v>837</v>
      </c>
      <c r="L165" s="21" t="s">
        <v>953</v>
      </c>
      <c r="M165" s="21" t="s">
        <v>837</v>
      </c>
      <c r="N165" s="21" t="s">
        <v>835</v>
      </c>
      <c r="O165" s="21" t="s">
        <v>830</v>
      </c>
      <c r="P165" s="21" t="s">
        <v>186</v>
      </c>
      <c r="Q165" s="21" t="s">
        <v>844</v>
      </c>
      <c r="R165" s="22">
        <f ca="1">DF165-10</f>
        <v>43880.774648032406</v>
      </c>
      <c r="S165" s="22">
        <f ca="1">R165+TIME(1,1,2)</f>
        <v>43880.817032291663</v>
      </c>
      <c r="T165" s="21"/>
      <c r="U165" s="22"/>
      <c r="V165" s="21"/>
      <c r="W165" s="22"/>
      <c r="X165" s="21"/>
      <c r="Y165" s="21" t="s">
        <v>1071</v>
      </c>
      <c r="Z165" s="21" t="s">
        <v>168</v>
      </c>
      <c r="AA165" s="21" t="s">
        <v>957</v>
      </c>
      <c r="AB165" s="21" t="s">
        <v>825</v>
      </c>
      <c r="AC165" s="21" t="s">
        <v>186</v>
      </c>
      <c r="AD165" s="21" t="s">
        <v>825</v>
      </c>
      <c r="AE165" s="21" t="s">
        <v>837</v>
      </c>
      <c r="AF165" s="21" t="s">
        <v>830</v>
      </c>
      <c r="AG165" s="21" t="s">
        <v>186</v>
      </c>
      <c r="AH165" s="21" t="s">
        <v>843</v>
      </c>
      <c r="AI165" s="22">
        <f ca="1">EF165-10</f>
        <v>43885.900354050922</v>
      </c>
      <c r="AJ165" s="22">
        <f ca="1">AI165+TIME(1,2,1)</f>
        <v>43885.943421180549</v>
      </c>
      <c r="AK165" s="21"/>
      <c r="AL165" s="21"/>
      <c r="AM165" s="21"/>
      <c r="AN165" s="21"/>
      <c r="AO165" s="21"/>
      <c r="AP165" s="21"/>
      <c r="AQ165" s="21"/>
      <c r="AR165" s="21"/>
      <c r="AS165" s="21"/>
      <c r="AT165" s="21"/>
      <c r="AU165" s="21"/>
      <c r="AV165" s="21"/>
      <c r="AW165" s="21"/>
      <c r="AX165" s="21"/>
      <c r="AY165" s="21"/>
      <c r="AZ165" s="21"/>
      <c r="BA165" s="21"/>
      <c r="BB165" s="21"/>
      <c r="BC165" s="21"/>
      <c r="BD165" s="21"/>
      <c r="BE165" s="21"/>
      <c r="BF165" s="21"/>
      <c r="BG165" s="21"/>
      <c r="BH165" s="21"/>
      <c r="BI165" s="21"/>
      <c r="BJ165" s="21"/>
      <c r="BK165" s="21"/>
      <c r="BL165" s="21"/>
      <c r="BM165" s="21"/>
      <c r="BN165" s="21"/>
      <c r="BO165" s="21"/>
      <c r="BP165" s="21"/>
      <c r="BQ165" s="21"/>
      <c r="BR165" s="21"/>
      <c r="BS165" s="21"/>
      <c r="BT165" s="21"/>
      <c r="BU165" s="21"/>
      <c r="BV165" s="21"/>
      <c r="BW165" s="21"/>
      <c r="BX165" s="21" t="s">
        <v>1070</v>
      </c>
      <c r="BY165" s="21" t="s">
        <v>168</v>
      </c>
      <c r="BZ165" s="21" t="s">
        <v>956</v>
      </c>
      <c r="CA165" s="21" t="s">
        <v>837</v>
      </c>
      <c r="CB165" s="21" t="s">
        <v>953</v>
      </c>
      <c r="CC165" s="21" t="s">
        <v>837</v>
      </c>
      <c r="CD165" s="21" t="s">
        <v>835</v>
      </c>
      <c r="CE165" s="21" t="s">
        <v>830</v>
      </c>
      <c r="CF165" s="21" t="s">
        <v>186</v>
      </c>
      <c r="CG165" s="21" t="s">
        <v>844</v>
      </c>
      <c r="CH165" s="22">
        <f ca="1">R165</f>
        <v>43880.774648032406</v>
      </c>
      <c r="CI165" s="22">
        <f ca="1">CH165+TIME(1,1,2)</f>
        <v>43880.817032291663</v>
      </c>
      <c r="CJ165" s="21"/>
      <c r="CK165" s="21"/>
      <c r="CL165" s="21"/>
      <c r="CM165" s="21"/>
      <c r="CN165" s="21"/>
      <c r="CO165" s="21" t="s">
        <v>1071</v>
      </c>
      <c r="CP165" s="21" t="s">
        <v>168</v>
      </c>
      <c r="CQ165" s="21" t="s">
        <v>957</v>
      </c>
      <c r="CR165" s="21" t="s">
        <v>825</v>
      </c>
      <c r="CS165" s="21" t="s">
        <v>186</v>
      </c>
      <c r="CT165" s="21" t="s">
        <v>825</v>
      </c>
      <c r="CU165" s="21" t="s">
        <v>837</v>
      </c>
      <c r="CV165" s="21" t="s">
        <v>830</v>
      </c>
      <c r="CW165" s="21" t="s">
        <v>186</v>
      </c>
      <c r="CX165" s="21" t="s">
        <v>843</v>
      </c>
      <c r="CY165" s="22">
        <f ca="1">AI165</f>
        <v>43885.900354050922</v>
      </c>
      <c r="CZ165" s="22">
        <f ca="1">AJ165</f>
        <v>43885.943421180549</v>
      </c>
      <c r="DA165" s="21"/>
      <c r="DB165" s="21"/>
      <c r="DC165" s="21"/>
      <c r="DD165" s="21"/>
      <c r="DE165" s="21"/>
      <c r="DF165" s="22">
        <f t="shared" ref="DF165" ca="1" si="42">DN165-5</f>
        <v>43890.774648032406</v>
      </c>
      <c r="DG165" s="21" t="s">
        <v>837</v>
      </c>
      <c r="DH165" s="22">
        <f t="shared" ca="1" si="40"/>
        <v>43895.774648032406</v>
      </c>
      <c r="DI165" s="21" t="s">
        <v>831</v>
      </c>
      <c r="DJ165" s="21" t="s">
        <v>831</v>
      </c>
      <c r="DK165" s="21" t="s">
        <v>1070</v>
      </c>
      <c r="DL165" s="21" t="s">
        <v>839</v>
      </c>
      <c r="DM165" s="21"/>
      <c r="DN165" s="22">
        <f ca="1">NOW()-TIME(5,2,3)</f>
        <v>43895.774648032406</v>
      </c>
      <c r="DO165" s="22">
        <f ca="1">NOW()</f>
        <v>43895.984404976851</v>
      </c>
      <c r="DP165" s="21" t="s">
        <v>837</v>
      </c>
      <c r="DQ165" s="22">
        <f ca="1">DO165+TIME(0.5,2,1)</f>
        <v>43895.985805439814</v>
      </c>
      <c r="DR165" s="21" t="s">
        <v>824</v>
      </c>
      <c r="DS165" s="21" t="s">
        <v>824</v>
      </c>
      <c r="DT165" s="21" t="s">
        <v>1070</v>
      </c>
      <c r="DU165" s="21" t="s">
        <v>838</v>
      </c>
      <c r="DV165" s="21"/>
      <c r="DW165" s="22"/>
      <c r="DX165" s="22">
        <f ca="1">NOW()</f>
        <v>43895.984404976851</v>
      </c>
      <c r="DY165" s="21" t="s">
        <v>825</v>
      </c>
      <c r="DZ165" s="22">
        <f ca="1">EF165</f>
        <v>43895.900354050922</v>
      </c>
      <c r="EA165" s="21" t="s">
        <v>831</v>
      </c>
      <c r="EB165" s="21" t="s">
        <v>831</v>
      </c>
      <c r="EC165" s="21" t="s">
        <v>1071</v>
      </c>
      <c r="ED165" s="21" t="s">
        <v>839</v>
      </c>
      <c r="EE165" s="21"/>
      <c r="EF165" s="22">
        <f ca="1">NOW()-TIME(2,1,2)</f>
        <v>43895.900354050922</v>
      </c>
      <c r="EG165" s="21"/>
      <c r="EH165" s="21"/>
      <c r="EI165" s="21"/>
      <c r="EJ165" s="21"/>
      <c r="EK165" s="21"/>
      <c r="EL165" s="21"/>
      <c r="EM165" s="21"/>
      <c r="EN165" s="21"/>
      <c r="EO165" s="21"/>
      <c r="EP165" s="21"/>
      <c r="EQ165" s="21"/>
      <c r="ER165" s="21"/>
      <c r="ES165" s="21"/>
      <c r="ET165" s="21"/>
      <c r="EU165" s="21"/>
      <c r="EV165" s="21"/>
      <c r="EW165" s="21"/>
      <c r="EX165" s="21"/>
      <c r="EY165" s="21">
        <v>161</v>
      </c>
      <c r="EZ165" s="21">
        <v>1013006636</v>
      </c>
      <c r="FA165" s="21">
        <v>282617672</v>
      </c>
      <c r="FB165" s="25">
        <v>895</v>
      </c>
      <c r="FC165" s="21" t="s">
        <v>578</v>
      </c>
      <c r="FD165" s="21" t="s">
        <v>596</v>
      </c>
      <c r="FE165" s="21" t="s">
        <v>968</v>
      </c>
      <c r="FF165" s="21" t="s">
        <v>563</v>
      </c>
    </row>
    <row r="166" spans="1:162" s="12" customFormat="1" x14ac:dyDescent="0.25">
      <c r="A166" s="21">
        <v>1</v>
      </c>
      <c r="B166" s="21">
        <v>165</v>
      </c>
      <c r="C166" s="22">
        <f ca="1">R166-18</f>
        <v>43863.898965162036</v>
      </c>
      <c r="D166" s="21" t="s">
        <v>168</v>
      </c>
      <c r="E166" s="21">
        <v>165</v>
      </c>
      <c r="F166" s="23">
        <f t="shared" ca="1" si="35"/>
        <v>43923.898965162036</v>
      </c>
      <c r="G166" s="22"/>
      <c r="H166" s="21" t="s">
        <v>1070</v>
      </c>
      <c r="I166" s="21" t="s">
        <v>168</v>
      </c>
      <c r="J166" s="21" t="s">
        <v>956</v>
      </c>
      <c r="K166" s="21" t="s">
        <v>837</v>
      </c>
      <c r="L166" s="21" t="s">
        <v>953</v>
      </c>
      <c r="M166" s="21" t="s">
        <v>837</v>
      </c>
      <c r="N166" s="21" t="s">
        <v>824</v>
      </c>
      <c r="O166" s="21" t="s">
        <v>830</v>
      </c>
      <c r="P166" s="21" t="s">
        <v>186</v>
      </c>
      <c r="Q166" s="21" t="s">
        <v>844</v>
      </c>
      <c r="R166" s="22">
        <f ca="1">DN166-14</f>
        <v>43881.898965162036</v>
      </c>
      <c r="S166" s="22">
        <f ca="1">R166+TIME(1,2,3)</f>
        <v>43881.942055439817</v>
      </c>
      <c r="T166" s="21"/>
      <c r="U166" s="22"/>
      <c r="V166" s="21"/>
      <c r="W166" s="22"/>
      <c r="X166" s="21"/>
      <c r="Y166" s="21"/>
      <c r="Z166" s="21"/>
      <c r="AA166" s="21"/>
      <c r="AB166" s="21"/>
      <c r="AC166" s="21"/>
      <c r="AD166" s="21"/>
      <c r="AE166" s="21"/>
      <c r="AF166" s="21"/>
      <c r="AG166" s="21"/>
      <c r="AH166" s="21"/>
      <c r="AI166" s="22"/>
      <c r="AJ166" s="22"/>
      <c r="AK166" s="21"/>
      <c r="AL166" s="21"/>
      <c r="AM166" s="21"/>
      <c r="AN166" s="21"/>
      <c r="AO166" s="21"/>
      <c r="AP166" s="21"/>
      <c r="AQ166" s="21"/>
      <c r="AR166" s="21"/>
      <c r="AS166" s="21"/>
      <c r="AT166" s="21"/>
      <c r="AU166" s="21"/>
      <c r="AV166" s="21"/>
      <c r="AW166" s="21"/>
      <c r="AX166" s="21"/>
      <c r="AY166" s="21"/>
      <c r="AZ166" s="21"/>
      <c r="BA166" s="21"/>
      <c r="BB166" s="21"/>
      <c r="BC166" s="21"/>
      <c r="BD166" s="21"/>
      <c r="BE166" s="21"/>
      <c r="BF166" s="21"/>
      <c r="BG166" s="21"/>
      <c r="BH166" s="21"/>
      <c r="BI166" s="21"/>
      <c r="BJ166" s="21"/>
      <c r="BK166" s="21"/>
      <c r="BL166" s="21"/>
      <c r="BM166" s="21"/>
      <c r="BN166" s="21"/>
      <c r="BO166" s="21"/>
      <c r="BP166" s="21"/>
      <c r="BQ166" s="21"/>
      <c r="BR166" s="21"/>
      <c r="BS166" s="21"/>
      <c r="BT166" s="21"/>
      <c r="BU166" s="21"/>
      <c r="BV166" s="21"/>
      <c r="BW166" s="21"/>
      <c r="BX166" s="21" t="s">
        <v>1070</v>
      </c>
      <c r="BY166" s="21" t="s">
        <v>168</v>
      </c>
      <c r="BZ166" s="21" t="s">
        <v>956</v>
      </c>
      <c r="CA166" s="21" t="s">
        <v>837</v>
      </c>
      <c r="CB166" s="21" t="s">
        <v>953</v>
      </c>
      <c r="CC166" s="21" t="s">
        <v>837</v>
      </c>
      <c r="CD166" s="21" t="s">
        <v>824</v>
      </c>
      <c r="CE166" s="21" t="s">
        <v>830</v>
      </c>
      <c r="CF166" s="21" t="s">
        <v>186</v>
      </c>
      <c r="CG166" s="21" t="s">
        <v>844</v>
      </c>
      <c r="CH166" s="22">
        <f ca="1">R166</f>
        <v>43881.898965162036</v>
      </c>
      <c r="CI166" s="22">
        <f ca="1">CH166+TIME(1,2,3)</f>
        <v>43881.942055439817</v>
      </c>
      <c r="CJ166" s="21"/>
      <c r="CK166" s="21"/>
      <c r="CL166" s="21"/>
      <c r="CM166" s="21"/>
      <c r="CN166" s="21"/>
      <c r="CO166" s="21"/>
      <c r="CP166" s="21"/>
      <c r="CQ166" s="21"/>
      <c r="CR166" s="21"/>
      <c r="CS166" s="21"/>
      <c r="CT166" s="21"/>
      <c r="CU166" s="21"/>
      <c r="CV166" s="21"/>
      <c r="CW166" s="21"/>
      <c r="CX166" s="21"/>
      <c r="CY166" s="21"/>
      <c r="CZ166" s="21"/>
      <c r="DA166" s="21"/>
      <c r="DB166" s="21"/>
      <c r="DC166" s="21"/>
      <c r="DD166" s="21"/>
      <c r="DE166" s="21"/>
      <c r="DF166" s="22">
        <f t="shared" ref="DF166" ca="1" si="43">DN166-4</f>
        <v>43891.898965162036</v>
      </c>
      <c r="DG166" s="21" t="s">
        <v>837</v>
      </c>
      <c r="DH166" s="22">
        <f t="shared" ca="1" si="40"/>
        <v>43895.898965162036</v>
      </c>
      <c r="DI166" s="21" t="s">
        <v>824</v>
      </c>
      <c r="DJ166" s="21" t="s">
        <v>824</v>
      </c>
      <c r="DK166" s="21" t="s">
        <v>1070</v>
      </c>
      <c r="DL166" s="21" t="s">
        <v>839</v>
      </c>
      <c r="DM166" s="21"/>
      <c r="DN166" s="22">
        <f ca="1">NOW()-TIME(2,3,2)</f>
        <v>43895.898965162036</v>
      </c>
      <c r="DO166" s="22"/>
      <c r="DP166" s="21"/>
      <c r="DQ166" s="22"/>
      <c r="DR166" s="21"/>
      <c r="DS166" s="21"/>
      <c r="DT166" s="21"/>
      <c r="DU166" s="21"/>
      <c r="DV166" s="21"/>
      <c r="DW166" s="22"/>
      <c r="DX166" s="22"/>
      <c r="DY166" s="21"/>
      <c r="DZ166" s="21"/>
      <c r="EA166" s="21"/>
      <c r="EB166" s="21"/>
      <c r="EC166" s="21"/>
      <c r="ED166" s="21"/>
      <c r="EE166" s="21"/>
      <c r="EF166" s="22"/>
      <c r="EG166" s="21"/>
      <c r="EH166" s="21"/>
      <c r="EI166" s="21"/>
      <c r="EJ166" s="21"/>
      <c r="EK166" s="21"/>
      <c r="EL166" s="21"/>
      <c r="EM166" s="21"/>
      <c r="EN166" s="21"/>
      <c r="EO166" s="21"/>
      <c r="EP166" s="21"/>
      <c r="EQ166" s="21"/>
      <c r="ER166" s="21"/>
      <c r="ES166" s="21"/>
      <c r="ET166" s="21"/>
      <c r="EU166" s="21"/>
      <c r="EV166" s="21"/>
      <c r="EW166" s="21"/>
      <c r="EX166" s="21"/>
      <c r="EY166" s="21">
        <v>162</v>
      </c>
      <c r="EZ166" s="21">
        <v>1903006644</v>
      </c>
      <c r="FA166" s="21">
        <v>289813908</v>
      </c>
      <c r="FB166" s="25">
        <v>940</v>
      </c>
      <c r="FC166" s="21" t="s">
        <v>572</v>
      </c>
      <c r="FD166" s="21" t="s">
        <v>549</v>
      </c>
      <c r="FE166" s="21" t="s">
        <v>969</v>
      </c>
      <c r="FF166" s="21" t="s">
        <v>638</v>
      </c>
    </row>
    <row r="167" spans="1:162" s="12" customFormat="1" x14ac:dyDescent="0.25">
      <c r="A167" s="21">
        <v>1</v>
      </c>
      <c r="B167" s="21">
        <v>166</v>
      </c>
      <c r="C167" s="22">
        <f ca="1">R167-15</f>
        <v>43871.855203587962</v>
      </c>
      <c r="D167" s="21" t="s">
        <v>168</v>
      </c>
      <c r="E167" s="21">
        <v>166</v>
      </c>
      <c r="F167" s="23">
        <f t="shared" ca="1" si="35"/>
        <v>43931.855203587962</v>
      </c>
      <c r="G167" s="22"/>
      <c r="H167" s="21" t="s">
        <v>1070</v>
      </c>
      <c r="I167" s="21" t="s">
        <v>168</v>
      </c>
      <c r="J167" s="21" t="s">
        <v>956</v>
      </c>
      <c r="K167" s="21" t="s">
        <v>835</v>
      </c>
      <c r="L167" s="21" t="s">
        <v>953</v>
      </c>
      <c r="M167" s="21" t="s">
        <v>835</v>
      </c>
      <c r="N167" s="21" t="s">
        <v>837</v>
      </c>
      <c r="O167" s="21" t="s">
        <v>830</v>
      </c>
      <c r="P167" s="21" t="s">
        <v>186</v>
      </c>
      <c r="Q167" s="21" t="s">
        <v>844</v>
      </c>
      <c r="R167" s="22">
        <f ca="1">DN167-9</f>
        <v>43886.855203587962</v>
      </c>
      <c r="S167" s="22">
        <f ca="1">R167+TIME(1,2,1)</f>
        <v>43886.898270717589</v>
      </c>
      <c r="T167" s="21"/>
      <c r="U167" s="22"/>
      <c r="V167" s="21"/>
      <c r="W167" s="22"/>
      <c r="X167" s="21"/>
      <c r="Y167" s="21"/>
      <c r="Z167" s="21"/>
      <c r="AA167" s="21"/>
      <c r="AB167" s="21"/>
      <c r="AC167" s="21"/>
      <c r="AD167" s="21"/>
      <c r="AE167" s="21"/>
      <c r="AF167" s="21"/>
      <c r="AG167" s="21"/>
      <c r="AH167" s="21"/>
      <c r="AI167" s="22"/>
      <c r="AJ167" s="22"/>
      <c r="AK167" s="21"/>
      <c r="AL167" s="21"/>
      <c r="AM167" s="21"/>
      <c r="AN167" s="21"/>
      <c r="AO167" s="21"/>
      <c r="AP167" s="21"/>
      <c r="AQ167" s="21"/>
      <c r="AR167" s="21"/>
      <c r="AS167" s="21"/>
      <c r="AT167" s="21"/>
      <c r="AU167" s="21"/>
      <c r="AV167" s="21"/>
      <c r="AW167" s="21"/>
      <c r="AX167" s="21"/>
      <c r="AY167" s="21"/>
      <c r="AZ167" s="21"/>
      <c r="BA167" s="21"/>
      <c r="BB167" s="21"/>
      <c r="BC167" s="21"/>
      <c r="BD167" s="21"/>
      <c r="BE167" s="21"/>
      <c r="BF167" s="21"/>
      <c r="BG167" s="21"/>
      <c r="BH167" s="21"/>
      <c r="BI167" s="21"/>
      <c r="BJ167" s="21"/>
      <c r="BK167" s="21"/>
      <c r="BL167" s="21"/>
      <c r="BM167" s="21"/>
      <c r="BN167" s="21"/>
      <c r="BO167" s="21"/>
      <c r="BP167" s="21"/>
      <c r="BQ167" s="21"/>
      <c r="BR167" s="21"/>
      <c r="BS167" s="21"/>
      <c r="BT167" s="21"/>
      <c r="BU167" s="21"/>
      <c r="BV167" s="21"/>
      <c r="BW167" s="21"/>
      <c r="BX167" s="21" t="s">
        <v>1070</v>
      </c>
      <c r="BY167" s="21" t="s">
        <v>168</v>
      </c>
      <c r="BZ167" s="21" t="s">
        <v>956</v>
      </c>
      <c r="CA167" s="21" t="s">
        <v>835</v>
      </c>
      <c r="CB167" s="21" t="s">
        <v>953</v>
      </c>
      <c r="CC167" s="21" t="s">
        <v>835</v>
      </c>
      <c r="CD167" s="21" t="s">
        <v>837</v>
      </c>
      <c r="CE167" s="21" t="s">
        <v>830</v>
      </c>
      <c r="CF167" s="21" t="s">
        <v>186</v>
      </c>
      <c r="CG167" s="21" t="s">
        <v>844</v>
      </c>
      <c r="CH167" s="22">
        <f ca="1">R167</f>
        <v>43886.855203587962</v>
      </c>
      <c r="CI167" s="22">
        <f ca="1">CH167+TIME(1,2,1)</f>
        <v>43886.898270717589</v>
      </c>
      <c r="CJ167" s="21"/>
      <c r="CK167" s="21"/>
      <c r="CL167" s="21"/>
      <c r="CM167" s="21"/>
      <c r="CN167" s="21"/>
      <c r="CO167" s="21"/>
      <c r="CP167" s="21"/>
      <c r="CQ167" s="21"/>
      <c r="CR167" s="21"/>
      <c r="CS167" s="21"/>
      <c r="CT167" s="21"/>
      <c r="CU167" s="21"/>
      <c r="CV167" s="21"/>
      <c r="CW167" s="21"/>
      <c r="CX167" s="21"/>
      <c r="CY167" s="21"/>
      <c r="CZ167" s="21"/>
      <c r="DA167" s="21"/>
      <c r="DB167" s="21"/>
      <c r="DC167" s="21"/>
      <c r="DD167" s="21"/>
      <c r="DE167" s="21"/>
      <c r="DF167" s="22">
        <f t="shared" ref="DF167" ca="1" si="44">DN167-5</f>
        <v>43890.855203587962</v>
      </c>
      <c r="DG167" s="21" t="s">
        <v>835</v>
      </c>
      <c r="DH167" s="22">
        <f t="shared" ca="1" si="40"/>
        <v>43895.855203587962</v>
      </c>
      <c r="DI167" s="21" t="s">
        <v>824</v>
      </c>
      <c r="DJ167" s="21" t="s">
        <v>824</v>
      </c>
      <c r="DK167" s="21" t="s">
        <v>1070</v>
      </c>
      <c r="DL167" s="21" t="s">
        <v>839</v>
      </c>
      <c r="DM167" s="21"/>
      <c r="DN167" s="22">
        <f ca="1">NOW()-TIME(3,6,3)</f>
        <v>43895.855203587962</v>
      </c>
      <c r="DO167" s="22"/>
      <c r="DP167" s="21"/>
      <c r="DQ167" s="22"/>
      <c r="DR167" s="21"/>
      <c r="DS167" s="21"/>
      <c r="DT167" s="21"/>
      <c r="DU167" s="21"/>
      <c r="DV167" s="21"/>
      <c r="DW167" s="22"/>
      <c r="DX167" s="22"/>
      <c r="DY167" s="21"/>
      <c r="DZ167" s="21"/>
      <c r="EA167" s="21"/>
      <c r="EB167" s="21"/>
      <c r="EC167" s="21"/>
      <c r="ED167" s="21"/>
      <c r="EE167" s="21"/>
      <c r="EF167" s="22"/>
      <c r="EG167" s="21"/>
      <c r="EH167" s="21"/>
      <c r="EI167" s="21"/>
      <c r="EJ167" s="21"/>
      <c r="EK167" s="21"/>
      <c r="EL167" s="21"/>
      <c r="EM167" s="21"/>
      <c r="EN167" s="21"/>
      <c r="EO167" s="21"/>
      <c r="EP167" s="21"/>
      <c r="EQ167" s="21"/>
      <c r="ER167" s="21"/>
      <c r="ES167" s="21"/>
      <c r="ET167" s="21"/>
      <c r="EU167" s="21"/>
      <c r="EV167" s="21"/>
      <c r="EW167" s="21"/>
      <c r="EX167" s="21"/>
      <c r="EY167" s="21">
        <v>163</v>
      </c>
      <c r="EZ167" s="21">
        <v>1803006651</v>
      </c>
      <c r="FA167" s="21">
        <v>297010144</v>
      </c>
      <c r="FB167" s="25">
        <v>335</v>
      </c>
      <c r="FC167" s="21" t="s">
        <v>560</v>
      </c>
      <c r="FD167" s="21" t="s">
        <v>555</v>
      </c>
      <c r="FE167" s="21" t="s">
        <v>970</v>
      </c>
      <c r="FF167" s="21" t="s">
        <v>650</v>
      </c>
    </row>
    <row r="168" spans="1:162" s="12" customFormat="1" x14ac:dyDescent="0.25">
      <c r="A168" s="21">
        <v>1</v>
      </c>
      <c r="B168" s="21">
        <v>167</v>
      </c>
      <c r="C168" s="22">
        <f ca="1">R168-15</f>
        <v>43870.690643402777</v>
      </c>
      <c r="D168" s="21" t="s">
        <v>168</v>
      </c>
      <c r="E168" s="21">
        <v>167</v>
      </c>
      <c r="F168" s="23">
        <f t="shared" ca="1" si="35"/>
        <v>43930.690643402777</v>
      </c>
      <c r="G168" s="22"/>
      <c r="H168" s="21" t="s">
        <v>1070</v>
      </c>
      <c r="I168" s="21" t="s">
        <v>168</v>
      </c>
      <c r="J168" s="21" t="s">
        <v>956</v>
      </c>
      <c r="K168" s="21" t="s">
        <v>825</v>
      </c>
      <c r="L168" s="21" t="s">
        <v>953</v>
      </c>
      <c r="M168" s="21" t="s">
        <v>825</v>
      </c>
      <c r="N168" s="21" t="s">
        <v>824</v>
      </c>
      <c r="O168" s="21" t="s">
        <v>830</v>
      </c>
      <c r="P168" s="21" t="s">
        <v>186</v>
      </c>
      <c r="Q168" s="21" t="s">
        <v>844</v>
      </c>
      <c r="R168" s="22">
        <f ca="1">DN168-10</f>
        <v>43885.690643402777</v>
      </c>
      <c r="S168" s="22">
        <f ca="1">R168+TIME(1,2,1)</f>
        <v>43885.733710532404</v>
      </c>
      <c r="T168" s="21"/>
      <c r="U168" s="22"/>
      <c r="V168" s="21"/>
      <c r="W168" s="22"/>
      <c r="X168" s="21"/>
      <c r="Y168" s="21"/>
      <c r="Z168" s="21"/>
      <c r="AA168" s="21"/>
      <c r="AB168" s="21"/>
      <c r="AC168" s="21"/>
      <c r="AD168" s="21"/>
      <c r="AE168" s="21"/>
      <c r="AF168" s="21"/>
      <c r="AG168" s="21"/>
      <c r="AH168" s="21"/>
      <c r="AI168" s="22"/>
      <c r="AJ168" s="22"/>
      <c r="AK168" s="21"/>
      <c r="AL168" s="21"/>
      <c r="AM168" s="21"/>
      <c r="AN168" s="21"/>
      <c r="AO168" s="21"/>
      <c r="AP168" s="21"/>
      <c r="AQ168" s="21"/>
      <c r="AR168" s="21"/>
      <c r="AS168" s="21"/>
      <c r="AT168" s="21"/>
      <c r="AU168" s="21"/>
      <c r="AV168" s="21"/>
      <c r="AW168" s="21"/>
      <c r="AX168" s="21"/>
      <c r="AY168" s="21"/>
      <c r="AZ168" s="21"/>
      <c r="BA168" s="21"/>
      <c r="BB168" s="21"/>
      <c r="BC168" s="21"/>
      <c r="BD168" s="21"/>
      <c r="BE168" s="21"/>
      <c r="BF168" s="21"/>
      <c r="BG168" s="21"/>
      <c r="BH168" s="21"/>
      <c r="BI168" s="21"/>
      <c r="BJ168" s="21"/>
      <c r="BK168" s="21"/>
      <c r="BL168" s="21"/>
      <c r="BM168" s="21"/>
      <c r="BN168" s="21"/>
      <c r="BO168" s="21"/>
      <c r="BP168" s="21"/>
      <c r="BQ168" s="21"/>
      <c r="BR168" s="21"/>
      <c r="BS168" s="21"/>
      <c r="BT168" s="21"/>
      <c r="BU168" s="21"/>
      <c r="BV168" s="21"/>
      <c r="BW168" s="21"/>
      <c r="BX168" s="21" t="s">
        <v>1070</v>
      </c>
      <c r="BY168" s="21" t="s">
        <v>168</v>
      </c>
      <c r="BZ168" s="21" t="s">
        <v>956</v>
      </c>
      <c r="CA168" s="21" t="s">
        <v>825</v>
      </c>
      <c r="CB168" s="21" t="s">
        <v>953</v>
      </c>
      <c r="CC168" s="21" t="s">
        <v>825</v>
      </c>
      <c r="CD168" s="21" t="s">
        <v>824</v>
      </c>
      <c r="CE168" s="21" t="s">
        <v>830</v>
      </c>
      <c r="CF168" s="21" t="s">
        <v>186</v>
      </c>
      <c r="CG168" s="21" t="s">
        <v>844</v>
      </c>
      <c r="CH168" s="22">
        <f ca="1">R175</f>
        <v>43880.984404976851</v>
      </c>
      <c r="CI168" s="22">
        <f ca="1">CH168+TIME(1,2,1)</f>
        <v>43881.027472106478</v>
      </c>
      <c r="CJ168" s="21"/>
      <c r="CK168" s="21"/>
      <c r="CL168" s="21"/>
      <c r="CM168" s="21"/>
      <c r="CN168" s="21"/>
      <c r="CO168" s="21"/>
      <c r="CP168" s="21"/>
      <c r="CQ168" s="21"/>
      <c r="CR168" s="21"/>
      <c r="CS168" s="21"/>
      <c r="CT168" s="21"/>
      <c r="CU168" s="21"/>
      <c r="CV168" s="21"/>
      <c r="CW168" s="21"/>
      <c r="CX168" s="21"/>
      <c r="CY168" s="21"/>
      <c r="CZ168" s="21"/>
      <c r="DA168" s="21"/>
      <c r="DB168" s="21"/>
      <c r="DC168" s="21"/>
      <c r="DD168" s="21"/>
      <c r="DE168" s="21"/>
      <c r="DF168" s="22">
        <f t="shared" ref="DF168" ca="1" si="45">DN168-4</f>
        <v>43891.690643402777</v>
      </c>
      <c r="DG168" s="21" t="s">
        <v>825</v>
      </c>
      <c r="DH168" s="22">
        <f t="shared" ca="1" si="40"/>
        <v>43895.690643402777</v>
      </c>
      <c r="DI168" s="21" t="s">
        <v>824</v>
      </c>
      <c r="DJ168" s="21" t="s">
        <v>824</v>
      </c>
      <c r="DK168" s="21" t="s">
        <v>1070</v>
      </c>
      <c r="DL168" s="21" t="s">
        <v>839</v>
      </c>
      <c r="DM168" s="21"/>
      <c r="DN168" s="22">
        <f ca="1">NOW()-TIME(7,3,1)</f>
        <v>43895.690643402777</v>
      </c>
      <c r="DO168" s="22"/>
      <c r="DP168" s="21"/>
      <c r="DQ168" s="22"/>
      <c r="DR168" s="21"/>
      <c r="DS168" s="21"/>
      <c r="DT168" s="21"/>
      <c r="DU168" s="21"/>
      <c r="DV168" s="21"/>
      <c r="DW168" s="22"/>
      <c r="DX168" s="22"/>
      <c r="DY168" s="21"/>
      <c r="DZ168" s="21"/>
      <c r="EA168" s="21"/>
      <c r="EB168" s="21"/>
      <c r="EC168" s="21"/>
      <c r="ED168" s="21"/>
      <c r="EE168" s="21"/>
      <c r="EF168" s="22"/>
      <c r="EG168" s="21"/>
      <c r="EH168" s="21"/>
      <c r="EI168" s="21"/>
      <c r="EJ168" s="21"/>
      <c r="EK168" s="21"/>
      <c r="EL168" s="21"/>
      <c r="EM168" s="21"/>
      <c r="EN168" s="21"/>
      <c r="EO168" s="21"/>
      <c r="EP168" s="21"/>
      <c r="EQ168" s="21"/>
      <c r="ER168" s="21"/>
      <c r="ES168" s="21"/>
      <c r="ET168" s="21"/>
      <c r="EU168" s="21"/>
      <c r="EV168" s="21"/>
      <c r="EW168" s="21"/>
      <c r="EX168" s="21"/>
      <c r="EY168" s="21">
        <v>164</v>
      </c>
      <c r="EZ168" s="21">
        <v>1703006701</v>
      </c>
      <c r="FA168" s="21">
        <v>304206380</v>
      </c>
      <c r="FB168" s="25">
        <v>100</v>
      </c>
      <c r="FC168" s="21" t="s">
        <v>554</v>
      </c>
      <c r="FD168" s="21" t="s">
        <v>561</v>
      </c>
      <c r="FE168" s="21" t="s">
        <v>971</v>
      </c>
      <c r="FF168" s="21" t="s">
        <v>641</v>
      </c>
    </row>
    <row r="169" spans="1:162" s="12" customFormat="1" x14ac:dyDescent="0.25">
      <c r="A169" s="21">
        <v>1</v>
      </c>
      <c r="B169" s="21">
        <v>168</v>
      </c>
      <c r="C169" s="22">
        <f ca="1">R169-15</f>
        <v>43874.858004513888</v>
      </c>
      <c r="D169" s="21" t="s">
        <v>168</v>
      </c>
      <c r="E169" s="21">
        <v>168</v>
      </c>
      <c r="F169" s="23">
        <f t="shared" ca="1" si="35"/>
        <v>43934.858004513888</v>
      </c>
      <c r="G169" s="22"/>
      <c r="H169" s="21" t="s">
        <v>1070</v>
      </c>
      <c r="I169" s="21" t="s">
        <v>168</v>
      </c>
      <c r="J169" s="21" t="s">
        <v>956</v>
      </c>
      <c r="K169" s="21" t="s">
        <v>835</v>
      </c>
      <c r="L169" s="21" t="s">
        <v>953</v>
      </c>
      <c r="M169" s="21" t="s">
        <v>835</v>
      </c>
      <c r="N169" s="21" t="s">
        <v>837</v>
      </c>
      <c r="O169" s="21" t="s">
        <v>830</v>
      </c>
      <c r="P169" s="21" t="s">
        <v>186</v>
      </c>
      <c r="Q169" s="21" t="s">
        <v>844</v>
      </c>
      <c r="R169" s="22">
        <f ca="1">DN169-6</f>
        <v>43889.858004513888</v>
      </c>
      <c r="S169" s="22">
        <f ca="1">R169+TIME(1,2,1)</f>
        <v>43889.901071643515</v>
      </c>
      <c r="T169" s="21"/>
      <c r="U169" s="22"/>
      <c r="V169" s="21"/>
      <c r="W169" s="22"/>
      <c r="X169" s="21"/>
      <c r="Y169" s="21"/>
      <c r="Z169" s="21"/>
      <c r="AA169" s="21"/>
      <c r="AB169" s="21"/>
      <c r="AC169" s="21"/>
      <c r="AD169" s="21"/>
      <c r="AE169" s="21"/>
      <c r="AF169" s="21"/>
      <c r="AG169" s="21"/>
      <c r="AH169" s="21"/>
      <c r="AI169" s="22"/>
      <c r="AJ169" s="22"/>
      <c r="AK169" s="21"/>
      <c r="AL169" s="21"/>
      <c r="AM169" s="21"/>
      <c r="AN169" s="21"/>
      <c r="AO169" s="21"/>
      <c r="AP169" s="21"/>
      <c r="AQ169" s="21"/>
      <c r="AR169" s="21"/>
      <c r="AS169" s="21"/>
      <c r="AT169" s="21"/>
      <c r="AU169" s="21"/>
      <c r="AV169" s="21"/>
      <c r="AW169" s="21"/>
      <c r="AX169" s="21"/>
      <c r="AY169" s="21"/>
      <c r="AZ169" s="21"/>
      <c r="BA169" s="21"/>
      <c r="BB169" s="21"/>
      <c r="BC169" s="21"/>
      <c r="BD169" s="21"/>
      <c r="BE169" s="21"/>
      <c r="BF169" s="21"/>
      <c r="BG169" s="21"/>
      <c r="BH169" s="21"/>
      <c r="BI169" s="21"/>
      <c r="BJ169" s="21"/>
      <c r="BK169" s="21"/>
      <c r="BL169" s="21"/>
      <c r="BM169" s="21"/>
      <c r="BN169" s="21"/>
      <c r="BO169" s="21"/>
      <c r="BP169" s="21"/>
      <c r="BQ169" s="21"/>
      <c r="BR169" s="21"/>
      <c r="BS169" s="21"/>
      <c r="BT169" s="21"/>
      <c r="BU169" s="21"/>
      <c r="BV169" s="21"/>
      <c r="BW169" s="21"/>
      <c r="BX169" s="21" t="s">
        <v>1070</v>
      </c>
      <c r="BY169" s="21" t="s">
        <v>168</v>
      </c>
      <c r="BZ169" s="21" t="s">
        <v>956</v>
      </c>
      <c r="CA169" s="21" t="s">
        <v>835</v>
      </c>
      <c r="CB169" s="21" t="s">
        <v>953</v>
      </c>
      <c r="CC169" s="21" t="s">
        <v>835</v>
      </c>
      <c r="CD169" s="21" t="s">
        <v>837</v>
      </c>
      <c r="CE169" s="21" t="s">
        <v>830</v>
      </c>
      <c r="CF169" s="21" t="s">
        <v>186</v>
      </c>
      <c r="CG169" s="21" t="s">
        <v>844</v>
      </c>
      <c r="CH169" s="22">
        <f ca="1">R169</f>
        <v>43889.858004513888</v>
      </c>
      <c r="CI169" s="22">
        <f ca="1">CH169+TIME(1,2,1)</f>
        <v>43889.901071643515</v>
      </c>
      <c r="CJ169" s="21"/>
      <c r="CK169" s="21"/>
      <c r="CL169" s="21"/>
      <c r="CM169" s="21"/>
      <c r="CN169" s="21"/>
      <c r="CO169" s="21"/>
      <c r="CP169" s="21"/>
      <c r="CQ169" s="21"/>
      <c r="CR169" s="21"/>
      <c r="CS169" s="21"/>
      <c r="CT169" s="21"/>
      <c r="CU169" s="21"/>
      <c r="CV169" s="21"/>
      <c r="CW169" s="21"/>
      <c r="CX169" s="21"/>
      <c r="CY169" s="21"/>
      <c r="CZ169" s="21"/>
      <c r="DA169" s="21"/>
      <c r="DB169" s="21"/>
      <c r="DC169" s="21"/>
      <c r="DD169" s="21"/>
      <c r="DE169" s="21"/>
      <c r="DF169" s="22">
        <f t="shared" ref="DF169" ca="1" si="46">DN169-5</f>
        <v>43890.858004513888</v>
      </c>
      <c r="DG169" s="21" t="s">
        <v>835</v>
      </c>
      <c r="DH169" s="22">
        <f t="shared" ca="1" si="40"/>
        <v>43895.858004513888</v>
      </c>
      <c r="DI169" s="21" t="s">
        <v>831</v>
      </c>
      <c r="DJ169" s="21" t="s">
        <v>831</v>
      </c>
      <c r="DK169" s="21" t="s">
        <v>1070</v>
      </c>
      <c r="DL169" s="21" t="s">
        <v>839</v>
      </c>
      <c r="DM169" s="21"/>
      <c r="DN169" s="22">
        <f ca="1">NOW()-TIME(3,2,1)</f>
        <v>43895.858004513888</v>
      </c>
      <c r="DO169" s="22"/>
      <c r="DP169" s="21"/>
      <c r="DQ169" s="22"/>
      <c r="DR169" s="21"/>
      <c r="DS169" s="21"/>
      <c r="DT169" s="21"/>
      <c r="DU169" s="21"/>
      <c r="DV169" s="21"/>
      <c r="DW169" s="22"/>
      <c r="DX169" s="22"/>
      <c r="DY169" s="21"/>
      <c r="DZ169" s="21"/>
      <c r="EA169" s="21"/>
      <c r="EB169" s="21"/>
      <c r="EC169" s="21"/>
      <c r="ED169" s="21"/>
      <c r="EE169" s="21"/>
      <c r="EF169" s="22"/>
      <c r="EG169" s="21"/>
      <c r="EH169" s="21"/>
      <c r="EI169" s="21"/>
      <c r="EJ169" s="21"/>
      <c r="EK169" s="21"/>
      <c r="EL169" s="21"/>
      <c r="EM169" s="21"/>
      <c r="EN169" s="21"/>
      <c r="EO169" s="21"/>
      <c r="EP169" s="21"/>
      <c r="EQ169" s="21"/>
      <c r="ER169" s="21"/>
      <c r="ES169" s="21"/>
      <c r="ET169" s="21"/>
      <c r="EU169" s="21"/>
      <c r="EV169" s="21"/>
      <c r="EW169" s="21"/>
      <c r="EX169" s="21"/>
      <c r="EY169" s="21">
        <v>165</v>
      </c>
      <c r="EZ169" s="21">
        <v>1603006727</v>
      </c>
      <c r="FA169" s="21">
        <v>311402616</v>
      </c>
      <c r="FB169" s="25">
        <v>545</v>
      </c>
      <c r="FC169" s="21" t="s">
        <v>548</v>
      </c>
      <c r="FD169" s="21" t="s">
        <v>567</v>
      </c>
      <c r="FE169" s="21" t="s">
        <v>972</v>
      </c>
      <c r="FF169" s="21" t="s">
        <v>654</v>
      </c>
    </row>
    <row r="170" spans="1:162" s="12" customFormat="1" x14ac:dyDescent="0.25">
      <c r="A170" s="21">
        <v>1</v>
      </c>
      <c r="B170" s="21">
        <v>169</v>
      </c>
      <c r="C170" s="22">
        <f ca="1">R170-10</f>
        <v>43877.773965162036</v>
      </c>
      <c r="D170" s="21" t="s">
        <v>168</v>
      </c>
      <c r="E170" s="21">
        <v>169</v>
      </c>
      <c r="F170" s="23">
        <f t="shared" ca="1" si="35"/>
        <v>43937.773965162036</v>
      </c>
      <c r="G170" s="22"/>
      <c r="H170" s="21" t="s">
        <v>1070</v>
      </c>
      <c r="I170" s="21" t="s">
        <v>168</v>
      </c>
      <c r="J170" s="21" t="s">
        <v>956</v>
      </c>
      <c r="K170" s="21" t="s">
        <v>835</v>
      </c>
      <c r="L170" s="21" t="s">
        <v>953</v>
      </c>
      <c r="M170" s="21" t="s">
        <v>835</v>
      </c>
      <c r="N170" s="21" t="s">
        <v>824</v>
      </c>
      <c r="O170" s="21" t="s">
        <v>830</v>
      </c>
      <c r="P170" s="21" t="s">
        <v>186</v>
      </c>
      <c r="Q170" s="21" t="s">
        <v>844</v>
      </c>
      <c r="R170" s="22">
        <f ca="1">DN170-8</f>
        <v>43887.773965162036</v>
      </c>
      <c r="S170" s="22">
        <f ca="1">R170+TIME(2,1,3)</f>
        <v>43887.858027662034</v>
      </c>
      <c r="T170" s="21"/>
      <c r="U170" s="22"/>
      <c r="V170" s="21"/>
      <c r="W170" s="22"/>
      <c r="X170" s="21"/>
      <c r="Y170" s="21"/>
      <c r="Z170" s="21"/>
      <c r="AA170" s="21"/>
      <c r="AB170" s="21"/>
      <c r="AC170" s="21"/>
      <c r="AD170" s="21"/>
      <c r="AE170" s="21"/>
      <c r="AF170" s="21"/>
      <c r="AG170" s="21"/>
      <c r="AH170" s="21"/>
      <c r="AI170" s="22"/>
      <c r="AJ170" s="22"/>
      <c r="AK170" s="21"/>
      <c r="AL170" s="21"/>
      <c r="AM170" s="21"/>
      <c r="AN170" s="21"/>
      <c r="AO170" s="21"/>
      <c r="AP170" s="21"/>
      <c r="AQ170" s="21"/>
      <c r="AR170" s="21"/>
      <c r="AS170" s="21"/>
      <c r="AT170" s="21"/>
      <c r="AU170" s="21"/>
      <c r="AV170" s="21"/>
      <c r="AW170" s="21"/>
      <c r="AX170" s="21"/>
      <c r="AY170" s="21"/>
      <c r="AZ170" s="21"/>
      <c r="BA170" s="21"/>
      <c r="BB170" s="21"/>
      <c r="BC170" s="21"/>
      <c r="BD170" s="21"/>
      <c r="BE170" s="21"/>
      <c r="BF170" s="21"/>
      <c r="BG170" s="21"/>
      <c r="BH170" s="21"/>
      <c r="BI170" s="21"/>
      <c r="BJ170" s="21"/>
      <c r="BK170" s="21"/>
      <c r="BL170" s="21"/>
      <c r="BM170" s="21"/>
      <c r="BN170" s="21"/>
      <c r="BO170" s="21"/>
      <c r="BP170" s="21"/>
      <c r="BQ170" s="21"/>
      <c r="BR170" s="21"/>
      <c r="BS170" s="21"/>
      <c r="BT170" s="21"/>
      <c r="BU170" s="21"/>
      <c r="BV170" s="21"/>
      <c r="BW170" s="21"/>
      <c r="BX170" s="21" t="s">
        <v>1070</v>
      </c>
      <c r="BY170" s="21" t="s">
        <v>168</v>
      </c>
      <c r="BZ170" s="21" t="s">
        <v>956</v>
      </c>
      <c r="CA170" s="21" t="s">
        <v>835</v>
      </c>
      <c r="CB170" s="21" t="s">
        <v>953</v>
      </c>
      <c r="CC170" s="21" t="s">
        <v>835</v>
      </c>
      <c r="CD170" s="21" t="s">
        <v>824</v>
      </c>
      <c r="CE170" s="21" t="s">
        <v>830</v>
      </c>
      <c r="CF170" s="21" t="s">
        <v>186</v>
      </c>
      <c r="CG170" s="21" t="s">
        <v>844</v>
      </c>
      <c r="CH170" s="22">
        <f ca="1">R170</f>
        <v>43887.773965162036</v>
      </c>
      <c r="CI170" s="22">
        <f ca="1">CH170+TIME(2,1,3)</f>
        <v>43887.858027662034</v>
      </c>
      <c r="CJ170" s="21"/>
      <c r="CK170" s="21"/>
      <c r="CL170" s="21"/>
      <c r="CM170" s="21"/>
      <c r="CN170" s="21"/>
      <c r="CO170" s="21"/>
      <c r="CP170" s="21"/>
      <c r="CQ170" s="21"/>
      <c r="CR170" s="21"/>
      <c r="CS170" s="21"/>
      <c r="CT170" s="21"/>
      <c r="CU170" s="21"/>
      <c r="CV170" s="21"/>
      <c r="CW170" s="21"/>
      <c r="CX170" s="21"/>
      <c r="CY170" s="21"/>
      <c r="CZ170" s="21"/>
      <c r="DA170" s="21"/>
      <c r="DB170" s="21"/>
      <c r="DC170" s="21"/>
      <c r="DD170" s="21"/>
      <c r="DE170" s="21"/>
      <c r="DF170" s="22">
        <f t="shared" ref="DF170" ca="1" si="47">DN170-4</f>
        <v>43891.773965162036</v>
      </c>
      <c r="DG170" s="21" t="s">
        <v>831</v>
      </c>
      <c r="DH170" s="22">
        <f t="shared" ca="1" si="40"/>
        <v>43895.773965162036</v>
      </c>
      <c r="DI170" s="21" t="s">
        <v>837</v>
      </c>
      <c r="DJ170" s="21" t="s">
        <v>837</v>
      </c>
      <c r="DK170" s="21" t="s">
        <v>1070</v>
      </c>
      <c r="DL170" s="21" t="s">
        <v>839</v>
      </c>
      <c r="DM170" s="21"/>
      <c r="DN170" s="22">
        <f ca="1">NOW()-TIME(5,3,2)</f>
        <v>43895.773965162036</v>
      </c>
      <c r="DO170" s="22"/>
      <c r="DP170" s="21"/>
      <c r="DQ170" s="22"/>
      <c r="DR170" s="21"/>
      <c r="DS170" s="21"/>
      <c r="DT170" s="21"/>
      <c r="DU170" s="21"/>
      <c r="DV170" s="21"/>
      <c r="DW170" s="22"/>
      <c r="DX170" s="22"/>
      <c r="DY170" s="21"/>
      <c r="DZ170" s="21"/>
      <c r="EA170" s="21"/>
      <c r="EB170" s="21"/>
      <c r="EC170" s="21"/>
      <c r="ED170" s="21"/>
      <c r="EE170" s="21"/>
      <c r="EF170" s="22"/>
      <c r="EG170" s="21"/>
      <c r="EH170" s="21"/>
      <c r="EI170" s="21"/>
      <c r="EJ170" s="21"/>
      <c r="EK170" s="21"/>
      <c r="EL170" s="21"/>
      <c r="EM170" s="21"/>
      <c r="EN170" s="21"/>
      <c r="EO170" s="21"/>
      <c r="EP170" s="21"/>
      <c r="EQ170" s="21"/>
      <c r="ER170" s="21"/>
      <c r="ES170" s="21"/>
      <c r="ET170" s="21"/>
      <c r="EU170" s="21"/>
      <c r="EV170" s="21"/>
      <c r="EW170" s="21"/>
      <c r="EX170" s="21"/>
      <c r="EY170" s="21">
        <v>166</v>
      </c>
      <c r="EZ170" s="21">
        <v>1503006735</v>
      </c>
      <c r="FA170" s="21">
        <v>318598852</v>
      </c>
      <c r="FB170" s="25">
        <v>360</v>
      </c>
      <c r="FC170" s="21" t="s">
        <v>585</v>
      </c>
      <c r="FD170" s="21" t="s">
        <v>573</v>
      </c>
      <c r="FE170" s="21" t="s">
        <v>689</v>
      </c>
      <c r="FF170" s="21" t="s">
        <v>644</v>
      </c>
    </row>
    <row r="171" spans="1:162" s="12" customFormat="1" x14ac:dyDescent="0.25">
      <c r="A171" s="21">
        <v>1</v>
      </c>
      <c r="B171" s="21">
        <v>170</v>
      </c>
      <c r="C171" s="22">
        <f ca="1">R171-15</f>
        <v>43869.984404976851</v>
      </c>
      <c r="D171" s="21" t="s">
        <v>168</v>
      </c>
      <c r="E171" s="21">
        <v>170</v>
      </c>
      <c r="F171" s="23">
        <f t="shared" ca="1" si="35"/>
        <v>43929.984404976851</v>
      </c>
      <c r="G171" s="22"/>
      <c r="H171" s="21" t="s">
        <v>1070</v>
      </c>
      <c r="I171" s="21" t="s">
        <v>168</v>
      </c>
      <c r="J171" s="21" t="s">
        <v>956</v>
      </c>
      <c r="K171" s="21" t="s">
        <v>824</v>
      </c>
      <c r="L171" s="21" t="s">
        <v>186</v>
      </c>
      <c r="M171" s="21" t="s">
        <v>824</v>
      </c>
      <c r="N171" s="21" t="s">
        <v>837</v>
      </c>
      <c r="O171" s="21" t="s">
        <v>830</v>
      </c>
      <c r="P171" s="21" t="s">
        <v>186</v>
      </c>
      <c r="Q171" s="21" t="s">
        <v>844</v>
      </c>
      <c r="R171" s="22">
        <f ca="1">DN171-10</f>
        <v>43884.984404976851</v>
      </c>
      <c r="S171" s="22">
        <f ca="1">R171+TIME(1,1,2)</f>
        <v>43885.026789236108</v>
      </c>
      <c r="T171" s="21"/>
      <c r="U171" s="22"/>
      <c r="V171" s="21"/>
      <c r="W171" s="22"/>
      <c r="X171" s="21"/>
      <c r="Y171" s="21"/>
      <c r="Z171" s="21"/>
      <c r="AA171" s="21"/>
      <c r="AB171" s="21"/>
      <c r="AC171" s="21"/>
      <c r="AD171" s="21"/>
      <c r="AE171" s="21"/>
      <c r="AF171" s="21"/>
      <c r="AG171" s="21"/>
      <c r="AH171" s="21"/>
      <c r="AI171" s="22"/>
      <c r="AJ171" s="22"/>
      <c r="AK171" s="21"/>
      <c r="AL171" s="21"/>
      <c r="AM171" s="21"/>
      <c r="AN171" s="21"/>
      <c r="AO171" s="21"/>
      <c r="AP171" s="21"/>
      <c r="AQ171" s="21"/>
      <c r="AR171" s="21"/>
      <c r="AS171" s="21"/>
      <c r="AT171" s="21"/>
      <c r="AU171" s="21"/>
      <c r="AV171" s="21"/>
      <c r="AW171" s="21"/>
      <c r="AX171" s="21"/>
      <c r="AY171" s="21"/>
      <c r="AZ171" s="21"/>
      <c r="BA171" s="21"/>
      <c r="BB171" s="21"/>
      <c r="BC171" s="21"/>
      <c r="BD171" s="21"/>
      <c r="BE171" s="21"/>
      <c r="BF171" s="21"/>
      <c r="BG171" s="21"/>
      <c r="BH171" s="21"/>
      <c r="BI171" s="21"/>
      <c r="BJ171" s="21"/>
      <c r="BK171" s="21"/>
      <c r="BL171" s="21"/>
      <c r="BM171" s="21"/>
      <c r="BN171" s="21"/>
      <c r="BO171" s="21"/>
      <c r="BP171" s="21"/>
      <c r="BQ171" s="21"/>
      <c r="BR171" s="21"/>
      <c r="BS171" s="21"/>
      <c r="BT171" s="21"/>
      <c r="BU171" s="21"/>
      <c r="BV171" s="21"/>
      <c r="BW171" s="21"/>
      <c r="BX171" s="21" t="s">
        <v>1070</v>
      </c>
      <c r="BY171" s="21" t="s">
        <v>168</v>
      </c>
      <c r="BZ171" s="21" t="s">
        <v>956</v>
      </c>
      <c r="CA171" s="21" t="s">
        <v>824</v>
      </c>
      <c r="CB171" s="21" t="s">
        <v>186</v>
      </c>
      <c r="CC171" s="21" t="s">
        <v>824</v>
      </c>
      <c r="CD171" s="21" t="s">
        <v>837</v>
      </c>
      <c r="CE171" s="21" t="s">
        <v>830</v>
      </c>
      <c r="CF171" s="21" t="s">
        <v>186</v>
      </c>
      <c r="CG171" s="21" t="s">
        <v>844</v>
      </c>
      <c r="CH171" s="22">
        <f t="shared" ref="CH171:CI173" ca="1" si="48">R171</f>
        <v>43884.984404976851</v>
      </c>
      <c r="CI171" s="22">
        <f t="shared" ca="1" si="48"/>
        <v>43885.026789236108</v>
      </c>
      <c r="CJ171" s="21"/>
      <c r="CK171" s="21"/>
      <c r="CL171" s="21"/>
      <c r="CM171" s="21"/>
      <c r="CN171" s="21"/>
      <c r="CO171" s="21"/>
      <c r="CP171" s="21"/>
      <c r="CQ171" s="21"/>
      <c r="CR171" s="21"/>
      <c r="CS171" s="21"/>
      <c r="CT171" s="21"/>
      <c r="CU171" s="21"/>
      <c r="CV171" s="21"/>
      <c r="CW171" s="21"/>
      <c r="CX171" s="21"/>
      <c r="CY171" s="21"/>
      <c r="CZ171" s="21"/>
      <c r="DA171" s="21"/>
      <c r="DB171" s="21"/>
      <c r="DC171" s="21"/>
      <c r="DD171" s="21"/>
      <c r="DE171" s="21"/>
      <c r="DF171" s="22">
        <f ca="1">DN171-8</f>
        <v>43886.984404976851</v>
      </c>
      <c r="DG171" s="21" t="s">
        <v>824</v>
      </c>
      <c r="DH171" s="22">
        <f t="shared" ca="1" si="40"/>
        <v>43894.984404976851</v>
      </c>
      <c r="DI171" s="22" t="s">
        <v>831</v>
      </c>
      <c r="DJ171" s="22" t="s">
        <v>831</v>
      </c>
      <c r="DK171" s="21" t="s">
        <v>1070</v>
      </c>
      <c r="DL171" s="21" t="s">
        <v>839</v>
      </c>
      <c r="DM171" s="21"/>
      <c r="DN171" s="22">
        <f ca="1">NOW()-1</f>
        <v>43894.984404976851</v>
      </c>
      <c r="DO171" s="22"/>
      <c r="DP171" s="21"/>
      <c r="DQ171" s="22"/>
      <c r="DR171" s="21"/>
      <c r="DS171" s="21"/>
      <c r="DT171" s="21"/>
      <c r="DU171" s="21"/>
      <c r="DV171" s="21"/>
      <c r="DW171" s="22"/>
      <c r="DX171" s="22"/>
      <c r="DY171" s="21"/>
      <c r="DZ171" s="21"/>
      <c r="EA171" s="21"/>
      <c r="EB171" s="21"/>
      <c r="EC171" s="21"/>
      <c r="ED171" s="21"/>
      <c r="EE171" s="21"/>
      <c r="EF171" s="22"/>
      <c r="EG171" s="21"/>
      <c r="EH171" s="21"/>
      <c r="EI171" s="21"/>
      <c r="EJ171" s="21"/>
      <c r="EK171" s="21"/>
      <c r="EL171" s="21"/>
      <c r="EM171" s="21"/>
      <c r="EN171" s="21"/>
      <c r="EO171" s="21"/>
      <c r="EP171" s="21"/>
      <c r="EQ171" s="21"/>
      <c r="ER171" s="21"/>
      <c r="ES171" s="21"/>
      <c r="ET171" s="21"/>
      <c r="EU171" s="21"/>
      <c r="EV171" s="21"/>
      <c r="EW171" s="21"/>
      <c r="EX171" s="21"/>
      <c r="EY171" s="21">
        <v>167</v>
      </c>
      <c r="EZ171" s="21">
        <v>1403006776</v>
      </c>
      <c r="FA171" s="21">
        <v>332991324</v>
      </c>
      <c r="FB171" s="25">
        <v>245</v>
      </c>
      <c r="FC171" s="21" t="s">
        <v>578</v>
      </c>
      <c r="FD171" s="21" t="s">
        <v>586</v>
      </c>
      <c r="FE171" s="21" t="s">
        <v>974</v>
      </c>
      <c r="FF171" s="21" t="s">
        <v>677</v>
      </c>
    </row>
    <row r="172" spans="1:162" s="12" customFormat="1" x14ac:dyDescent="0.25">
      <c r="A172" s="21">
        <v>1</v>
      </c>
      <c r="B172" s="21">
        <v>171</v>
      </c>
      <c r="C172" s="22">
        <f ca="1">R172-15</f>
        <v>43871.984404976851</v>
      </c>
      <c r="D172" s="21" t="s">
        <v>168</v>
      </c>
      <c r="E172" s="21">
        <v>171</v>
      </c>
      <c r="F172" s="23">
        <f t="shared" ca="1" si="35"/>
        <v>43931.984404976851</v>
      </c>
      <c r="G172" s="22"/>
      <c r="H172" s="21" t="s">
        <v>1070</v>
      </c>
      <c r="I172" s="21" t="s">
        <v>168</v>
      </c>
      <c r="J172" s="21" t="s">
        <v>956</v>
      </c>
      <c r="K172" s="21" t="s">
        <v>837</v>
      </c>
      <c r="L172" s="21" t="s">
        <v>186</v>
      </c>
      <c r="M172" s="21" t="s">
        <v>837</v>
      </c>
      <c r="N172" s="21" t="s">
        <v>835</v>
      </c>
      <c r="O172" s="21" t="s">
        <v>830</v>
      </c>
      <c r="P172" s="21" t="s">
        <v>186</v>
      </c>
      <c r="Q172" s="21" t="s">
        <v>844</v>
      </c>
      <c r="R172" s="22">
        <f ca="1">DN172-8</f>
        <v>43886.984404976851</v>
      </c>
      <c r="S172" s="22">
        <f ca="1">R172+TIME(1,3,1)</f>
        <v>43887.028166550925</v>
      </c>
      <c r="T172" s="21"/>
      <c r="U172" s="22"/>
      <c r="V172" s="21"/>
      <c r="W172" s="22"/>
      <c r="X172" s="21"/>
      <c r="Y172" s="21"/>
      <c r="Z172" s="21"/>
      <c r="AA172" s="21"/>
      <c r="AB172" s="21"/>
      <c r="AC172" s="21"/>
      <c r="AD172" s="21"/>
      <c r="AE172" s="21"/>
      <c r="AF172" s="21"/>
      <c r="AG172" s="21"/>
      <c r="AH172" s="21"/>
      <c r="AI172" s="22"/>
      <c r="AJ172" s="22"/>
      <c r="AK172" s="21"/>
      <c r="AL172" s="21"/>
      <c r="AM172" s="21"/>
      <c r="AN172" s="21"/>
      <c r="AO172" s="21"/>
      <c r="AP172" s="21"/>
      <c r="AQ172" s="21"/>
      <c r="AR172" s="21"/>
      <c r="AS172" s="21"/>
      <c r="AT172" s="21"/>
      <c r="AU172" s="21"/>
      <c r="AV172" s="21"/>
      <c r="AW172" s="21"/>
      <c r="AX172" s="21"/>
      <c r="AY172" s="21"/>
      <c r="AZ172" s="21"/>
      <c r="BA172" s="21"/>
      <c r="BB172" s="21"/>
      <c r="BC172" s="21"/>
      <c r="BD172" s="21"/>
      <c r="BE172" s="21"/>
      <c r="BF172" s="21"/>
      <c r="BG172" s="21"/>
      <c r="BH172" s="21"/>
      <c r="BI172" s="21"/>
      <c r="BJ172" s="21"/>
      <c r="BK172" s="21"/>
      <c r="BL172" s="21"/>
      <c r="BM172" s="21"/>
      <c r="BN172" s="21"/>
      <c r="BO172" s="21"/>
      <c r="BP172" s="21"/>
      <c r="BQ172" s="21"/>
      <c r="BR172" s="21"/>
      <c r="BS172" s="21"/>
      <c r="BT172" s="21"/>
      <c r="BU172" s="21"/>
      <c r="BV172" s="21"/>
      <c r="BW172" s="21"/>
      <c r="BX172" s="21" t="s">
        <v>1070</v>
      </c>
      <c r="BY172" s="21" t="s">
        <v>168</v>
      </c>
      <c r="BZ172" s="21" t="s">
        <v>956</v>
      </c>
      <c r="CA172" s="21" t="s">
        <v>837</v>
      </c>
      <c r="CB172" s="21" t="s">
        <v>186</v>
      </c>
      <c r="CC172" s="21" t="s">
        <v>837</v>
      </c>
      <c r="CD172" s="21" t="s">
        <v>835</v>
      </c>
      <c r="CE172" s="21" t="s">
        <v>830</v>
      </c>
      <c r="CF172" s="21" t="s">
        <v>186</v>
      </c>
      <c r="CG172" s="21" t="s">
        <v>844</v>
      </c>
      <c r="CH172" s="22">
        <f t="shared" ca="1" si="48"/>
        <v>43886.984404976851</v>
      </c>
      <c r="CI172" s="22">
        <f t="shared" ca="1" si="48"/>
        <v>43887.028166550925</v>
      </c>
      <c r="CJ172" s="21"/>
      <c r="CK172" s="21"/>
      <c r="CL172" s="21"/>
      <c r="CM172" s="21"/>
      <c r="CN172" s="21"/>
      <c r="CO172" s="21"/>
      <c r="CP172" s="21"/>
      <c r="CQ172" s="21"/>
      <c r="CR172" s="21"/>
      <c r="CS172" s="21"/>
      <c r="CT172" s="21"/>
      <c r="CU172" s="21"/>
      <c r="CV172" s="21"/>
      <c r="CW172" s="21"/>
      <c r="CX172" s="21"/>
      <c r="CY172" s="21"/>
      <c r="CZ172" s="21"/>
      <c r="DA172" s="21"/>
      <c r="DB172" s="21"/>
      <c r="DC172" s="21"/>
      <c r="DD172" s="21"/>
      <c r="DE172" s="21"/>
      <c r="DF172" s="22">
        <f ca="1">DN172-5</f>
        <v>43889.984404976851</v>
      </c>
      <c r="DG172" s="21" t="s">
        <v>837</v>
      </c>
      <c r="DH172" s="22">
        <f t="shared" ca="1" si="40"/>
        <v>43894.984404976851</v>
      </c>
      <c r="DI172" s="21" t="s">
        <v>835</v>
      </c>
      <c r="DJ172" s="21" t="s">
        <v>835</v>
      </c>
      <c r="DK172" s="21" t="s">
        <v>1070</v>
      </c>
      <c r="DL172" s="21" t="s">
        <v>839</v>
      </c>
      <c r="DM172" s="21"/>
      <c r="DN172" s="22">
        <f ca="1">NOW()-1</f>
        <v>43894.984404976851</v>
      </c>
      <c r="DO172" s="22"/>
      <c r="DP172" s="21"/>
      <c r="DQ172" s="22"/>
      <c r="DR172" s="21"/>
      <c r="DS172" s="21"/>
      <c r="DT172" s="21"/>
      <c r="DU172" s="21"/>
      <c r="DV172" s="21"/>
      <c r="DW172" s="22"/>
      <c r="DX172" s="22"/>
      <c r="DY172" s="21"/>
      <c r="DZ172" s="21"/>
      <c r="EA172" s="21"/>
      <c r="EB172" s="21"/>
      <c r="EC172" s="21"/>
      <c r="ED172" s="21"/>
      <c r="EE172" s="21"/>
      <c r="EF172" s="22"/>
      <c r="EG172" s="21"/>
      <c r="EH172" s="21"/>
      <c r="EI172" s="21"/>
      <c r="EJ172" s="21"/>
      <c r="EK172" s="21"/>
      <c r="EL172" s="21"/>
      <c r="EM172" s="21"/>
      <c r="EN172" s="21"/>
      <c r="EO172" s="21"/>
      <c r="EP172" s="21"/>
      <c r="EQ172" s="21"/>
      <c r="ER172" s="21"/>
      <c r="ES172" s="21"/>
      <c r="ET172" s="21"/>
      <c r="EU172" s="21"/>
      <c r="EV172" s="21"/>
      <c r="EW172" s="21"/>
      <c r="EX172" s="21"/>
      <c r="EY172" s="21">
        <v>168</v>
      </c>
      <c r="EZ172" s="21">
        <v>1303006800</v>
      </c>
      <c r="FA172" s="21">
        <v>340187560</v>
      </c>
      <c r="FB172" s="25">
        <v>125</v>
      </c>
      <c r="FC172" s="21" t="s">
        <v>566</v>
      </c>
      <c r="FD172" s="21" t="s">
        <v>591</v>
      </c>
      <c r="FE172" s="21" t="s">
        <v>975</v>
      </c>
      <c r="FF172" s="21" t="s">
        <v>647</v>
      </c>
    </row>
    <row r="173" spans="1:162" s="12" customFormat="1" x14ac:dyDescent="0.25">
      <c r="A173" s="21">
        <v>1</v>
      </c>
      <c r="B173" s="21">
        <v>172</v>
      </c>
      <c r="C173" s="22">
        <f ca="1">R173-13</f>
        <v>43871.984404976851</v>
      </c>
      <c r="D173" s="21" t="s">
        <v>168</v>
      </c>
      <c r="E173" s="21">
        <v>172</v>
      </c>
      <c r="F173" s="23">
        <f t="shared" ca="1" si="35"/>
        <v>43931.984404976851</v>
      </c>
      <c r="G173" s="22"/>
      <c r="H173" s="21" t="s">
        <v>1070</v>
      </c>
      <c r="I173" s="21" t="s">
        <v>168</v>
      </c>
      <c r="J173" s="21" t="s">
        <v>956</v>
      </c>
      <c r="K173" s="21" t="s">
        <v>835</v>
      </c>
      <c r="L173" s="21" t="s">
        <v>186</v>
      </c>
      <c r="M173" s="21" t="s">
        <v>835</v>
      </c>
      <c r="N173" s="21" t="s">
        <v>824</v>
      </c>
      <c r="O173" s="21" t="s">
        <v>830</v>
      </c>
      <c r="P173" s="21" t="s">
        <v>186</v>
      </c>
      <c r="Q173" s="21" t="s">
        <v>844</v>
      </c>
      <c r="R173" s="22">
        <f ca="1">DN173-10</f>
        <v>43884.984404976851</v>
      </c>
      <c r="S173" s="22">
        <f ca="1">R173+TIME(1,1,2)</f>
        <v>43885.026789236108</v>
      </c>
      <c r="T173" s="21"/>
      <c r="U173" s="22"/>
      <c r="V173" s="21"/>
      <c r="W173" s="22"/>
      <c r="X173" s="21"/>
      <c r="Y173" s="21"/>
      <c r="Z173" s="21"/>
      <c r="AA173" s="21"/>
      <c r="AB173" s="21"/>
      <c r="AC173" s="21"/>
      <c r="AD173" s="21"/>
      <c r="AE173" s="21"/>
      <c r="AF173" s="21"/>
      <c r="AG173" s="21"/>
      <c r="AH173" s="21"/>
      <c r="AI173" s="22"/>
      <c r="AJ173" s="22"/>
      <c r="AK173" s="21"/>
      <c r="AL173" s="21"/>
      <c r="AM173" s="21"/>
      <c r="AN173" s="21"/>
      <c r="AO173" s="21"/>
      <c r="AP173" s="21"/>
      <c r="AQ173" s="21"/>
      <c r="AR173" s="21"/>
      <c r="AS173" s="21"/>
      <c r="AT173" s="21"/>
      <c r="AU173" s="21"/>
      <c r="AV173" s="21"/>
      <c r="AW173" s="21"/>
      <c r="AX173" s="21"/>
      <c r="AY173" s="21"/>
      <c r="AZ173" s="21"/>
      <c r="BA173" s="21"/>
      <c r="BB173" s="21"/>
      <c r="BC173" s="21"/>
      <c r="BD173" s="21"/>
      <c r="BE173" s="21"/>
      <c r="BF173" s="21"/>
      <c r="BG173" s="21"/>
      <c r="BH173" s="21"/>
      <c r="BI173" s="21"/>
      <c r="BJ173" s="21"/>
      <c r="BK173" s="21"/>
      <c r="BL173" s="21"/>
      <c r="BM173" s="21"/>
      <c r="BN173" s="21"/>
      <c r="BO173" s="21"/>
      <c r="BP173" s="21"/>
      <c r="BQ173" s="21"/>
      <c r="BR173" s="21"/>
      <c r="BS173" s="21"/>
      <c r="BT173" s="21"/>
      <c r="BU173" s="21"/>
      <c r="BV173" s="21"/>
      <c r="BW173" s="21"/>
      <c r="BX173" s="21" t="s">
        <v>1070</v>
      </c>
      <c r="BY173" s="21" t="s">
        <v>168</v>
      </c>
      <c r="BZ173" s="21" t="s">
        <v>956</v>
      </c>
      <c r="CA173" s="21" t="s">
        <v>835</v>
      </c>
      <c r="CB173" s="21" t="s">
        <v>186</v>
      </c>
      <c r="CC173" s="21" t="s">
        <v>835</v>
      </c>
      <c r="CD173" s="21" t="s">
        <v>824</v>
      </c>
      <c r="CE173" s="21" t="s">
        <v>830</v>
      </c>
      <c r="CF173" s="21" t="s">
        <v>186</v>
      </c>
      <c r="CG173" s="21" t="s">
        <v>844</v>
      </c>
      <c r="CH173" s="22">
        <f t="shared" ca="1" si="48"/>
        <v>43884.984404976851</v>
      </c>
      <c r="CI173" s="22">
        <f t="shared" ca="1" si="48"/>
        <v>43885.026789236108</v>
      </c>
      <c r="CJ173" s="21"/>
      <c r="CK173" s="21"/>
      <c r="CL173" s="21"/>
      <c r="CM173" s="21"/>
      <c r="CN173" s="21"/>
      <c r="CO173" s="21"/>
      <c r="CP173" s="21"/>
      <c r="CQ173" s="21"/>
      <c r="CR173" s="21"/>
      <c r="CS173" s="21"/>
      <c r="CT173" s="21"/>
      <c r="CU173" s="21"/>
      <c r="CV173" s="21"/>
      <c r="CW173" s="21"/>
      <c r="CX173" s="21"/>
      <c r="CY173" s="21"/>
      <c r="CZ173" s="21"/>
      <c r="DA173" s="21"/>
      <c r="DB173" s="21"/>
      <c r="DC173" s="21"/>
      <c r="DD173" s="21"/>
      <c r="DE173" s="21"/>
      <c r="DF173" s="22">
        <f ca="1">DN173-3</f>
        <v>43891.984404976851</v>
      </c>
      <c r="DG173" s="21" t="s">
        <v>835</v>
      </c>
      <c r="DH173" s="22">
        <f t="shared" ca="1" si="40"/>
        <v>43894.984404976851</v>
      </c>
      <c r="DI173" s="21" t="s">
        <v>837</v>
      </c>
      <c r="DJ173" s="21" t="s">
        <v>837</v>
      </c>
      <c r="DK173" s="21" t="s">
        <v>1070</v>
      </c>
      <c r="DL173" s="21" t="s">
        <v>839</v>
      </c>
      <c r="DM173" s="21"/>
      <c r="DN173" s="22">
        <f ca="1">NOW()-1</f>
        <v>43894.984404976851</v>
      </c>
      <c r="DO173" s="22"/>
      <c r="DP173" s="21"/>
      <c r="DQ173" s="22"/>
      <c r="DR173" s="21"/>
      <c r="DS173" s="21"/>
      <c r="DT173" s="21"/>
      <c r="DU173" s="21"/>
      <c r="DV173" s="21"/>
      <c r="DW173" s="22"/>
      <c r="DX173" s="22"/>
      <c r="DY173" s="21"/>
      <c r="DZ173" s="21"/>
      <c r="EA173" s="21"/>
      <c r="EB173" s="21"/>
      <c r="EC173" s="21"/>
      <c r="ED173" s="21"/>
      <c r="EE173" s="21"/>
      <c r="EF173" s="22"/>
      <c r="EG173" s="21"/>
      <c r="EH173" s="21"/>
      <c r="EI173" s="21"/>
      <c r="EJ173" s="21"/>
      <c r="EK173" s="21"/>
      <c r="EL173" s="21"/>
      <c r="EM173" s="21"/>
      <c r="EN173" s="21"/>
      <c r="EO173" s="21"/>
      <c r="EP173" s="21"/>
      <c r="EQ173" s="21"/>
      <c r="ER173" s="21"/>
      <c r="ES173" s="21"/>
      <c r="ET173" s="21"/>
      <c r="EU173" s="21"/>
      <c r="EV173" s="21"/>
      <c r="EW173" s="21"/>
      <c r="EX173" s="21"/>
      <c r="EY173" s="21">
        <v>169</v>
      </c>
      <c r="EZ173" s="21">
        <v>1213006941</v>
      </c>
      <c r="FA173" s="21">
        <v>347383796</v>
      </c>
      <c r="FB173" s="25">
        <v>120</v>
      </c>
      <c r="FC173" s="21" t="s">
        <v>572</v>
      </c>
      <c r="FD173" s="21" t="s">
        <v>596</v>
      </c>
      <c r="FE173" s="21" t="s">
        <v>976</v>
      </c>
      <c r="FF173" s="21" t="s">
        <v>669</v>
      </c>
    </row>
    <row r="174" spans="1:162" s="12" customFormat="1" x14ac:dyDescent="0.25">
      <c r="A174" s="21">
        <v>1</v>
      </c>
      <c r="B174" s="21">
        <v>173</v>
      </c>
      <c r="C174" s="22">
        <f ca="1">R174-16</f>
        <v>43862.984404976851</v>
      </c>
      <c r="D174" s="21" t="s">
        <v>168</v>
      </c>
      <c r="E174" s="21">
        <v>173</v>
      </c>
      <c r="F174" s="23">
        <f t="shared" ca="1" si="35"/>
        <v>43922.984404976851</v>
      </c>
      <c r="G174" s="22"/>
      <c r="H174" s="21" t="s">
        <v>1070</v>
      </c>
      <c r="I174" s="21" t="s">
        <v>168</v>
      </c>
      <c r="J174" s="21" t="s">
        <v>956</v>
      </c>
      <c r="K174" s="21" t="s">
        <v>824</v>
      </c>
      <c r="L174" s="21" t="s">
        <v>186</v>
      </c>
      <c r="M174" s="21" t="s">
        <v>824</v>
      </c>
      <c r="N174" s="21" t="s">
        <v>825</v>
      </c>
      <c r="O174" s="21" t="s">
        <v>830</v>
      </c>
      <c r="P174" s="21" t="s">
        <v>186</v>
      </c>
      <c r="Q174" s="21" t="s">
        <v>844</v>
      </c>
      <c r="R174" s="22">
        <f ca="1">DN174-15</f>
        <v>43878.984404976851</v>
      </c>
      <c r="S174" s="22">
        <f ca="1">R174+TIME(1,2,1)</f>
        <v>43879.027472106478</v>
      </c>
      <c r="T174" s="21"/>
      <c r="U174" s="22"/>
      <c r="V174" s="21"/>
      <c r="W174" s="22"/>
      <c r="X174" s="21"/>
      <c r="Y174" s="21"/>
      <c r="Z174" s="21"/>
      <c r="AA174" s="21"/>
      <c r="AB174" s="21"/>
      <c r="AC174" s="21"/>
      <c r="AD174" s="21"/>
      <c r="AE174" s="21"/>
      <c r="AF174" s="21"/>
      <c r="AG174" s="21"/>
      <c r="AH174" s="21"/>
      <c r="AI174" s="22"/>
      <c r="AJ174" s="22"/>
      <c r="AK174" s="21"/>
      <c r="AL174" s="21"/>
      <c r="AM174" s="21"/>
      <c r="AN174" s="21"/>
      <c r="AO174" s="21"/>
      <c r="AP174" s="21"/>
      <c r="AQ174" s="21"/>
      <c r="AR174" s="21"/>
      <c r="AS174" s="21"/>
      <c r="AT174" s="21"/>
      <c r="AU174" s="21"/>
      <c r="AV174" s="21"/>
      <c r="AW174" s="21"/>
      <c r="AX174" s="21"/>
      <c r="AY174" s="21"/>
      <c r="AZ174" s="21"/>
      <c r="BA174" s="21"/>
      <c r="BB174" s="21"/>
      <c r="BC174" s="21"/>
      <c r="BD174" s="21"/>
      <c r="BE174" s="21"/>
      <c r="BF174" s="21"/>
      <c r="BG174" s="21"/>
      <c r="BH174" s="21"/>
      <c r="BI174" s="21"/>
      <c r="BJ174" s="21"/>
      <c r="BK174" s="21"/>
      <c r="BL174" s="21"/>
      <c r="BM174" s="21"/>
      <c r="BN174" s="21"/>
      <c r="BO174" s="21"/>
      <c r="BP174" s="21"/>
      <c r="BQ174" s="21"/>
      <c r="BR174" s="21"/>
      <c r="BS174" s="21"/>
      <c r="BT174" s="21"/>
      <c r="BU174" s="21"/>
      <c r="BV174" s="21"/>
      <c r="BW174" s="21"/>
      <c r="BX174" s="21" t="s">
        <v>1070</v>
      </c>
      <c r="BY174" s="21" t="s">
        <v>168</v>
      </c>
      <c r="BZ174" s="21" t="s">
        <v>956</v>
      </c>
      <c r="CA174" s="21" t="s">
        <v>824</v>
      </c>
      <c r="CB174" s="21" t="s">
        <v>186</v>
      </c>
      <c r="CC174" s="21" t="s">
        <v>824</v>
      </c>
      <c r="CD174" s="21" t="s">
        <v>825</v>
      </c>
      <c r="CE174" s="21" t="s">
        <v>830</v>
      </c>
      <c r="CF174" s="21" t="s">
        <v>186</v>
      </c>
      <c r="CG174" s="21" t="s">
        <v>844</v>
      </c>
      <c r="CH174" s="22">
        <f ca="1">R174</f>
        <v>43878.984404976851</v>
      </c>
      <c r="CI174" s="22">
        <f ca="1">S174</f>
        <v>43879.027472106478</v>
      </c>
      <c r="CJ174" s="21"/>
      <c r="CK174" s="21"/>
      <c r="CL174" s="21"/>
      <c r="CM174" s="21"/>
      <c r="CN174" s="21"/>
      <c r="CO174" s="21"/>
      <c r="CP174" s="21"/>
      <c r="CQ174" s="21"/>
      <c r="CR174" s="21"/>
      <c r="CS174" s="21"/>
      <c r="CT174" s="21"/>
      <c r="CU174" s="21"/>
      <c r="CV174" s="21"/>
      <c r="CW174" s="21"/>
      <c r="CX174" s="21"/>
      <c r="CY174" s="21"/>
      <c r="CZ174" s="21"/>
      <c r="DA174" s="21"/>
      <c r="DB174" s="21"/>
      <c r="DC174" s="21"/>
      <c r="DD174" s="21"/>
      <c r="DE174" s="21"/>
      <c r="DF174" s="22">
        <f ca="1">DN174-5</f>
        <v>43888.984404976851</v>
      </c>
      <c r="DG174" s="21" t="s">
        <v>824</v>
      </c>
      <c r="DH174" s="22">
        <f t="shared" ca="1" si="40"/>
        <v>43893.984404976851</v>
      </c>
      <c r="DI174" s="21" t="s">
        <v>837</v>
      </c>
      <c r="DJ174" s="21" t="s">
        <v>837</v>
      </c>
      <c r="DK174" s="21" t="s">
        <v>1070</v>
      </c>
      <c r="DL174" s="21" t="s">
        <v>839</v>
      </c>
      <c r="DM174" s="21"/>
      <c r="DN174" s="22">
        <f ca="1">NOW()-2</f>
        <v>43893.984404976851</v>
      </c>
      <c r="DO174" s="22"/>
      <c r="DP174" s="21"/>
      <c r="DQ174" s="22"/>
      <c r="DR174" s="21"/>
      <c r="DS174" s="21"/>
      <c r="DT174" s="21"/>
      <c r="DU174" s="21"/>
      <c r="DV174" s="21"/>
      <c r="DW174" s="22"/>
      <c r="DX174" s="22"/>
      <c r="DY174" s="21"/>
      <c r="DZ174" s="21"/>
      <c r="EA174" s="21"/>
      <c r="EB174" s="21"/>
      <c r="EC174" s="21"/>
      <c r="ED174" s="21"/>
      <c r="EE174" s="21"/>
      <c r="EF174" s="22"/>
      <c r="EG174" s="21"/>
      <c r="EH174" s="21"/>
      <c r="EI174" s="21"/>
      <c r="EJ174" s="21"/>
      <c r="EK174" s="21"/>
      <c r="EL174" s="21"/>
      <c r="EM174" s="21"/>
      <c r="EN174" s="21"/>
      <c r="EO174" s="21"/>
      <c r="EP174" s="21"/>
      <c r="EQ174" s="21"/>
      <c r="ER174" s="21"/>
      <c r="ES174" s="21"/>
      <c r="ET174" s="21"/>
      <c r="EU174" s="21"/>
      <c r="EV174" s="21"/>
      <c r="EW174" s="21"/>
      <c r="EX174" s="21"/>
      <c r="EY174" s="21">
        <v>170</v>
      </c>
      <c r="EZ174" s="21">
        <v>1203007022</v>
      </c>
      <c r="FA174" s="21">
        <v>361776268</v>
      </c>
      <c r="FB174" s="25">
        <v>825</v>
      </c>
      <c r="FC174" s="21" t="s">
        <v>560</v>
      </c>
      <c r="FD174" s="21" t="s">
        <v>607</v>
      </c>
      <c r="FE174" s="21" t="s">
        <v>980</v>
      </c>
      <c r="FF174" s="21" t="s">
        <v>627</v>
      </c>
    </row>
    <row r="175" spans="1:162" s="12" customFormat="1" x14ac:dyDescent="0.25">
      <c r="A175" s="21">
        <v>1</v>
      </c>
      <c r="B175" s="21">
        <v>174</v>
      </c>
      <c r="C175" s="22">
        <f ca="1">R175-15</f>
        <v>43865.984404976851</v>
      </c>
      <c r="D175" s="21" t="s">
        <v>168</v>
      </c>
      <c r="E175" s="21">
        <v>174</v>
      </c>
      <c r="F175" s="23">
        <f t="shared" ca="1" si="35"/>
        <v>43925.984404976851</v>
      </c>
      <c r="G175" s="22"/>
      <c r="H175" s="21" t="s">
        <v>1070</v>
      </c>
      <c r="I175" s="21" t="s">
        <v>168</v>
      </c>
      <c r="J175" s="21" t="s">
        <v>956</v>
      </c>
      <c r="K175" s="21" t="s">
        <v>831</v>
      </c>
      <c r="L175" s="21" t="s">
        <v>186</v>
      </c>
      <c r="M175" s="21" t="s">
        <v>831</v>
      </c>
      <c r="N175" s="21" t="s">
        <v>824</v>
      </c>
      <c r="O175" s="21" t="s">
        <v>830</v>
      </c>
      <c r="P175" s="21" t="s">
        <v>186</v>
      </c>
      <c r="Q175" s="21" t="s">
        <v>844</v>
      </c>
      <c r="R175" s="22">
        <f ca="1">DN175-13</f>
        <v>43880.984404976851</v>
      </c>
      <c r="S175" s="22">
        <f ca="1">R175+TIME(1,2,1)</f>
        <v>43881.027472106478</v>
      </c>
      <c r="T175" s="21"/>
      <c r="U175" s="22"/>
      <c r="V175" s="21"/>
      <c r="W175" s="22"/>
      <c r="X175" s="21"/>
      <c r="Y175" s="21"/>
      <c r="Z175" s="21"/>
      <c r="AA175" s="21"/>
      <c r="AB175" s="21"/>
      <c r="AC175" s="21"/>
      <c r="AD175" s="21"/>
      <c r="AE175" s="21"/>
      <c r="AF175" s="21"/>
      <c r="AG175" s="21"/>
      <c r="AH175" s="21"/>
      <c r="AI175" s="22"/>
      <c r="AJ175" s="22"/>
      <c r="AK175" s="21"/>
      <c r="AL175" s="21"/>
      <c r="AM175" s="21"/>
      <c r="AN175" s="21"/>
      <c r="AO175" s="21"/>
      <c r="AP175" s="21"/>
      <c r="AQ175" s="21"/>
      <c r="AR175" s="21"/>
      <c r="AS175" s="21"/>
      <c r="AT175" s="21"/>
      <c r="AU175" s="21"/>
      <c r="AV175" s="21"/>
      <c r="AW175" s="21"/>
      <c r="AX175" s="21"/>
      <c r="AY175" s="21"/>
      <c r="AZ175" s="21"/>
      <c r="BA175" s="21"/>
      <c r="BB175" s="21"/>
      <c r="BC175" s="21"/>
      <c r="BD175" s="21"/>
      <c r="BE175" s="21"/>
      <c r="BF175" s="21"/>
      <c r="BG175" s="21"/>
      <c r="BH175" s="21"/>
      <c r="BI175" s="21"/>
      <c r="BJ175" s="21"/>
      <c r="BK175" s="21"/>
      <c r="BL175" s="21"/>
      <c r="BM175" s="21"/>
      <c r="BN175" s="21"/>
      <c r="BO175" s="21"/>
      <c r="BP175" s="21"/>
      <c r="BQ175" s="21"/>
      <c r="BR175" s="21"/>
      <c r="BS175" s="21"/>
      <c r="BT175" s="21"/>
      <c r="BU175" s="21"/>
      <c r="BV175" s="21"/>
      <c r="BW175" s="21"/>
      <c r="BX175" s="21" t="s">
        <v>1070</v>
      </c>
      <c r="BY175" s="21" t="s">
        <v>168</v>
      </c>
      <c r="BZ175" s="21" t="s">
        <v>956</v>
      </c>
      <c r="CA175" s="21" t="s">
        <v>831</v>
      </c>
      <c r="CB175" s="21" t="s">
        <v>186</v>
      </c>
      <c r="CC175" s="21" t="s">
        <v>831</v>
      </c>
      <c r="CD175" s="21" t="s">
        <v>824</v>
      </c>
      <c r="CE175" s="21" t="s">
        <v>830</v>
      </c>
      <c r="CF175" s="21" t="s">
        <v>186</v>
      </c>
      <c r="CG175" s="21" t="s">
        <v>844</v>
      </c>
      <c r="CH175" s="22">
        <f ca="1">R175</f>
        <v>43880.984404976851</v>
      </c>
      <c r="CI175" s="22">
        <f ca="1">S175</f>
        <v>43881.027472106478</v>
      </c>
      <c r="CJ175" s="21"/>
      <c r="CK175" s="21"/>
      <c r="CL175" s="21"/>
      <c r="CM175" s="21"/>
      <c r="CN175" s="21"/>
      <c r="CO175" s="21"/>
      <c r="CP175" s="21"/>
      <c r="CQ175" s="21"/>
      <c r="CR175" s="21"/>
      <c r="CS175" s="21"/>
      <c r="CT175" s="21"/>
      <c r="CU175" s="21"/>
      <c r="CV175" s="21"/>
      <c r="CW175" s="21"/>
      <c r="CX175" s="21"/>
      <c r="CY175" s="21"/>
      <c r="CZ175" s="21"/>
      <c r="DA175" s="21"/>
      <c r="DB175" s="21"/>
      <c r="DC175" s="21"/>
      <c r="DD175" s="21"/>
      <c r="DE175" s="21"/>
      <c r="DF175" s="22">
        <f ca="1">DN175-6</f>
        <v>43887.984404976851</v>
      </c>
      <c r="DG175" s="21" t="s">
        <v>831</v>
      </c>
      <c r="DH175" s="22">
        <f t="shared" ca="1" si="40"/>
        <v>43893.984404976851</v>
      </c>
      <c r="DI175" s="21" t="s">
        <v>835</v>
      </c>
      <c r="DJ175" s="21" t="s">
        <v>835</v>
      </c>
      <c r="DK175" s="21" t="s">
        <v>1070</v>
      </c>
      <c r="DL175" s="21" t="s">
        <v>839</v>
      </c>
      <c r="DM175" s="21"/>
      <c r="DN175" s="22">
        <f ca="1">NOW()-2</f>
        <v>43893.984404976851</v>
      </c>
      <c r="DO175" s="22"/>
      <c r="DP175" s="21"/>
      <c r="DQ175" s="22"/>
      <c r="DR175" s="21"/>
      <c r="DS175" s="21"/>
      <c r="DT175" s="21"/>
      <c r="DU175" s="21"/>
      <c r="DV175" s="21"/>
      <c r="DW175" s="22"/>
      <c r="DX175" s="22"/>
      <c r="DY175" s="21"/>
      <c r="DZ175" s="21"/>
      <c r="EA175" s="21"/>
      <c r="EB175" s="21"/>
      <c r="EC175" s="21"/>
      <c r="ED175" s="21"/>
      <c r="EE175" s="21"/>
      <c r="EF175" s="22"/>
      <c r="EG175" s="21"/>
      <c r="EH175" s="21"/>
      <c r="EI175" s="21"/>
      <c r="EJ175" s="21"/>
      <c r="EK175" s="21"/>
      <c r="EL175" s="21"/>
      <c r="EM175" s="21"/>
      <c r="EN175" s="21"/>
      <c r="EO175" s="21"/>
      <c r="EP175" s="21"/>
      <c r="EQ175" s="21"/>
      <c r="ER175" s="21"/>
      <c r="ES175" s="21"/>
      <c r="ET175" s="21"/>
      <c r="EU175" s="21"/>
      <c r="EV175" s="21"/>
      <c r="EW175" s="21"/>
      <c r="EX175" s="21"/>
      <c r="EY175" s="21">
        <v>171</v>
      </c>
      <c r="EZ175" s="21">
        <v>1103007048</v>
      </c>
      <c r="FA175" s="21">
        <v>368972504</v>
      </c>
      <c r="FB175" s="25">
        <v>75</v>
      </c>
      <c r="FC175" s="21" t="s">
        <v>554</v>
      </c>
      <c r="FD175" s="21" t="s">
        <v>612</v>
      </c>
      <c r="FE175" s="21" t="s">
        <v>981</v>
      </c>
      <c r="FF175" s="21" t="s">
        <v>977</v>
      </c>
    </row>
    <row r="176" spans="1:162" s="12" customFormat="1" x14ac:dyDescent="0.25">
      <c r="A176" s="21">
        <v>1</v>
      </c>
      <c r="B176" s="21">
        <v>175</v>
      </c>
      <c r="C176" s="22">
        <f ca="1">R176-15</f>
        <v>43857.984404976851</v>
      </c>
      <c r="D176" s="21" t="s">
        <v>168</v>
      </c>
      <c r="E176" s="21">
        <v>175</v>
      </c>
      <c r="F176" s="23">
        <f t="shared" ca="1" si="35"/>
        <v>43917.984404976851</v>
      </c>
      <c r="G176" s="22"/>
      <c r="H176" s="21" t="s">
        <v>1070</v>
      </c>
      <c r="I176" s="21" t="s">
        <v>168</v>
      </c>
      <c r="J176" s="21" t="s">
        <v>956</v>
      </c>
      <c r="K176" s="21" t="s">
        <v>824</v>
      </c>
      <c r="L176" s="21" t="s">
        <v>186</v>
      </c>
      <c r="M176" s="21" t="s">
        <v>824</v>
      </c>
      <c r="N176" s="21" t="s">
        <v>837</v>
      </c>
      <c r="O176" s="21" t="s">
        <v>830</v>
      </c>
      <c r="P176" s="21" t="s">
        <v>186</v>
      </c>
      <c r="Q176" s="21" t="s">
        <v>844</v>
      </c>
      <c r="R176" s="22">
        <f ca="1">DN176-16</f>
        <v>43872.984404976851</v>
      </c>
      <c r="S176" s="22">
        <f ca="1">R176+TIME(1,2,1)</f>
        <v>43873.027472106478</v>
      </c>
      <c r="T176" s="21"/>
      <c r="U176" s="22"/>
      <c r="V176" s="21"/>
      <c r="W176" s="22"/>
      <c r="X176" s="21"/>
      <c r="Y176" s="21"/>
      <c r="Z176" s="21"/>
      <c r="AA176" s="21"/>
      <c r="AB176" s="21"/>
      <c r="AC176" s="21"/>
      <c r="AD176" s="21"/>
      <c r="AE176" s="21"/>
      <c r="AF176" s="21"/>
      <c r="AG176" s="21"/>
      <c r="AH176" s="21"/>
      <c r="AI176" s="22"/>
      <c r="AJ176" s="22"/>
      <c r="AK176" s="21"/>
      <c r="AL176" s="21"/>
      <c r="AM176" s="21"/>
      <c r="AN176" s="21"/>
      <c r="AO176" s="21"/>
      <c r="AP176" s="21"/>
      <c r="AQ176" s="21"/>
      <c r="AR176" s="21"/>
      <c r="AS176" s="21"/>
      <c r="AT176" s="21"/>
      <c r="AU176" s="21"/>
      <c r="AV176" s="21"/>
      <c r="AW176" s="21"/>
      <c r="AX176" s="21"/>
      <c r="AY176" s="21"/>
      <c r="AZ176" s="21"/>
      <c r="BA176" s="21"/>
      <c r="BB176" s="21"/>
      <c r="BC176" s="21"/>
      <c r="BD176" s="21"/>
      <c r="BE176" s="21"/>
      <c r="BF176" s="21"/>
      <c r="BG176" s="21"/>
      <c r="BH176" s="21"/>
      <c r="BI176" s="21"/>
      <c r="BJ176" s="21"/>
      <c r="BK176" s="21"/>
      <c r="BL176" s="21"/>
      <c r="BM176" s="21"/>
      <c r="BN176" s="21"/>
      <c r="BO176" s="21"/>
      <c r="BP176" s="21"/>
      <c r="BQ176" s="21"/>
      <c r="BR176" s="21"/>
      <c r="BS176" s="21"/>
      <c r="BT176" s="21"/>
      <c r="BU176" s="21"/>
      <c r="BV176" s="21"/>
      <c r="BW176" s="21"/>
      <c r="BX176" s="21" t="s">
        <v>1070</v>
      </c>
      <c r="BY176" s="21" t="s">
        <v>168</v>
      </c>
      <c r="BZ176" s="21" t="s">
        <v>956</v>
      </c>
      <c r="CA176" s="21" t="s">
        <v>824</v>
      </c>
      <c r="CB176" s="21" t="s">
        <v>186</v>
      </c>
      <c r="CC176" s="21" t="s">
        <v>824</v>
      </c>
      <c r="CD176" s="21" t="s">
        <v>837</v>
      </c>
      <c r="CE176" s="21" t="s">
        <v>830</v>
      </c>
      <c r="CF176" s="21" t="s">
        <v>186</v>
      </c>
      <c r="CG176" s="21" t="s">
        <v>844</v>
      </c>
      <c r="CH176" s="22">
        <f t="shared" ref="CH176:CH183" ca="1" si="49">R176</f>
        <v>43872.984404976851</v>
      </c>
      <c r="CI176" s="22">
        <f ca="1">R176</f>
        <v>43872.984404976851</v>
      </c>
      <c r="CJ176" s="21"/>
      <c r="CK176" s="21"/>
      <c r="CL176" s="21"/>
      <c r="CM176" s="21"/>
      <c r="CN176" s="21"/>
      <c r="CO176" s="21"/>
      <c r="CP176" s="21"/>
      <c r="CQ176" s="21"/>
      <c r="CR176" s="21"/>
      <c r="CS176" s="21"/>
      <c r="CT176" s="21"/>
      <c r="CU176" s="21"/>
      <c r="CV176" s="21"/>
      <c r="CW176" s="21"/>
      <c r="CX176" s="21"/>
      <c r="CY176" s="21"/>
      <c r="CZ176" s="21"/>
      <c r="DA176" s="21"/>
      <c r="DB176" s="21"/>
      <c r="DC176" s="21"/>
      <c r="DD176" s="21"/>
      <c r="DE176" s="21"/>
      <c r="DF176" s="22">
        <f ca="1">DN176-6</f>
        <v>43882.984404976851</v>
      </c>
      <c r="DG176" s="21" t="s">
        <v>824</v>
      </c>
      <c r="DH176" s="22">
        <f t="shared" ca="1" si="40"/>
        <v>43888.984404976851</v>
      </c>
      <c r="DI176" s="21" t="s">
        <v>835</v>
      </c>
      <c r="DJ176" s="21" t="s">
        <v>835</v>
      </c>
      <c r="DK176" s="21" t="s">
        <v>1070</v>
      </c>
      <c r="DL176" s="21" t="s">
        <v>839</v>
      </c>
      <c r="DM176" s="21"/>
      <c r="DN176" s="22">
        <f ca="1">NOW()-7</f>
        <v>43888.984404976851</v>
      </c>
      <c r="DO176" s="22"/>
      <c r="DP176" s="21"/>
      <c r="DQ176" s="22"/>
      <c r="DR176" s="21"/>
      <c r="DS176" s="21"/>
      <c r="DT176" s="21"/>
      <c r="DU176" s="21"/>
      <c r="DV176" s="21"/>
      <c r="DW176" s="22"/>
      <c r="DX176" s="22"/>
      <c r="DY176" s="21"/>
      <c r="DZ176" s="21"/>
      <c r="EA176" s="21"/>
      <c r="EB176" s="21"/>
      <c r="EC176" s="21"/>
      <c r="ED176" s="21"/>
      <c r="EE176" s="21"/>
      <c r="EF176" s="22"/>
      <c r="EG176" s="21"/>
      <c r="EH176" s="21"/>
      <c r="EI176" s="21"/>
      <c r="EJ176" s="21"/>
      <c r="EK176" s="21"/>
      <c r="EL176" s="21"/>
      <c r="EM176" s="21"/>
      <c r="EN176" s="21"/>
      <c r="EO176" s="21"/>
      <c r="EP176" s="21"/>
      <c r="EQ176" s="21"/>
      <c r="ER176" s="21"/>
      <c r="ES176" s="21"/>
      <c r="ET176" s="21"/>
      <c r="EU176" s="21"/>
      <c r="EV176" s="21"/>
      <c r="EW176" s="21"/>
      <c r="EX176" s="21"/>
      <c r="EY176" s="21">
        <v>172</v>
      </c>
      <c r="EZ176" s="21">
        <v>9003007071</v>
      </c>
      <c r="FA176" s="21">
        <v>383364976</v>
      </c>
      <c r="FB176" s="25">
        <v>80</v>
      </c>
      <c r="FC176" s="21" t="s">
        <v>548</v>
      </c>
      <c r="FD176" s="21" t="s">
        <v>579</v>
      </c>
      <c r="FE176" s="21" t="s">
        <v>984</v>
      </c>
      <c r="FF176" s="21" t="s">
        <v>593</v>
      </c>
    </row>
    <row r="177" spans="1:162" s="12" customFormat="1" x14ac:dyDescent="0.25">
      <c r="A177" s="21">
        <v>1</v>
      </c>
      <c r="B177" s="21">
        <v>176</v>
      </c>
      <c r="C177" s="22">
        <f ca="1">R177-10</f>
        <v>43869.984404976851</v>
      </c>
      <c r="D177" s="21" t="s">
        <v>168</v>
      </c>
      <c r="E177" s="21">
        <v>176</v>
      </c>
      <c r="F177" s="23">
        <f t="shared" ca="1" si="35"/>
        <v>43929.984404976851</v>
      </c>
      <c r="G177" s="22"/>
      <c r="H177" s="21" t="s">
        <v>1070</v>
      </c>
      <c r="I177" s="21" t="s">
        <v>168</v>
      </c>
      <c r="J177" s="21" t="s">
        <v>956</v>
      </c>
      <c r="K177" s="21" t="s">
        <v>837</v>
      </c>
      <c r="L177" s="21" t="s">
        <v>186</v>
      </c>
      <c r="M177" s="21" t="s">
        <v>837</v>
      </c>
      <c r="N177" s="21" t="s">
        <v>835</v>
      </c>
      <c r="O177" s="21" t="s">
        <v>830</v>
      </c>
      <c r="P177" s="21" t="s">
        <v>186</v>
      </c>
      <c r="Q177" s="21" t="s">
        <v>844</v>
      </c>
      <c r="R177" s="22">
        <f ca="1">DN177-8</f>
        <v>43879.984404976851</v>
      </c>
      <c r="S177" s="22">
        <f ca="1">R177+TIME(2,1,3)</f>
        <v>43880.068467476849</v>
      </c>
      <c r="T177" s="21"/>
      <c r="U177" s="22"/>
      <c r="V177" s="21"/>
      <c r="W177" s="22"/>
      <c r="X177" s="21"/>
      <c r="Y177" s="21"/>
      <c r="Z177" s="21"/>
      <c r="AA177" s="21"/>
      <c r="AB177" s="21"/>
      <c r="AC177" s="21"/>
      <c r="AD177" s="21"/>
      <c r="AE177" s="21"/>
      <c r="AF177" s="21"/>
      <c r="AG177" s="21"/>
      <c r="AH177" s="21"/>
      <c r="AI177" s="22"/>
      <c r="AJ177" s="22"/>
      <c r="AK177" s="21"/>
      <c r="AL177" s="21"/>
      <c r="AM177" s="21"/>
      <c r="AN177" s="21"/>
      <c r="AO177" s="21"/>
      <c r="AP177" s="21"/>
      <c r="AQ177" s="21"/>
      <c r="AR177" s="21"/>
      <c r="AS177" s="21"/>
      <c r="AT177" s="21"/>
      <c r="AU177" s="21"/>
      <c r="AV177" s="21"/>
      <c r="AW177" s="21"/>
      <c r="AX177" s="21"/>
      <c r="AY177" s="21"/>
      <c r="AZ177" s="21"/>
      <c r="BA177" s="21"/>
      <c r="BB177" s="21"/>
      <c r="BC177" s="21"/>
      <c r="BD177" s="21"/>
      <c r="BE177" s="21"/>
      <c r="BF177" s="21"/>
      <c r="BG177" s="21"/>
      <c r="BH177" s="21"/>
      <c r="BI177" s="21"/>
      <c r="BJ177" s="21"/>
      <c r="BK177" s="21"/>
      <c r="BL177" s="21"/>
      <c r="BM177" s="21"/>
      <c r="BN177" s="21"/>
      <c r="BO177" s="21"/>
      <c r="BP177" s="21"/>
      <c r="BQ177" s="21"/>
      <c r="BR177" s="21"/>
      <c r="BS177" s="21"/>
      <c r="BT177" s="21"/>
      <c r="BU177" s="21"/>
      <c r="BV177" s="21"/>
      <c r="BW177" s="21"/>
      <c r="BX177" s="21" t="s">
        <v>1070</v>
      </c>
      <c r="BY177" s="21" t="s">
        <v>168</v>
      </c>
      <c r="BZ177" s="21" t="s">
        <v>956</v>
      </c>
      <c r="CA177" s="21" t="s">
        <v>837</v>
      </c>
      <c r="CB177" s="21" t="s">
        <v>186</v>
      </c>
      <c r="CC177" s="21" t="s">
        <v>837</v>
      </c>
      <c r="CD177" s="21" t="s">
        <v>835</v>
      </c>
      <c r="CE177" s="21" t="s">
        <v>830</v>
      </c>
      <c r="CF177" s="21" t="s">
        <v>186</v>
      </c>
      <c r="CG177" s="21" t="s">
        <v>844</v>
      </c>
      <c r="CH177" s="22">
        <f t="shared" ca="1" si="49"/>
        <v>43879.984404976851</v>
      </c>
      <c r="CI177" s="22">
        <f ca="1">R177</f>
        <v>43879.984404976851</v>
      </c>
      <c r="CJ177" s="21"/>
      <c r="CK177" s="21"/>
      <c r="CL177" s="21"/>
      <c r="CM177" s="21"/>
      <c r="CN177" s="21"/>
      <c r="CO177" s="21"/>
      <c r="CP177" s="21"/>
      <c r="CQ177" s="21"/>
      <c r="CR177" s="21"/>
      <c r="CS177" s="21"/>
      <c r="CT177" s="21"/>
      <c r="CU177" s="21"/>
      <c r="CV177" s="21"/>
      <c r="CW177" s="21"/>
      <c r="CX177" s="21"/>
      <c r="CY177" s="21"/>
      <c r="CZ177" s="21"/>
      <c r="DA177" s="21"/>
      <c r="DB177" s="21"/>
      <c r="DC177" s="21"/>
      <c r="DD177" s="21"/>
      <c r="DE177" s="21"/>
      <c r="DF177" s="22">
        <f ca="1">DN177-6</f>
        <v>43881.984404976851</v>
      </c>
      <c r="DG177" s="21" t="s">
        <v>837</v>
      </c>
      <c r="DH177" s="22">
        <f t="shared" ca="1" si="40"/>
        <v>43887.984404976851</v>
      </c>
      <c r="DI177" s="21" t="s">
        <v>837</v>
      </c>
      <c r="DJ177" s="21" t="s">
        <v>837</v>
      </c>
      <c r="DK177" s="21" t="s">
        <v>1070</v>
      </c>
      <c r="DL177" s="21" t="s">
        <v>839</v>
      </c>
      <c r="DM177" s="21"/>
      <c r="DN177" s="22">
        <f ca="1">NOW()-8</f>
        <v>43887.984404976851</v>
      </c>
      <c r="DO177" s="22"/>
      <c r="DP177" s="21"/>
      <c r="DQ177" s="22"/>
      <c r="DR177" s="21"/>
      <c r="DS177" s="21"/>
      <c r="DT177" s="21"/>
      <c r="DU177" s="21"/>
      <c r="DV177" s="21"/>
      <c r="DW177" s="22"/>
      <c r="DX177" s="22"/>
      <c r="DY177" s="21"/>
      <c r="DZ177" s="21"/>
      <c r="EA177" s="21"/>
      <c r="EB177" s="21"/>
      <c r="EC177" s="21"/>
      <c r="ED177" s="21"/>
      <c r="EE177" s="21"/>
      <c r="EF177" s="22"/>
      <c r="EG177" s="21"/>
      <c r="EH177" s="21"/>
      <c r="EI177" s="21"/>
      <c r="EJ177" s="21"/>
      <c r="EK177" s="21"/>
      <c r="EL177" s="21"/>
      <c r="EM177" s="21"/>
      <c r="EN177" s="21"/>
      <c r="EO177" s="21"/>
      <c r="EP177" s="21"/>
      <c r="EQ177" s="21"/>
      <c r="ER177" s="21"/>
      <c r="ES177" s="21"/>
      <c r="ET177" s="21"/>
      <c r="EU177" s="21"/>
      <c r="EV177" s="21"/>
      <c r="EW177" s="21"/>
      <c r="EX177" s="21"/>
      <c r="EY177" s="21">
        <v>173</v>
      </c>
      <c r="EZ177" s="21">
        <v>8003007154</v>
      </c>
      <c r="FA177" s="21">
        <v>390561212</v>
      </c>
      <c r="FB177" s="25">
        <v>519</v>
      </c>
      <c r="FC177" s="21" t="s">
        <v>585</v>
      </c>
      <c r="FD177" s="21" t="s">
        <v>602</v>
      </c>
      <c r="FE177" s="21" t="s">
        <v>1057</v>
      </c>
      <c r="FF177" s="21" t="s">
        <v>598</v>
      </c>
    </row>
    <row r="178" spans="1:162" s="12" customFormat="1" x14ac:dyDescent="0.25">
      <c r="A178" s="21">
        <v>1</v>
      </c>
      <c r="B178" s="21">
        <v>177</v>
      </c>
      <c r="C178" s="22">
        <f ca="1">R178-10</f>
        <v>43868.984404976851</v>
      </c>
      <c r="D178" s="21" t="s">
        <v>168</v>
      </c>
      <c r="E178" s="21">
        <v>177</v>
      </c>
      <c r="F178" s="23">
        <f t="shared" ca="1" si="35"/>
        <v>43928.984404976851</v>
      </c>
      <c r="G178" s="22"/>
      <c r="H178" s="21" t="s">
        <v>1070</v>
      </c>
      <c r="I178" s="21" t="s">
        <v>168</v>
      </c>
      <c r="J178" s="21" t="s">
        <v>956</v>
      </c>
      <c r="K178" s="21" t="s">
        <v>835</v>
      </c>
      <c r="L178" s="21" t="s">
        <v>186</v>
      </c>
      <c r="M178" s="21" t="s">
        <v>835</v>
      </c>
      <c r="N178" s="21" t="s">
        <v>824</v>
      </c>
      <c r="O178" s="21" t="s">
        <v>830</v>
      </c>
      <c r="P178" s="21" t="s">
        <v>186</v>
      </c>
      <c r="Q178" s="21" t="s">
        <v>844</v>
      </c>
      <c r="R178" s="22">
        <f ca="1">DN178-9</f>
        <v>43878.984404976851</v>
      </c>
      <c r="S178" s="22">
        <f ca="1">R178+TIME(1,2,1)</f>
        <v>43879.027472106478</v>
      </c>
      <c r="T178" s="21"/>
      <c r="U178" s="22"/>
      <c r="V178" s="21"/>
      <c r="W178" s="22"/>
      <c r="X178" s="21"/>
      <c r="Y178" s="21"/>
      <c r="Z178" s="21"/>
      <c r="AA178" s="21"/>
      <c r="AB178" s="21"/>
      <c r="AC178" s="21"/>
      <c r="AD178" s="21"/>
      <c r="AE178" s="21"/>
      <c r="AF178" s="21"/>
      <c r="AG178" s="21"/>
      <c r="AH178" s="21"/>
      <c r="AI178" s="22"/>
      <c r="AJ178" s="22"/>
      <c r="AK178" s="21"/>
      <c r="AL178" s="21"/>
      <c r="AM178" s="21"/>
      <c r="AN178" s="21"/>
      <c r="AO178" s="21"/>
      <c r="AP178" s="21"/>
      <c r="AQ178" s="21"/>
      <c r="AR178" s="21"/>
      <c r="AS178" s="21"/>
      <c r="AT178" s="21"/>
      <c r="AU178" s="21"/>
      <c r="AV178" s="21"/>
      <c r="AW178" s="21"/>
      <c r="AX178" s="21"/>
      <c r="AY178" s="21"/>
      <c r="AZ178" s="21"/>
      <c r="BA178" s="21"/>
      <c r="BB178" s="21"/>
      <c r="BC178" s="21"/>
      <c r="BD178" s="21"/>
      <c r="BE178" s="21"/>
      <c r="BF178" s="21"/>
      <c r="BG178" s="21"/>
      <c r="BH178" s="21"/>
      <c r="BI178" s="21"/>
      <c r="BJ178" s="21"/>
      <c r="BK178" s="21"/>
      <c r="BL178" s="21"/>
      <c r="BM178" s="21"/>
      <c r="BN178" s="21"/>
      <c r="BO178" s="21"/>
      <c r="BP178" s="21"/>
      <c r="BQ178" s="21"/>
      <c r="BR178" s="21"/>
      <c r="BS178" s="21"/>
      <c r="BT178" s="21"/>
      <c r="BU178" s="21"/>
      <c r="BV178" s="21"/>
      <c r="BW178" s="21"/>
      <c r="BX178" s="21" t="s">
        <v>1070</v>
      </c>
      <c r="BY178" s="21" t="s">
        <v>168</v>
      </c>
      <c r="BZ178" s="21" t="s">
        <v>956</v>
      </c>
      <c r="CA178" s="21" t="s">
        <v>835</v>
      </c>
      <c r="CB178" s="21" t="s">
        <v>186</v>
      </c>
      <c r="CC178" s="21" t="s">
        <v>835</v>
      </c>
      <c r="CD178" s="21" t="s">
        <v>824</v>
      </c>
      <c r="CE178" s="21" t="s">
        <v>830</v>
      </c>
      <c r="CF178" s="21" t="s">
        <v>186</v>
      </c>
      <c r="CG178" s="21" t="s">
        <v>844</v>
      </c>
      <c r="CH178" s="22">
        <f t="shared" ca="1" si="49"/>
        <v>43878.984404976851</v>
      </c>
      <c r="CI178" s="22">
        <f ca="1">R178</f>
        <v>43878.984404976851</v>
      </c>
      <c r="CJ178" s="21"/>
      <c r="CK178" s="21"/>
      <c r="CL178" s="21"/>
      <c r="CM178" s="21"/>
      <c r="CN178" s="21"/>
      <c r="CO178" s="21"/>
      <c r="CP178" s="21"/>
      <c r="CQ178" s="21"/>
      <c r="CR178" s="21"/>
      <c r="CS178" s="21"/>
      <c r="CT178" s="21"/>
      <c r="CU178" s="21"/>
      <c r="CV178" s="21"/>
      <c r="CW178" s="21"/>
      <c r="CX178" s="21"/>
      <c r="CY178" s="21"/>
      <c r="CZ178" s="21"/>
      <c r="DA178" s="21"/>
      <c r="DB178" s="21"/>
      <c r="DC178" s="21"/>
      <c r="DD178" s="21"/>
      <c r="DE178" s="21"/>
      <c r="DF178" s="22">
        <f ca="1">DN178-5</f>
        <v>43882.984404976851</v>
      </c>
      <c r="DG178" s="21" t="s">
        <v>835</v>
      </c>
      <c r="DH178" s="22">
        <f t="shared" ca="1" si="40"/>
        <v>43887.984404976851</v>
      </c>
      <c r="DI178" s="21" t="s">
        <v>824</v>
      </c>
      <c r="DJ178" s="21" t="s">
        <v>824</v>
      </c>
      <c r="DK178" s="21" t="s">
        <v>1070</v>
      </c>
      <c r="DL178" s="21" t="s">
        <v>839</v>
      </c>
      <c r="DM178" s="21"/>
      <c r="DN178" s="22">
        <f ca="1">NOW()-8</f>
        <v>43887.984404976851</v>
      </c>
      <c r="DO178" s="22"/>
      <c r="DP178" s="21"/>
      <c r="DQ178" s="22"/>
      <c r="DR178" s="21"/>
      <c r="DS178" s="21"/>
      <c r="DT178" s="21"/>
      <c r="DU178" s="21"/>
      <c r="DV178" s="21"/>
      <c r="DW178" s="22"/>
      <c r="DX178" s="22"/>
      <c r="DY178" s="21"/>
      <c r="DZ178" s="21"/>
      <c r="EA178" s="21"/>
      <c r="EB178" s="21"/>
      <c r="EC178" s="21"/>
      <c r="ED178" s="21"/>
      <c r="EE178" s="21"/>
      <c r="EF178" s="22"/>
      <c r="EG178" s="21"/>
      <c r="EH178" s="21"/>
      <c r="EI178" s="21"/>
      <c r="EJ178" s="21"/>
      <c r="EK178" s="21"/>
      <c r="EL178" s="21"/>
      <c r="EM178" s="21"/>
      <c r="EN178" s="21"/>
      <c r="EO178" s="21"/>
      <c r="EP178" s="21"/>
      <c r="EQ178" s="21"/>
      <c r="ER178" s="21"/>
      <c r="ES178" s="21"/>
      <c r="ET178" s="21"/>
      <c r="EU178" s="21"/>
      <c r="EV178" s="21"/>
      <c r="EW178" s="21"/>
      <c r="EX178" s="21"/>
      <c r="EY178" s="21">
        <v>174</v>
      </c>
      <c r="EZ178" s="21">
        <v>7003007170</v>
      </c>
      <c r="FA178" s="21">
        <v>397757448</v>
      </c>
      <c r="FB178" s="25">
        <v>145</v>
      </c>
      <c r="FC178" s="21" t="s">
        <v>566</v>
      </c>
      <c r="FD178" s="21" t="s">
        <v>549</v>
      </c>
      <c r="FE178" s="21" t="s">
        <v>985</v>
      </c>
      <c r="FF178" s="21" t="s">
        <v>983</v>
      </c>
    </row>
    <row r="179" spans="1:162" s="12" customFormat="1" x14ac:dyDescent="0.25">
      <c r="A179" s="21">
        <v>1</v>
      </c>
      <c r="B179" s="21">
        <v>178</v>
      </c>
      <c r="C179" s="22">
        <f ca="1">R179-12</f>
        <v>43866.984404976851</v>
      </c>
      <c r="D179" s="21" t="s">
        <v>168</v>
      </c>
      <c r="E179" s="21">
        <v>178</v>
      </c>
      <c r="F179" s="23">
        <f t="shared" ca="1" si="35"/>
        <v>43926.984404976851</v>
      </c>
      <c r="G179" s="22"/>
      <c r="H179" s="21" t="s">
        <v>1070</v>
      </c>
      <c r="I179" s="21" t="s">
        <v>168</v>
      </c>
      <c r="J179" s="21" t="s">
        <v>956</v>
      </c>
      <c r="K179" s="21" t="s">
        <v>831</v>
      </c>
      <c r="L179" s="21" t="s">
        <v>186</v>
      </c>
      <c r="M179" s="21" t="s">
        <v>831</v>
      </c>
      <c r="N179" s="21" t="s">
        <v>825</v>
      </c>
      <c r="O179" s="21" t="s">
        <v>830</v>
      </c>
      <c r="P179" s="21" t="s">
        <v>186</v>
      </c>
      <c r="Q179" s="21" t="s">
        <v>844</v>
      </c>
      <c r="R179" s="22">
        <f ca="1">DN179-7</f>
        <v>43878.984404976851</v>
      </c>
      <c r="S179" s="22">
        <f ca="1">R179+TIME(4,2,1)</f>
        <v>43879.152472106478</v>
      </c>
      <c r="T179" s="21"/>
      <c r="U179" s="22"/>
      <c r="V179" s="21"/>
      <c r="W179" s="22"/>
      <c r="X179" s="21"/>
      <c r="Y179" s="21"/>
      <c r="Z179" s="21"/>
      <c r="AA179" s="21"/>
      <c r="AB179" s="21"/>
      <c r="AC179" s="21"/>
      <c r="AD179" s="21"/>
      <c r="AE179" s="21"/>
      <c r="AF179" s="21"/>
      <c r="AG179" s="21"/>
      <c r="AH179" s="21"/>
      <c r="AI179" s="22"/>
      <c r="AJ179" s="22"/>
      <c r="AK179" s="21"/>
      <c r="AL179" s="21"/>
      <c r="AM179" s="21"/>
      <c r="AN179" s="21"/>
      <c r="AO179" s="21"/>
      <c r="AP179" s="21"/>
      <c r="AQ179" s="21"/>
      <c r="AR179" s="21"/>
      <c r="AS179" s="21"/>
      <c r="AT179" s="21"/>
      <c r="AU179" s="21"/>
      <c r="AV179" s="21"/>
      <c r="AW179" s="21"/>
      <c r="AX179" s="21"/>
      <c r="AY179" s="21"/>
      <c r="AZ179" s="21"/>
      <c r="BA179" s="21"/>
      <c r="BB179" s="21"/>
      <c r="BC179" s="21"/>
      <c r="BD179" s="21"/>
      <c r="BE179" s="21"/>
      <c r="BF179" s="21"/>
      <c r="BG179" s="21"/>
      <c r="BH179" s="21"/>
      <c r="BI179" s="21"/>
      <c r="BJ179" s="21"/>
      <c r="BK179" s="21"/>
      <c r="BL179" s="21"/>
      <c r="BM179" s="21"/>
      <c r="BN179" s="21"/>
      <c r="BO179" s="21"/>
      <c r="BP179" s="21"/>
      <c r="BQ179" s="21"/>
      <c r="BR179" s="21"/>
      <c r="BS179" s="21"/>
      <c r="BT179" s="21"/>
      <c r="BU179" s="21"/>
      <c r="BV179" s="21"/>
      <c r="BW179" s="21"/>
      <c r="BX179" s="21" t="s">
        <v>1070</v>
      </c>
      <c r="BY179" s="21" t="s">
        <v>168</v>
      </c>
      <c r="BZ179" s="21" t="s">
        <v>956</v>
      </c>
      <c r="CA179" s="21" t="s">
        <v>831</v>
      </c>
      <c r="CB179" s="21" t="s">
        <v>186</v>
      </c>
      <c r="CC179" s="21" t="s">
        <v>831</v>
      </c>
      <c r="CD179" s="21" t="s">
        <v>825</v>
      </c>
      <c r="CE179" s="21" t="s">
        <v>830</v>
      </c>
      <c r="CF179" s="21" t="s">
        <v>186</v>
      </c>
      <c r="CG179" s="21" t="s">
        <v>844</v>
      </c>
      <c r="CH179" s="22">
        <f t="shared" ca="1" si="49"/>
        <v>43878.984404976851</v>
      </c>
      <c r="CI179" s="22">
        <f ca="1">S179</f>
        <v>43879.152472106478</v>
      </c>
      <c r="CJ179" s="21"/>
      <c r="CK179" s="21"/>
      <c r="CL179" s="21"/>
      <c r="CM179" s="21"/>
      <c r="CN179" s="21"/>
      <c r="CO179" s="21"/>
      <c r="CP179" s="21"/>
      <c r="CQ179" s="21"/>
      <c r="CR179" s="21"/>
      <c r="CS179" s="21"/>
      <c r="CT179" s="21"/>
      <c r="CU179" s="21"/>
      <c r="CV179" s="21"/>
      <c r="CW179" s="21"/>
      <c r="CX179" s="21"/>
      <c r="CY179" s="21"/>
      <c r="CZ179" s="21"/>
      <c r="DA179" s="21"/>
      <c r="DB179" s="21"/>
      <c r="DC179" s="21"/>
      <c r="DD179" s="21"/>
      <c r="DE179" s="21"/>
      <c r="DF179" s="22">
        <f ca="1">DN179-4</f>
        <v>43881.984404976851</v>
      </c>
      <c r="DG179" s="21" t="s">
        <v>831</v>
      </c>
      <c r="DH179" s="22">
        <f t="shared" ca="1" si="40"/>
        <v>43885.984404976851</v>
      </c>
      <c r="DI179" s="21" t="s">
        <v>825</v>
      </c>
      <c r="DJ179" s="21" t="s">
        <v>825</v>
      </c>
      <c r="DK179" s="21" t="s">
        <v>1070</v>
      </c>
      <c r="DL179" s="21" t="s">
        <v>839</v>
      </c>
      <c r="DM179" s="21"/>
      <c r="DN179" s="22">
        <f ca="1">NOW()-10</f>
        <v>43885.984404976851</v>
      </c>
      <c r="DO179" s="22"/>
      <c r="DP179" s="21"/>
      <c r="DQ179" s="22"/>
      <c r="DR179" s="21"/>
      <c r="DS179" s="21"/>
      <c r="DT179" s="21"/>
      <c r="DU179" s="21"/>
      <c r="DV179" s="21"/>
      <c r="DW179" s="22"/>
      <c r="DX179" s="22"/>
      <c r="DY179" s="21"/>
      <c r="DZ179" s="21"/>
      <c r="EA179" s="21"/>
      <c r="EB179" s="21"/>
      <c r="EC179" s="21"/>
      <c r="ED179" s="21"/>
      <c r="EE179" s="21"/>
      <c r="EF179" s="22"/>
      <c r="EG179" s="21"/>
      <c r="EH179" s="21"/>
      <c r="EI179" s="21"/>
      <c r="EJ179" s="21"/>
      <c r="EK179" s="21"/>
      <c r="EL179" s="21"/>
      <c r="EM179" s="21"/>
      <c r="EN179" s="21"/>
      <c r="EO179" s="21"/>
      <c r="EP179" s="21"/>
      <c r="EQ179" s="21"/>
      <c r="ER179" s="21"/>
      <c r="ES179" s="21"/>
      <c r="ET179" s="21"/>
      <c r="EU179" s="21"/>
      <c r="EV179" s="21"/>
      <c r="EW179" s="21"/>
      <c r="EX179" s="21"/>
      <c r="EY179" s="21">
        <v>175</v>
      </c>
      <c r="EZ179" s="21">
        <v>6003007204</v>
      </c>
      <c r="FA179" s="21">
        <v>404953684</v>
      </c>
      <c r="FB179" s="25">
        <v>120</v>
      </c>
      <c r="FC179" s="21" t="s">
        <v>578</v>
      </c>
      <c r="FD179" s="21" t="s">
        <v>555</v>
      </c>
      <c r="FE179" s="21" t="s">
        <v>987</v>
      </c>
      <c r="FF179" s="21" t="s">
        <v>609</v>
      </c>
    </row>
    <row r="180" spans="1:162" s="12" customFormat="1" x14ac:dyDescent="0.25">
      <c r="A180" s="21">
        <v>1</v>
      </c>
      <c r="B180" s="21">
        <v>179</v>
      </c>
      <c r="C180" s="22">
        <f ca="1">DN180-10</f>
        <v>43855.984404976851</v>
      </c>
      <c r="D180" s="21" t="s">
        <v>168</v>
      </c>
      <c r="E180" s="21">
        <v>179</v>
      </c>
      <c r="F180" s="23">
        <f t="shared" ca="1" si="35"/>
        <v>43915.984404976851</v>
      </c>
      <c r="G180" s="22"/>
      <c r="H180" s="21" t="s">
        <v>1070</v>
      </c>
      <c r="I180" s="21" t="s">
        <v>168</v>
      </c>
      <c r="J180" s="21" t="s">
        <v>956</v>
      </c>
      <c r="K180" s="21" t="s">
        <v>824</v>
      </c>
      <c r="L180" s="21" t="s">
        <v>186</v>
      </c>
      <c r="M180" s="21" t="s">
        <v>824</v>
      </c>
      <c r="N180" s="21" t="s">
        <v>837</v>
      </c>
      <c r="O180" s="21" t="s">
        <v>830</v>
      </c>
      <c r="P180" s="21" t="s">
        <v>186</v>
      </c>
      <c r="Q180" s="21" t="s">
        <v>844</v>
      </c>
      <c r="R180" s="22">
        <f ca="1">DN180-10</f>
        <v>43855.984404976851</v>
      </c>
      <c r="S180" s="22">
        <f ca="1">R180+TIME(2,1,1)</f>
        <v>43856.068444328703</v>
      </c>
      <c r="T180" s="21"/>
      <c r="U180" s="22"/>
      <c r="V180" s="21"/>
      <c r="W180" s="22"/>
      <c r="X180" s="21"/>
      <c r="Y180" s="21"/>
      <c r="Z180" s="21"/>
      <c r="AA180" s="21"/>
      <c r="AB180" s="21"/>
      <c r="AC180" s="21"/>
      <c r="AD180" s="21"/>
      <c r="AE180" s="21"/>
      <c r="AF180" s="21"/>
      <c r="AG180" s="21"/>
      <c r="AH180" s="21"/>
      <c r="AI180" s="22"/>
      <c r="AJ180" s="22"/>
      <c r="AK180" s="21"/>
      <c r="AL180" s="21"/>
      <c r="AM180" s="21"/>
      <c r="AN180" s="21"/>
      <c r="AO180" s="21"/>
      <c r="AP180" s="21"/>
      <c r="AQ180" s="21"/>
      <c r="AR180" s="21"/>
      <c r="AS180" s="21"/>
      <c r="AT180" s="21"/>
      <c r="AU180" s="21"/>
      <c r="AV180" s="21"/>
      <c r="AW180" s="21"/>
      <c r="AX180" s="21"/>
      <c r="AY180" s="21"/>
      <c r="AZ180" s="21"/>
      <c r="BA180" s="21"/>
      <c r="BB180" s="21"/>
      <c r="BC180" s="21"/>
      <c r="BD180" s="21"/>
      <c r="BE180" s="21"/>
      <c r="BF180" s="21"/>
      <c r="BG180" s="21"/>
      <c r="BH180" s="21"/>
      <c r="BI180" s="21"/>
      <c r="BJ180" s="21"/>
      <c r="BK180" s="21"/>
      <c r="BL180" s="21"/>
      <c r="BM180" s="21"/>
      <c r="BN180" s="21"/>
      <c r="BO180" s="21"/>
      <c r="BP180" s="21"/>
      <c r="BQ180" s="21"/>
      <c r="BR180" s="21"/>
      <c r="BS180" s="21"/>
      <c r="BT180" s="21"/>
      <c r="BU180" s="21"/>
      <c r="BV180" s="21"/>
      <c r="BW180" s="21"/>
      <c r="BX180" s="21" t="s">
        <v>1070</v>
      </c>
      <c r="BY180" s="21" t="s">
        <v>168</v>
      </c>
      <c r="BZ180" s="21" t="s">
        <v>956</v>
      </c>
      <c r="CA180" s="21" t="s">
        <v>824</v>
      </c>
      <c r="CB180" s="21" t="s">
        <v>186</v>
      </c>
      <c r="CC180" s="21" t="s">
        <v>824</v>
      </c>
      <c r="CD180" s="21" t="s">
        <v>837</v>
      </c>
      <c r="CE180" s="21" t="s">
        <v>830</v>
      </c>
      <c r="CF180" s="21" t="s">
        <v>186</v>
      </c>
      <c r="CG180" s="21" t="s">
        <v>844</v>
      </c>
      <c r="CH180" s="22">
        <f t="shared" ca="1" si="49"/>
        <v>43855.984404976851</v>
      </c>
      <c r="CI180" s="22">
        <f ca="1">CH180+TIME(2,1,1)</f>
        <v>43856.068444328703</v>
      </c>
      <c r="CJ180" s="21"/>
      <c r="CK180" s="21"/>
      <c r="CL180" s="21"/>
      <c r="CM180" s="21"/>
      <c r="CN180" s="21"/>
      <c r="CO180" s="21"/>
      <c r="CP180" s="21"/>
      <c r="CQ180" s="21"/>
      <c r="CR180" s="21"/>
      <c r="CS180" s="21"/>
      <c r="CT180" s="21"/>
      <c r="CU180" s="21"/>
      <c r="CV180" s="21"/>
      <c r="CW180" s="21"/>
      <c r="CX180" s="21"/>
      <c r="CY180" s="21"/>
      <c r="CZ180" s="21"/>
      <c r="DA180" s="21"/>
      <c r="DB180" s="21"/>
      <c r="DC180" s="21"/>
      <c r="DD180" s="21"/>
      <c r="DE180" s="21"/>
      <c r="DF180" s="22">
        <f ca="1">DN180-3</f>
        <v>43862.984404976851</v>
      </c>
      <c r="DG180" s="21" t="s">
        <v>824</v>
      </c>
      <c r="DH180" s="22">
        <f t="shared" ca="1" si="40"/>
        <v>43865.984404976851</v>
      </c>
      <c r="DI180" s="21" t="s">
        <v>825</v>
      </c>
      <c r="DJ180" s="21" t="s">
        <v>825</v>
      </c>
      <c r="DK180" s="21" t="s">
        <v>1070</v>
      </c>
      <c r="DL180" s="21" t="s">
        <v>839</v>
      </c>
      <c r="DM180" s="21"/>
      <c r="DN180" s="22">
        <f ca="1">NOW()-30</f>
        <v>43865.984404976851</v>
      </c>
      <c r="DO180" s="22"/>
      <c r="DP180" s="21"/>
      <c r="DQ180" s="22"/>
      <c r="DR180" s="21"/>
      <c r="DS180" s="21"/>
      <c r="DT180" s="21"/>
      <c r="DU180" s="21"/>
      <c r="DV180" s="21"/>
      <c r="DW180" s="22"/>
      <c r="DX180" s="22"/>
      <c r="DY180" s="21"/>
      <c r="DZ180" s="21"/>
      <c r="EA180" s="21"/>
      <c r="EB180" s="21"/>
      <c r="EC180" s="21"/>
      <c r="ED180" s="21"/>
      <c r="EE180" s="21"/>
      <c r="EF180" s="22"/>
      <c r="EG180" s="21"/>
      <c r="EH180" s="21"/>
      <c r="EI180" s="21"/>
      <c r="EJ180" s="21"/>
      <c r="EK180" s="21"/>
      <c r="EL180" s="21"/>
      <c r="EM180" s="21"/>
      <c r="EN180" s="21"/>
      <c r="EO180" s="21"/>
      <c r="EP180" s="21"/>
      <c r="EQ180" s="21"/>
      <c r="ER180" s="21"/>
      <c r="ES180" s="21"/>
      <c r="ET180" s="21"/>
      <c r="EU180" s="21"/>
      <c r="EV180" s="21"/>
      <c r="EW180" s="21"/>
      <c r="EX180" s="21"/>
      <c r="EY180" s="21">
        <v>176</v>
      </c>
      <c r="EZ180" s="21">
        <v>5003007246</v>
      </c>
      <c r="FA180" s="21">
        <v>419346156</v>
      </c>
      <c r="FB180" s="25">
        <v>145</v>
      </c>
      <c r="FC180" s="21" t="s">
        <v>572</v>
      </c>
      <c r="FD180" s="21" t="s">
        <v>567</v>
      </c>
      <c r="FE180" s="21" t="s">
        <v>989</v>
      </c>
      <c r="FF180" s="21" t="s">
        <v>986</v>
      </c>
    </row>
    <row r="181" spans="1:162" s="12" customFormat="1" x14ac:dyDescent="0.25">
      <c r="A181" s="21">
        <v>1</v>
      </c>
      <c r="B181" s="21">
        <v>180</v>
      </c>
      <c r="C181" s="22">
        <f ca="1">R181-13</f>
        <v>43846.984404976851</v>
      </c>
      <c r="D181" s="21" t="s">
        <v>168</v>
      </c>
      <c r="E181" s="21">
        <v>180</v>
      </c>
      <c r="F181" s="23">
        <f t="shared" ca="1" si="35"/>
        <v>43906.984404976851</v>
      </c>
      <c r="G181" s="22"/>
      <c r="H181" s="21" t="s">
        <v>1070</v>
      </c>
      <c r="I181" s="21" t="s">
        <v>168</v>
      </c>
      <c r="J181" s="21" t="s">
        <v>956</v>
      </c>
      <c r="K181" s="21" t="s">
        <v>837</v>
      </c>
      <c r="L181" s="21" t="s">
        <v>186</v>
      </c>
      <c r="M181" s="21" t="s">
        <v>837</v>
      </c>
      <c r="N181" s="21" t="s">
        <v>835</v>
      </c>
      <c r="O181" s="21" t="s">
        <v>830</v>
      </c>
      <c r="P181" s="21" t="s">
        <v>186</v>
      </c>
      <c r="Q181" s="21" t="s">
        <v>844</v>
      </c>
      <c r="R181" s="22">
        <f ca="1">DN181-8</f>
        <v>43859.984404976851</v>
      </c>
      <c r="S181" s="22">
        <f ca="1">R181+TIME(0.5,1,2)</f>
        <v>43859.985122569444</v>
      </c>
      <c r="T181" s="21"/>
      <c r="U181" s="22"/>
      <c r="V181" s="21"/>
      <c r="W181" s="22"/>
      <c r="X181" s="21"/>
      <c r="Y181" s="21"/>
      <c r="Z181" s="21"/>
      <c r="AA181" s="21"/>
      <c r="AB181" s="21"/>
      <c r="AC181" s="21"/>
      <c r="AD181" s="21"/>
      <c r="AE181" s="21"/>
      <c r="AF181" s="21"/>
      <c r="AG181" s="21"/>
      <c r="AH181" s="21"/>
      <c r="AI181" s="22"/>
      <c r="AJ181" s="22"/>
      <c r="AK181" s="21"/>
      <c r="AL181" s="21"/>
      <c r="AM181" s="21"/>
      <c r="AN181" s="21"/>
      <c r="AO181" s="21"/>
      <c r="AP181" s="21"/>
      <c r="AQ181" s="21"/>
      <c r="AR181" s="21"/>
      <c r="AS181" s="21"/>
      <c r="AT181" s="21"/>
      <c r="AU181" s="21"/>
      <c r="AV181" s="21"/>
      <c r="AW181" s="21"/>
      <c r="AX181" s="21"/>
      <c r="AY181" s="21"/>
      <c r="AZ181" s="21"/>
      <c r="BA181" s="21"/>
      <c r="BB181" s="21"/>
      <c r="BC181" s="21"/>
      <c r="BD181" s="21"/>
      <c r="BE181" s="21"/>
      <c r="BF181" s="21"/>
      <c r="BG181" s="21"/>
      <c r="BH181" s="21"/>
      <c r="BI181" s="21"/>
      <c r="BJ181" s="21"/>
      <c r="BK181" s="21"/>
      <c r="BL181" s="21"/>
      <c r="BM181" s="21"/>
      <c r="BN181" s="21"/>
      <c r="BO181" s="21"/>
      <c r="BP181" s="21"/>
      <c r="BQ181" s="21"/>
      <c r="BR181" s="21"/>
      <c r="BS181" s="21"/>
      <c r="BT181" s="21"/>
      <c r="BU181" s="21"/>
      <c r="BV181" s="21"/>
      <c r="BW181" s="21"/>
      <c r="BX181" s="21" t="s">
        <v>1070</v>
      </c>
      <c r="BY181" s="21" t="s">
        <v>168</v>
      </c>
      <c r="BZ181" s="21" t="s">
        <v>956</v>
      </c>
      <c r="CA181" s="21" t="s">
        <v>837</v>
      </c>
      <c r="CB181" s="21" t="s">
        <v>186</v>
      </c>
      <c r="CC181" s="21" t="s">
        <v>837</v>
      </c>
      <c r="CD181" s="21" t="s">
        <v>835</v>
      </c>
      <c r="CE181" s="21" t="s">
        <v>830</v>
      </c>
      <c r="CF181" s="21" t="s">
        <v>186</v>
      </c>
      <c r="CG181" s="21" t="s">
        <v>844</v>
      </c>
      <c r="CH181" s="22">
        <f t="shared" ca="1" si="49"/>
        <v>43859.984404976851</v>
      </c>
      <c r="CI181" s="22">
        <f ca="1">CH181+TIME(0.5,1,2)</f>
        <v>43859.985122569444</v>
      </c>
      <c r="CJ181" s="21"/>
      <c r="CK181" s="21"/>
      <c r="CL181" s="21"/>
      <c r="CM181" s="21"/>
      <c r="CN181" s="21"/>
      <c r="CO181" s="21"/>
      <c r="CP181" s="21"/>
      <c r="CQ181" s="21"/>
      <c r="CR181" s="21"/>
      <c r="CS181" s="21"/>
      <c r="CT181" s="21"/>
      <c r="CU181" s="21"/>
      <c r="CV181" s="21"/>
      <c r="CW181" s="21"/>
      <c r="CX181" s="21"/>
      <c r="CY181" s="21"/>
      <c r="CZ181" s="21"/>
      <c r="DA181" s="21"/>
      <c r="DB181" s="21"/>
      <c r="DC181" s="21"/>
      <c r="DD181" s="21"/>
      <c r="DE181" s="21"/>
      <c r="DF181" s="22">
        <f ca="1">DN181-3</f>
        <v>43864.984404976851</v>
      </c>
      <c r="DG181" s="21" t="s">
        <v>837</v>
      </c>
      <c r="DH181" s="22">
        <f t="shared" ca="1" si="40"/>
        <v>43867.984404976851</v>
      </c>
      <c r="DI181" s="21" t="s">
        <v>835</v>
      </c>
      <c r="DJ181" s="21" t="s">
        <v>835</v>
      </c>
      <c r="DK181" s="21" t="s">
        <v>1070</v>
      </c>
      <c r="DL181" s="21" t="s">
        <v>839</v>
      </c>
      <c r="DM181" s="21"/>
      <c r="DN181" s="22">
        <f ca="1">NOW()-28</f>
        <v>43867.984404976851</v>
      </c>
      <c r="DO181" s="22"/>
      <c r="DP181" s="21"/>
      <c r="DQ181" s="22"/>
      <c r="DR181" s="21"/>
      <c r="DS181" s="21"/>
      <c r="DT181" s="21"/>
      <c r="DU181" s="21"/>
      <c r="DV181" s="21"/>
      <c r="DW181" s="22"/>
      <c r="DX181" s="22"/>
      <c r="DY181" s="21"/>
      <c r="DZ181" s="21"/>
      <c r="EA181" s="21"/>
      <c r="EB181" s="21"/>
      <c r="EC181" s="21"/>
      <c r="ED181" s="21"/>
      <c r="EE181" s="21"/>
      <c r="EF181" s="22"/>
      <c r="EG181" s="21"/>
      <c r="EH181" s="21"/>
      <c r="EI181" s="21"/>
      <c r="EJ181" s="21"/>
      <c r="EK181" s="21"/>
      <c r="EL181" s="21"/>
      <c r="EM181" s="21"/>
      <c r="EN181" s="21"/>
      <c r="EO181" s="21"/>
      <c r="EP181" s="21"/>
      <c r="EQ181" s="21"/>
      <c r="ER181" s="21"/>
      <c r="ES181" s="21"/>
      <c r="ET181" s="21"/>
      <c r="EU181" s="21"/>
      <c r="EV181" s="21"/>
      <c r="EW181" s="21"/>
      <c r="EX181" s="21"/>
      <c r="EY181" s="21">
        <v>177</v>
      </c>
      <c r="EZ181" s="21">
        <v>4003007279</v>
      </c>
      <c r="FA181" s="21">
        <v>426542392</v>
      </c>
      <c r="FB181" s="25">
        <v>135</v>
      </c>
      <c r="FC181" s="21" t="s">
        <v>560</v>
      </c>
      <c r="FD181" s="21" t="s">
        <v>573</v>
      </c>
      <c r="FE181" s="21" t="s">
        <v>991</v>
      </c>
      <c r="FF181" s="21" t="s">
        <v>662</v>
      </c>
    </row>
    <row r="182" spans="1:162" s="12" customFormat="1" x14ac:dyDescent="0.25">
      <c r="A182" s="21">
        <v>1</v>
      </c>
      <c r="B182" s="21">
        <v>181</v>
      </c>
      <c r="C182" s="22">
        <f ca="1">R182-14</f>
        <v>43843.984404976851</v>
      </c>
      <c r="D182" s="21" t="s">
        <v>168</v>
      </c>
      <c r="E182" s="21">
        <v>181</v>
      </c>
      <c r="F182" s="23">
        <f t="shared" ca="1" si="35"/>
        <v>43903.984404976851</v>
      </c>
      <c r="G182" s="22"/>
      <c r="H182" s="21" t="s">
        <v>1070</v>
      </c>
      <c r="I182" s="21" t="s">
        <v>168</v>
      </c>
      <c r="J182" s="21" t="s">
        <v>956</v>
      </c>
      <c r="K182" s="21" t="s">
        <v>835</v>
      </c>
      <c r="L182" s="21" t="s">
        <v>186</v>
      </c>
      <c r="M182" s="21" t="s">
        <v>835</v>
      </c>
      <c r="N182" s="21" t="s">
        <v>825</v>
      </c>
      <c r="O182" s="21" t="s">
        <v>830</v>
      </c>
      <c r="P182" s="21" t="s">
        <v>186</v>
      </c>
      <c r="Q182" s="21" t="s">
        <v>844</v>
      </c>
      <c r="R182" s="22">
        <f ca="1">DN182-10</f>
        <v>43857.984404976851</v>
      </c>
      <c r="S182" s="22">
        <f ca="1">R182+TIME(2,1,2)</f>
        <v>43858.06845590278</v>
      </c>
      <c r="T182" s="21"/>
      <c r="U182" s="22"/>
      <c r="V182" s="21"/>
      <c r="W182" s="22"/>
      <c r="X182" s="21"/>
      <c r="Y182" s="21"/>
      <c r="Z182" s="21"/>
      <c r="AA182" s="21"/>
      <c r="AB182" s="21"/>
      <c r="AC182" s="21"/>
      <c r="AD182" s="21"/>
      <c r="AE182" s="21"/>
      <c r="AF182" s="21"/>
      <c r="AG182" s="21"/>
      <c r="AH182" s="21"/>
      <c r="AI182" s="22"/>
      <c r="AJ182" s="22"/>
      <c r="AK182" s="21"/>
      <c r="AL182" s="21"/>
      <c r="AM182" s="21"/>
      <c r="AN182" s="21"/>
      <c r="AO182" s="21"/>
      <c r="AP182" s="21"/>
      <c r="AQ182" s="21"/>
      <c r="AR182" s="21"/>
      <c r="AS182" s="21"/>
      <c r="AT182" s="21"/>
      <c r="AU182" s="21"/>
      <c r="AV182" s="21"/>
      <c r="AW182" s="21"/>
      <c r="AX182" s="21"/>
      <c r="AY182" s="21"/>
      <c r="AZ182" s="21"/>
      <c r="BA182" s="21"/>
      <c r="BB182" s="21"/>
      <c r="BC182" s="21"/>
      <c r="BD182" s="21"/>
      <c r="BE182" s="21"/>
      <c r="BF182" s="21"/>
      <c r="BG182" s="21"/>
      <c r="BH182" s="21"/>
      <c r="BI182" s="21"/>
      <c r="BJ182" s="21"/>
      <c r="BK182" s="21"/>
      <c r="BL182" s="21"/>
      <c r="BM182" s="21"/>
      <c r="BN182" s="21"/>
      <c r="BO182" s="21"/>
      <c r="BP182" s="21"/>
      <c r="BQ182" s="21"/>
      <c r="BR182" s="21"/>
      <c r="BS182" s="21"/>
      <c r="BT182" s="21"/>
      <c r="BU182" s="21"/>
      <c r="BV182" s="21"/>
      <c r="BW182" s="21"/>
      <c r="BX182" s="21" t="s">
        <v>1070</v>
      </c>
      <c r="BY182" s="21" t="s">
        <v>168</v>
      </c>
      <c r="BZ182" s="21" t="s">
        <v>956</v>
      </c>
      <c r="CA182" s="21" t="s">
        <v>835</v>
      </c>
      <c r="CB182" s="21" t="s">
        <v>186</v>
      </c>
      <c r="CC182" s="21" t="s">
        <v>835</v>
      </c>
      <c r="CD182" s="21" t="s">
        <v>825</v>
      </c>
      <c r="CE182" s="21" t="s">
        <v>830</v>
      </c>
      <c r="CF182" s="21" t="s">
        <v>186</v>
      </c>
      <c r="CG182" s="21" t="s">
        <v>844</v>
      </c>
      <c r="CH182" s="22">
        <f t="shared" ca="1" si="49"/>
        <v>43857.984404976851</v>
      </c>
      <c r="CI182" s="22">
        <f ca="1">CH182+TIME(2,1,2)</f>
        <v>43858.06845590278</v>
      </c>
      <c r="CJ182" s="21"/>
      <c r="CK182" s="21"/>
      <c r="CL182" s="21"/>
      <c r="CM182" s="21"/>
      <c r="CN182" s="21"/>
      <c r="CO182" s="21"/>
      <c r="CP182" s="21"/>
      <c r="CQ182" s="21"/>
      <c r="CR182" s="21"/>
      <c r="CS182" s="21"/>
      <c r="CT182" s="21"/>
      <c r="CU182" s="21"/>
      <c r="CV182" s="21"/>
      <c r="CW182" s="21"/>
      <c r="CX182" s="21"/>
      <c r="CY182" s="21"/>
      <c r="CZ182" s="21"/>
      <c r="DA182" s="21"/>
      <c r="DB182" s="21"/>
      <c r="DC182" s="21"/>
      <c r="DD182" s="21"/>
      <c r="DE182" s="21"/>
      <c r="DF182" s="22">
        <f ca="1">DN182-2</f>
        <v>43865.984404976851</v>
      </c>
      <c r="DG182" s="21" t="s">
        <v>835</v>
      </c>
      <c r="DH182" s="22">
        <f t="shared" ca="1" si="40"/>
        <v>43867.984404976851</v>
      </c>
      <c r="DI182" s="21" t="s">
        <v>837</v>
      </c>
      <c r="DJ182" s="21" t="s">
        <v>837</v>
      </c>
      <c r="DK182" s="21" t="s">
        <v>1070</v>
      </c>
      <c r="DL182" s="21" t="s">
        <v>839</v>
      </c>
      <c r="DM182" s="21"/>
      <c r="DN182" s="22">
        <f ca="1">NOW()-28</f>
        <v>43867.984404976851</v>
      </c>
      <c r="DO182" s="22"/>
      <c r="DP182" s="21"/>
      <c r="DQ182" s="22"/>
      <c r="DR182" s="21"/>
      <c r="DS182" s="21"/>
      <c r="DT182" s="21"/>
      <c r="DU182" s="21"/>
      <c r="DV182" s="21"/>
      <c r="DW182" s="22"/>
      <c r="DX182" s="22"/>
      <c r="DY182" s="21"/>
      <c r="DZ182" s="21"/>
      <c r="EA182" s="21"/>
      <c r="EB182" s="21"/>
      <c r="EC182" s="21"/>
      <c r="ED182" s="21"/>
      <c r="EE182" s="21"/>
      <c r="EF182" s="22"/>
      <c r="EG182" s="21"/>
      <c r="EH182" s="21"/>
      <c r="EI182" s="21"/>
      <c r="EJ182" s="21"/>
      <c r="EK182" s="21"/>
      <c r="EL182" s="21"/>
      <c r="EM182" s="21"/>
      <c r="EN182" s="21"/>
      <c r="EO182" s="21"/>
      <c r="EP182" s="21"/>
      <c r="EQ182" s="21"/>
      <c r="ER182" s="21"/>
      <c r="ES182" s="21"/>
      <c r="ET182" s="21"/>
      <c r="EU182" s="21"/>
      <c r="EV182" s="21"/>
      <c r="EW182" s="21"/>
      <c r="EX182" s="21"/>
      <c r="EY182" s="21">
        <v>178</v>
      </c>
      <c r="EZ182" s="21">
        <v>3003007287</v>
      </c>
      <c r="FA182" s="21">
        <v>433738628</v>
      </c>
      <c r="FB182" s="25">
        <v>335</v>
      </c>
      <c r="FC182" s="21" t="s">
        <v>554</v>
      </c>
      <c r="FD182" s="21" t="s">
        <v>579</v>
      </c>
      <c r="FE182" s="21" t="s">
        <v>992</v>
      </c>
      <c r="FF182" s="21" t="s">
        <v>690</v>
      </c>
    </row>
    <row r="183" spans="1:162" s="12" customFormat="1" x14ac:dyDescent="0.25">
      <c r="A183" s="21">
        <v>1</v>
      </c>
      <c r="B183" s="21">
        <v>182</v>
      </c>
      <c r="C183" s="22">
        <f ca="1">R183-9</f>
        <v>43852.984404976851</v>
      </c>
      <c r="D183" s="21" t="s">
        <v>168</v>
      </c>
      <c r="E183" s="21">
        <v>182</v>
      </c>
      <c r="F183" s="23">
        <f t="shared" ca="1" si="35"/>
        <v>43912.984404976851</v>
      </c>
      <c r="G183" s="22"/>
      <c r="H183" s="21" t="s">
        <v>1070</v>
      </c>
      <c r="I183" s="21" t="s">
        <v>168</v>
      </c>
      <c r="J183" s="21" t="s">
        <v>956</v>
      </c>
      <c r="K183" s="21" t="s">
        <v>825</v>
      </c>
      <c r="L183" s="21" t="s">
        <v>186</v>
      </c>
      <c r="M183" s="21" t="s">
        <v>825</v>
      </c>
      <c r="N183" s="21" t="s">
        <v>824</v>
      </c>
      <c r="O183" s="21" t="s">
        <v>830</v>
      </c>
      <c r="P183" s="21" t="s">
        <v>186</v>
      </c>
      <c r="Q183" s="21" t="s">
        <v>844</v>
      </c>
      <c r="R183" s="22">
        <f ca="1">DN183-9</f>
        <v>43861.984404976851</v>
      </c>
      <c r="S183" s="22">
        <f ca="1">R183+TIME(1,2,1)</f>
        <v>43862.027472106478</v>
      </c>
      <c r="T183" s="21"/>
      <c r="U183" s="22"/>
      <c r="V183" s="21"/>
      <c r="W183" s="22"/>
      <c r="X183" s="21"/>
      <c r="Y183" s="21"/>
      <c r="Z183" s="21"/>
      <c r="AA183" s="21"/>
      <c r="AB183" s="21"/>
      <c r="AC183" s="21"/>
      <c r="AD183" s="21"/>
      <c r="AE183" s="21"/>
      <c r="AF183" s="21"/>
      <c r="AG183" s="21"/>
      <c r="AH183" s="21"/>
      <c r="AI183" s="22"/>
      <c r="AJ183" s="22"/>
      <c r="AK183" s="21"/>
      <c r="AL183" s="21"/>
      <c r="AM183" s="21"/>
      <c r="AN183" s="21"/>
      <c r="AO183" s="21"/>
      <c r="AP183" s="21"/>
      <c r="AQ183" s="21"/>
      <c r="AR183" s="21"/>
      <c r="AS183" s="21"/>
      <c r="AT183" s="21"/>
      <c r="AU183" s="21"/>
      <c r="AV183" s="21"/>
      <c r="AW183" s="21"/>
      <c r="AX183" s="21"/>
      <c r="AY183" s="21"/>
      <c r="AZ183" s="21"/>
      <c r="BA183" s="21"/>
      <c r="BB183" s="21"/>
      <c r="BC183" s="21"/>
      <c r="BD183" s="21"/>
      <c r="BE183" s="21"/>
      <c r="BF183" s="21"/>
      <c r="BG183" s="21"/>
      <c r="BH183" s="21"/>
      <c r="BI183" s="21"/>
      <c r="BJ183" s="21"/>
      <c r="BK183" s="21"/>
      <c r="BL183" s="21"/>
      <c r="BM183" s="21"/>
      <c r="BN183" s="21"/>
      <c r="BO183" s="21"/>
      <c r="BP183" s="21"/>
      <c r="BQ183" s="21"/>
      <c r="BR183" s="21"/>
      <c r="BS183" s="21"/>
      <c r="BT183" s="21"/>
      <c r="BU183" s="21"/>
      <c r="BV183" s="21"/>
      <c r="BW183" s="21"/>
      <c r="BX183" s="21" t="s">
        <v>1070</v>
      </c>
      <c r="BY183" s="21" t="s">
        <v>168</v>
      </c>
      <c r="BZ183" s="21" t="s">
        <v>956</v>
      </c>
      <c r="CA183" s="21" t="s">
        <v>825</v>
      </c>
      <c r="CB183" s="21" t="s">
        <v>186</v>
      </c>
      <c r="CC183" s="21" t="s">
        <v>825</v>
      </c>
      <c r="CD183" s="21" t="s">
        <v>824</v>
      </c>
      <c r="CE183" s="21" t="s">
        <v>830</v>
      </c>
      <c r="CF183" s="21" t="s">
        <v>186</v>
      </c>
      <c r="CG183" s="21" t="s">
        <v>844</v>
      </c>
      <c r="CH183" s="22">
        <f t="shared" ca="1" si="49"/>
        <v>43861.984404976851</v>
      </c>
      <c r="CI183" s="22">
        <f ca="1">S183</f>
        <v>43862.027472106478</v>
      </c>
      <c r="CJ183" s="21"/>
      <c r="CK183" s="21"/>
      <c r="CL183" s="21"/>
      <c r="CM183" s="21"/>
      <c r="CN183" s="21"/>
      <c r="CO183" s="21"/>
      <c r="CP183" s="21"/>
      <c r="CQ183" s="21"/>
      <c r="CR183" s="21"/>
      <c r="CS183" s="21"/>
      <c r="CT183" s="21"/>
      <c r="CU183" s="21"/>
      <c r="CV183" s="21"/>
      <c r="CW183" s="21"/>
      <c r="CX183" s="21"/>
      <c r="CY183" s="21"/>
      <c r="CZ183" s="21"/>
      <c r="DA183" s="21"/>
      <c r="DB183" s="21"/>
      <c r="DC183" s="21"/>
      <c r="DD183" s="21"/>
      <c r="DE183" s="21"/>
      <c r="DF183" s="22">
        <f ca="1">DN183-7</f>
        <v>43863.984404976851</v>
      </c>
      <c r="DG183" s="21" t="s">
        <v>825</v>
      </c>
      <c r="DH183" s="22">
        <f t="shared" ca="1" si="40"/>
        <v>43870.984404976851</v>
      </c>
      <c r="DI183" s="21" t="s">
        <v>831</v>
      </c>
      <c r="DJ183" s="21" t="s">
        <v>831</v>
      </c>
      <c r="DK183" s="21" t="s">
        <v>1070</v>
      </c>
      <c r="DL183" s="21" t="s">
        <v>839</v>
      </c>
      <c r="DM183" s="21"/>
      <c r="DN183" s="22">
        <f ca="1">NOW()-25</f>
        <v>43870.984404976851</v>
      </c>
      <c r="DO183" s="22"/>
      <c r="DP183" s="21"/>
      <c r="DQ183" s="22"/>
      <c r="DR183" s="21"/>
      <c r="DS183" s="21"/>
      <c r="DT183" s="21"/>
      <c r="DU183" s="21"/>
      <c r="DV183" s="21"/>
      <c r="DW183" s="22"/>
      <c r="DX183" s="22"/>
      <c r="DY183" s="21"/>
      <c r="DZ183" s="21"/>
      <c r="EA183" s="21"/>
      <c r="EB183" s="21"/>
      <c r="EC183" s="21"/>
      <c r="ED183" s="21"/>
      <c r="EE183" s="21"/>
      <c r="EF183" s="22"/>
      <c r="EG183" s="21"/>
      <c r="EH183" s="21"/>
      <c r="EI183" s="21"/>
      <c r="EJ183" s="21"/>
      <c r="EK183" s="21"/>
      <c r="EL183" s="21"/>
      <c r="EM183" s="21"/>
      <c r="EN183" s="21"/>
      <c r="EO183" s="21"/>
      <c r="EP183" s="21"/>
      <c r="EQ183" s="21"/>
      <c r="ER183" s="21"/>
      <c r="ES183" s="21"/>
      <c r="ET183" s="21"/>
      <c r="EU183" s="21"/>
      <c r="EV183" s="21"/>
      <c r="EW183" s="21"/>
      <c r="EX183" s="21"/>
      <c r="EY183" s="21">
        <v>179</v>
      </c>
      <c r="EZ183" s="21">
        <v>2003007295</v>
      </c>
      <c r="FA183" s="21">
        <v>440934864</v>
      </c>
      <c r="FB183" s="25">
        <v>60</v>
      </c>
      <c r="FC183" s="21" t="s">
        <v>548</v>
      </c>
      <c r="FD183" s="21" t="s">
        <v>586</v>
      </c>
      <c r="FE183" s="21" t="s">
        <v>1058</v>
      </c>
      <c r="FF183" s="21" t="s">
        <v>990</v>
      </c>
    </row>
  </sheetData>
  <autoFilter ref="A1:FF183" xr:uid="{4DE75E0F-1A0D-4E61-A1E2-659EEE76841E}"/>
  <pageMargins left="0.7" right="0.7" top="0.75" bottom="0.75" header="0.3" footer="0.3"/>
  <pageSetup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775348-87A0-4C9D-BDFF-2B5B44667DB2}">
  <dimension ref="A1:H273"/>
  <sheetViews>
    <sheetView tabSelected="1" workbookViewId="0">
      <selection activeCell="E7" sqref="E7"/>
    </sheetView>
  </sheetViews>
  <sheetFormatPr defaultRowHeight="15" x14ac:dyDescent="0.25"/>
  <cols>
    <col min="1" max="1" width="9.85546875" bestFit="1" customWidth="1" collapsed="1"/>
    <col min="2" max="2" width="62" customWidth="1" collapsed="1"/>
    <col min="3" max="3" width="20.85546875" bestFit="1" customWidth="1" collapsed="1"/>
    <col min="4" max="4" width="16" bestFit="1" customWidth="1" collapsed="1"/>
    <col min="5" max="5" width="15.5703125" bestFit="1" customWidth="1" collapsed="1"/>
    <col min="6" max="6" width="40.7109375" bestFit="1" customWidth="1" collapsed="1"/>
    <col min="7" max="7" width="19.85546875" bestFit="1" customWidth="1" collapsed="1"/>
    <col min="8" max="8" width="64.42578125" bestFit="1" customWidth="1" collapsed="1"/>
  </cols>
  <sheetData>
    <row r="1" spans="1:8" x14ac:dyDescent="0.25">
      <c r="A1" s="2" t="s">
        <v>2</v>
      </c>
      <c r="B1" s="2" t="s">
        <v>850</v>
      </c>
      <c r="C1" s="2" t="s">
        <v>442</v>
      </c>
      <c r="D1" s="2" t="s">
        <v>0</v>
      </c>
      <c r="E1" s="2" t="s">
        <v>851</v>
      </c>
      <c r="F1" s="1" t="s">
        <v>1074</v>
      </c>
      <c r="G1" s="1" t="s">
        <v>1075</v>
      </c>
      <c r="H1" s="1" t="s">
        <v>1096</v>
      </c>
    </row>
    <row r="2" spans="1:8" x14ac:dyDescent="0.25">
      <c r="A2" s="26">
        <v>1</v>
      </c>
      <c r="B2" s="26" t="s">
        <v>853</v>
      </c>
      <c r="C2" s="26">
        <v>7</v>
      </c>
      <c r="D2" s="28" t="s">
        <v>1095</v>
      </c>
      <c r="E2" s="6" t="s">
        <v>186</v>
      </c>
      <c r="F2" s="26" t="s">
        <v>1100</v>
      </c>
      <c r="G2" s="29" t="s">
        <v>1101</v>
      </c>
      <c r="H2" s="29" t="s">
        <v>1102</v>
      </c>
    </row>
    <row r="3" spans="1:8" x14ac:dyDescent="0.25">
      <c r="A3" s="26">
        <v>1</v>
      </c>
      <c r="B3" s="26">
        <v>1003406198</v>
      </c>
      <c r="C3" s="26">
        <v>1</v>
      </c>
      <c r="D3" s="28" t="s">
        <v>1095</v>
      </c>
      <c r="E3" s="6" t="s">
        <v>186</v>
      </c>
      <c r="F3" s="26" t="s">
        <v>1097</v>
      </c>
      <c r="G3" s="29" t="s">
        <v>1098</v>
      </c>
      <c r="H3" s="29" t="s">
        <v>1099</v>
      </c>
    </row>
    <row r="4" spans="1:8" x14ac:dyDescent="0.25">
      <c r="A4" s="6">
        <v>1</v>
      </c>
      <c r="B4" s="6" t="s">
        <v>1103</v>
      </c>
      <c r="C4" s="6">
        <v>129</v>
      </c>
      <c r="D4" s="28" t="s">
        <v>1095</v>
      </c>
      <c r="E4" s="6" t="s">
        <v>186</v>
      </c>
      <c r="F4" s="6"/>
      <c r="G4" s="6"/>
      <c r="H4" s="6"/>
    </row>
    <row r="5" spans="1:8" x14ac:dyDescent="0.25">
      <c r="A5" s="6">
        <v>1</v>
      </c>
      <c r="B5" s="6" t="s">
        <v>852</v>
      </c>
      <c r="C5" s="6">
        <v>7</v>
      </c>
      <c r="D5" s="28" t="s">
        <v>1095</v>
      </c>
      <c r="E5" s="6" t="s">
        <v>186</v>
      </c>
      <c r="F5" s="6"/>
      <c r="G5" s="6"/>
      <c r="H5" s="6"/>
    </row>
    <row r="6" spans="1:8" x14ac:dyDescent="0.25">
      <c r="A6" s="6">
        <v>1</v>
      </c>
      <c r="B6" s="6" t="s">
        <v>853</v>
      </c>
      <c r="C6" s="6">
        <v>7</v>
      </c>
      <c r="D6" s="28" t="s">
        <v>1095</v>
      </c>
      <c r="E6" s="6" t="s">
        <v>186</v>
      </c>
      <c r="F6" s="6"/>
      <c r="G6" s="6"/>
      <c r="H6" s="6"/>
    </row>
    <row r="7" spans="1:8" x14ac:dyDescent="0.25">
      <c r="A7" s="6">
        <v>1</v>
      </c>
      <c r="B7" s="6" t="s">
        <v>1076</v>
      </c>
      <c r="C7" s="6">
        <v>7</v>
      </c>
      <c r="D7" s="28" t="s">
        <v>1095</v>
      </c>
      <c r="E7" s="6" t="s">
        <v>186</v>
      </c>
      <c r="F7" s="6"/>
      <c r="G7" s="6"/>
      <c r="H7" s="6"/>
    </row>
    <row r="8" spans="1:8" x14ac:dyDescent="0.25">
      <c r="A8" s="6">
        <v>1</v>
      </c>
      <c r="B8" s="6" t="s">
        <v>854</v>
      </c>
      <c r="C8" s="6">
        <v>19</v>
      </c>
      <c r="D8" s="28" t="s">
        <v>1095</v>
      </c>
      <c r="E8" s="6" t="s">
        <v>186</v>
      </c>
      <c r="F8" s="6"/>
      <c r="G8" s="6"/>
      <c r="H8" s="6"/>
    </row>
    <row r="9" spans="1:8" x14ac:dyDescent="0.25">
      <c r="A9" s="6">
        <v>1</v>
      </c>
      <c r="B9" s="6" t="s">
        <v>855</v>
      </c>
      <c r="C9" s="6">
        <v>16</v>
      </c>
      <c r="D9" s="28" t="s">
        <v>1095</v>
      </c>
      <c r="E9" s="6" t="s">
        <v>186</v>
      </c>
      <c r="F9" s="6"/>
      <c r="G9" s="6"/>
      <c r="H9" s="6"/>
    </row>
    <row r="10" spans="1:8" x14ac:dyDescent="0.25">
      <c r="A10" s="6">
        <v>1</v>
      </c>
      <c r="B10" s="6" t="s">
        <v>1077</v>
      </c>
      <c r="C10" s="6">
        <v>16</v>
      </c>
      <c r="D10" s="28" t="s">
        <v>1095</v>
      </c>
      <c r="E10" s="6" t="s">
        <v>186</v>
      </c>
      <c r="F10" s="6"/>
      <c r="G10" s="6"/>
      <c r="H10" s="6"/>
    </row>
    <row r="11" spans="1:8" x14ac:dyDescent="0.25">
      <c r="A11" s="6">
        <v>1</v>
      </c>
      <c r="B11" s="6" t="s">
        <v>1078</v>
      </c>
      <c r="C11" s="6">
        <v>60</v>
      </c>
      <c r="D11" s="28" t="s">
        <v>1095</v>
      </c>
      <c r="E11" s="6" t="s">
        <v>186</v>
      </c>
      <c r="F11" s="6"/>
      <c r="G11" s="6"/>
      <c r="H11" s="6"/>
    </row>
    <row r="12" spans="1:8" x14ac:dyDescent="0.25">
      <c r="A12" s="6">
        <v>1</v>
      </c>
      <c r="B12" s="6" t="s">
        <v>856</v>
      </c>
      <c r="C12" s="6">
        <v>27</v>
      </c>
      <c r="D12" s="28" t="s">
        <v>1095</v>
      </c>
      <c r="E12" s="6" t="s">
        <v>186</v>
      </c>
      <c r="F12" s="6"/>
      <c r="G12" s="6"/>
      <c r="H12" s="6"/>
    </row>
    <row r="13" spans="1:8" x14ac:dyDescent="0.25">
      <c r="A13" s="6">
        <v>1</v>
      </c>
      <c r="B13" s="6" t="s">
        <v>1104</v>
      </c>
      <c r="C13" s="6">
        <v>28</v>
      </c>
      <c r="D13" s="28" t="s">
        <v>1095</v>
      </c>
      <c r="E13" s="6" t="s">
        <v>186</v>
      </c>
      <c r="F13" s="6"/>
      <c r="G13" s="6"/>
      <c r="H13" s="6"/>
    </row>
    <row r="14" spans="1:8" x14ac:dyDescent="0.25">
      <c r="A14" s="6">
        <v>1</v>
      </c>
      <c r="B14" s="6" t="s">
        <v>1079</v>
      </c>
      <c r="C14" s="6">
        <v>7</v>
      </c>
      <c r="D14" s="28" t="s">
        <v>1095</v>
      </c>
      <c r="E14" s="6" t="s">
        <v>186</v>
      </c>
      <c r="F14" s="6"/>
      <c r="G14" s="6"/>
      <c r="H14" s="6"/>
    </row>
    <row r="15" spans="1:8" x14ac:dyDescent="0.25">
      <c r="A15" s="6">
        <v>1</v>
      </c>
      <c r="B15" s="6" t="s">
        <v>1080</v>
      </c>
      <c r="C15" s="6">
        <v>113</v>
      </c>
      <c r="D15" s="28" t="s">
        <v>1095</v>
      </c>
      <c r="E15" s="6" t="s">
        <v>186</v>
      </c>
      <c r="F15" s="6"/>
      <c r="G15" s="6"/>
      <c r="H15" s="6"/>
    </row>
    <row r="16" spans="1:8" x14ac:dyDescent="0.25">
      <c r="A16" s="6">
        <v>1</v>
      </c>
      <c r="B16" s="6" t="s">
        <v>1081</v>
      </c>
      <c r="C16" s="6">
        <v>6</v>
      </c>
      <c r="D16" s="28" t="s">
        <v>1095</v>
      </c>
      <c r="E16" s="6" t="s">
        <v>186</v>
      </c>
      <c r="F16" s="6"/>
      <c r="G16" s="6"/>
      <c r="H16" s="6"/>
    </row>
    <row r="17" spans="1:8" x14ac:dyDescent="0.25">
      <c r="A17" s="6">
        <v>1</v>
      </c>
      <c r="B17" s="6" t="s">
        <v>1082</v>
      </c>
      <c r="C17" s="6">
        <v>6</v>
      </c>
      <c r="D17" s="28" t="s">
        <v>1095</v>
      </c>
      <c r="E17" s="6" t="s">
        <v>186</v>
      </c>
      <c r="F17" s="6"/>
      <c r="G17" s="6"/>
      <c r="H17" s="6"/>
    </row>
    <row r="18" spans="1:8" x14ac:dyDescent="0.25">
      <c r="A18" s="6">
        <v>1</v>
      </c>
      <c r="B18" s="6" t="s">
        <v>1105</v>
      </c>
      <c r="C18" s="6">
        <v>16</v>
      </c>
      <c r="D18" s="28" t="s">
        <v>1095</v>
      </c>
      <c r="E18" s="6" t="s">
        <v>186</v>
      </c>
      <c r="F18" s="6"/>
      <c r="G18" s="6"/>
      <c r="H18" s="6"/>
    </row>
    <row r="19" spans="1:8" x14ac:dyDescent="0.25">
      <c r="A19" s="6">
        <v>1</v>
      </c>
      <c r="B19" s="6" t="s">
        <v>1106</v>
      </c>
      <c r="C19" s="6">
        <v>1</v>
      </c>
      <c r="D19" s="28" t="s">
        <v>1095</v>
      </c>
      <c r="E19" s="6" t="s">
        <v>186</v>
      </c>
      <c r="F19" s="6"/>
      <c r="G19" s="6"/>
      <c r="H19" s="6"/>
    </row>
    <row r="20" spans="1:8" x14ac:dyDescent="0.25">
      <c r="A20" s="6">
        <v>1</v>
      </c>
      <c r="B20" s="6" t="s">
        <v>1107</v>
      </c>
      <c r="C20" s="6">
        <v>17</v>
      </c>
      <c r="D20" s="28" t="s">
        <v>1095</v>
      </c>
      <c r="E20" s="6" t="s">
        <v>186</v>
      </c>
      <c r="F20" s="6"/>
      <c r="G20" s="6"/>
      <c r="H20" s="6"/>
    </row>
    <row r="21" spans="1:8" x14ac:dyDescent="0.25">
      <c r="A21" s="6">
        <v>1</v>
      </c>
      <c r="B21" s="6" t="s">
        <v>1083</v>
      </c>
      <c r="C21" s="6">
        <v>5</v>
      </c>
      <c r="D21" s="28" t="s">
        <v>1095</v>
      </c>
      <c r="E21" s="6" t="s">
        <v>186</v>
      </c>
      <c r="F21" s="6"/>
      <c r="G21" s="6"/>
      <c r="H21" s="6"/>
    </row>
    <row r="22" spans="1:8" x14ac:dyDescent="0.25">
      <c r="A22" s="6">
        <v>1</v>
      </c>
      <c r="B22" s="6" t="s">
        <v>1108</v>
      </c>
      <c r="C22" s="6">
        <v>4</v>
      </c>
      <c r="D22" s="28" t="s">
        <v>1095</v>
      </c>
      <c r="E22" s="6" t="s">
        <v>186</v>
      </c>
      <c r="F22" s="6"/>
      <c r="G22" s="6"/>
      <c r="H22" s="6"/>
    </row>
    <row r="23" spans="1:8" x14ac:dyDescent="0.25">
      <c r="A23" s="6">
        <v>1</v>
      </c>
      <c r="B23" s="6" t="s">
        <v>1084</v>
      </c>
      <c r="C23" s="6">
        <v>9</v>
      </c>
      <c r="D23" s="28" t="s">
        <v>1095</v>
      </c>
      <c r="E23" s="6" t="s">
        <v>186</v>
      </c>
      <c r="F23" s="6"/>
      <c r="G23" s="6"/>
      <c r="H23" s="6"/>
    </row>
    <row r="24" spans="1:8" x14ac:dyDescent="0.25">
      <c r="A24" s="6">
        <v>1</v>
      </c>
      <c r="B24" s="6" t="s">
        <v>1085</v>
      </c>
      <c r="C24" s="6">
        <v>9</v>
      </c>
      <c r="D24" s="28" t="s">
        <v>1095</v>
      </c>
      <c r="E24" s="6" t="s">
        <v>186</v>
      </c>
      <c r="F24" s="6"/>
      <c r="G24" s="6"/>
      <c r="H24" s="6"/>
    </row>
    <row r="25" spans="1:8" x14ac:dyDescent="0.25">
      <c r="A25" s="6">
        <v>1</v>
      </c>
      <c r="B25" s="6" t="s">
        <v>1086</v>
      </c>
      <c r="C25" s="6">
        <v>9</v>
      </c>
      <c r="D25" s="28" t="s">
        <v>1095</v>
      </c>
      <c r="E25" s="6" t="s">
        <v>186</v>
      </c>
      <c r="F25" s="6"/>
      <c r="G25" s="6"/>
      <c r="H25" s="6"/>
    </row>
    <row r="26" spans="1:8" x14ac:dyDescent="0.25">
      <c r="A26" s="6">
        <v>1</v>
      </c>
      <c r="B26" s="6" t="s">
        <v>1087</v>
      </c>
      <c r="C26" s="6">
        <v>9</v>
      </c>
      <c r="D26" s="28" t="s">
        <v>1095</v>
      </c>
      <c r="E26" s="6" t="s">
        <v>186</v>
      </c>
      <c r="F26" s="6"/>
      <c r="G26" s="6"/>
      <c r="H26" s="6"/>
    </row>
    <row r="27" spans="1:8" x14ac:dyDescent="0.25">
      <c r="A27" s="6">
        <v>1</v>
      </c>
      <c r="B27" s="6" t="s">
        <v>1088</v>
      </c>
      <c r="C27" s="6">
        <v>59</v>
      </c>
      <c r="D27" s="28" t="s">
        <v>1095</v>
      </c>
      <c r="E27" s="6" t="s">
        <v>186</v>
      </c>
      <c r="F27" s="6"/>
      <c r="G27" s="6"/>
      <c r="H27" s="6"/>
    </row>
    <row r="28" spans="1:8" x14ac:dyDescent="0.25">
      <c r="A28" s="6">
        <v>1</v>
      </c>
      <c r="B28" s="6" t="s">
        <v>1089</v>
      </c>
      <c r="C28" s="6">
        <v>4</v>
      </c>
      <c r="D28" s="28" t="s">
        <v>1095</v>
      </c>
      <c r="E28" s="6" t="s">
        <v>186</v>
      </c>
      <c r="F28" s="6"/>
      <c r="G28" s="6"/>
      <c r="H28" s="6"/>
    </row>
    <row r="29" spans="1:8" x14ac:dyDescent="0.25">
      <c r="A29" s="6">
        <v>1</v>
      </c>
      <c r="B29" s="6" t="s">
        <v>1090</v>
      </c>
      <c r="C29" s="6">
        <v>16</v>
      </c>
      <c r="D29" s="28" t="s">
        <v>1095</v>
      </c>
      <c r="E29" s="6" t="s">
        <v>186</v>
      </c>
      <c r="F29" s="6"/>
      <c r="G29" s="6"/>
      <c r="H29" s="6"/>
    </row>
    <row r="30" spans="1:8" x14ac:dyDescent="0.25">
      <c r="A30" s="6">
        <v>1</v>
      </c>
      <c r="B30" s="6" t="s">
        <v>1091</v>
      </c>
      <c r="C30" s="6">
        <v>5</v>
      </c>
      <c r="D30" s="28" t="s">
        <v>1095</v>
      </c>
      <c r="E30" s="6" t="s">
        <v>186</v>
      </c>
      <c r="F30" s="6"/>
      <c r="G30" s="6"/>
      <c r="H30" s="6"/>
    </row>
    <row r="31" spans="1:8" x14ac:dyDescent="0.25">
      <c r="A31" s="6">
        <v>1</v>
      </c>
      <c r="B31" s="6" t="s">
        <v>1092</v>
      </c>
      <c r="C31" s="6">
        <v>5</v>
      </c>
      <c r="D31" s="28" t="s">
        <v>1095</v>
      </c>
      <c r="E31" s="6" t="s">
        <v>186</v>
      </c>
      <c r="F31" s="6"/>
      <c r="G31" s="6"/>
      <c r="H31" s="6"/>
    </row>
    <row r="32" spans="1:8" x14ac:dyDescent="0.25">
      <c r="A32" s="6">
        <v>1</v>
      </c>
      <c r="B32" s="6" t="s">
        <v>1093</v>
      </c>
      <c r="C32" s="6">
        <v>3</v>
      </c>
      <c r="D32" s="28" t="s">
        <v>1095</v>
      </c>
      <c r="E32" s="6" t="s">
        <v>186</v>
      </c>
      <c r="F32" s="6"/>
      <c r="G32" s="6"/>
      <c r="H32" s="6"/>
    </row>
    <row r="33" spans="1:8" x14ac:dyDescent="0.25">
      <c r="A33" s="6">
        <v>1</v>
      </c>
      <c r="B33" s="6" t="s">
        <v>1094</v>
      </c>
      <c r="C33" s="6">
        <v>3</v>
      </c>
      <c r="D33" s="28" t="s">
        <v>1095</v>
      </c>
      <c r="E33" s="6" t="s">
        <v>186</v>
      </c>
      <c r="F33" s="6"/>
      <c r="G33" s="6"/>
      <c r="H33" s="6"/>
    </row>
    <row r="34" spans="1:8" x14ac:dyDescent="0.25">
      <c r="A34" s="6">
        <v>1</v>
      </c>
      <c r="B34" s="6" t="s">
        <v>1109</v>
      </c>
      <c r="C34" s="6">
        <v>0</v>
      </c>
      <c r="D34" s="28" t="s">
        <v>1095</v>
      </c>
      <c r="E34" s="6" t="s">
        <v>186</v>
      </c>
      <c r="F34" s="6"/>
      <c r="G34" s="6"/>
      <c r="H34" s="6"/>
    </row>
    <row r="35" spans="1:8" x14ac:dyDescent="0.25">
      <c r="A35" s="6">
        <v>1</v>
      </c>
      <c r="B35" s="6" t="s">
        <v>1110</v>
      </c>
      <c r="C35" s="6">
        <v>113</v>
      </c>
      <c r="D35" s="28" t="s">
        <v>1095</v>
      </c>
      <c r="E35" s="6" t="s">
        <v>186</v>
      </c>
      <c r="F35" s="6"/>
      <c r="G35" s="6"/>
      <c r="H35" s="6"/>
    </row>
    <row r="36" spans="1:8" x14ac:dyDescent="0.25">
      <c r="A36" s="6">
        <v>1</v>
      </c>
      <c r="B36" s="6" t="s">
        <v>1111</v>
      </c>
      <c r="C36" s="6">
        <v>113</v>
      </c>
      <c r="D36" s="28" t="s">
        <v>1095</v>
      </c>
      <c r="E36" s="6" t="s">
        <v>186</v>
      </c>
      <c r="F36" s="6"/>
      <c r="G36" s="6"/>
      <c r="H36" s="6"/>
    </row>
    <row r="37" spans="1:8" x14ac:dyDescent="0.25">
      <c r="A37" s="6">
        <v>1</v>
      </c>
      <c r="B37" s="6" t="s">
        <v>1112</v>
      </c>
      <c r="C37" s="6">
        <v>91</v>
      </c>
      <c r="D37" s="28" t="s">
        <v>1095</v>
      </c>
      <c r="E37" s="6" t="s">
        <v>186</v>
      </c>
      <c r="F37" s="6"/>
      <c r="G37" s="6"/>
      <c r="H37" s="6"/>
    </row>
    <row r="38" spans="1:8" x14ac:dyDescent="0.25">
      <c r="A38" s="6">
        <v>1</v>
      </c>
      <c r="B38" s="6" t="s">
        <v>1113</v>
      </c>
      <c r="C38" s="6">
        <v>91</v>
      </c>
      <c r="D38" s="28" t="s">
        <v>1095</v>
      </c>
      <c r="E38" s="6" t="s">
        <v>186</v>
      </c>
      <c r="F38" s="6"/>
      <c r="G38" s="6"/>
      <c r="H38" s="6"/>
    </row>
    <row r="39" spans="1:8" x14ac:dyDescent="0.25">
      <c r="A39" s="6">
        <v>1</v>
      </c>
      <c r="B39" s="6" t="s">
        <v>1114</v>
      </c>
      <c r="C39" s="6">
        <v>91</v>
      </c>
      <c r="D39" s="28" t="s">
        <v>1095</v>
      </c>
      <c r="E39" s="6" t="s">
        <v>186</v>
      </c>
      <c r="F39" s="6"/>
      <c r="G39" s="6"/>
      <c r="H39" s="6"/>
    </row>
    <row r="40" spans="1:8" x14ac:dyDescent="0.25">
      <c r="A40" s="6">
        <v>1</v>
      </c>
      <c r="B40" s="6" t="s">
        <v>1115</v>
      </c>
      <c r="C40" s="6">
        <v>91</v>
      </c>
      <c r="D40" s="28" t="s">
        <v>1095</v>
      </c>
      <c r="E40" s="6" t="s">
        <v>186</v>
      </c>
      <c r="F40" s="6"/>
      <c r="G40" s="6"/>
      <c r="H40" s="6"/>
    </row>
    <row r="41" spans="1:8" x14ac:dyDescent="0.25">
      <c r="A41" s="6">
        <v>1</v>
      </c>
      <c r="B41" s="6" t="s">
        <v>1116</v>
      </c>
      <c r="C41" s="6">
        <v>91</v>
      </c>
      <c r="D41" s="28" t="s">
        <v>1095</v>
      </c>
      <c r="E41" s="6" t="s">
        <v>186</v>
      </c>
      <c r="F41" s="6"/>
      <c r="G41" s="6"/>
      <c r="H41" s="6"/>
    </row>
    <row r="42" spans="1:8" x14ac:dyDescent="0.25">
      <c r="A42" s="6">
        <v>1</v>
      </c>
      <c r="B42" s="6" t="s">
        <v>1117</v>
      </c>
      <c r="C42" s="6">
        <v>7</v>
      </c>
      <c r="D42" s="28" t="s">
        <v>1095</v>
      </c>
      <c r="E42" s="6" t="s">
        <v>186</v>
      </c>
      <c r="F42" s="6"/>
      <c r="G42" s="6"/>
      <c r="H42" s="6"/>
    </row>
    <row r="43" spans="1:8" x14ac:dyDescent="0.25">
      <c r="A43" s="6">
        <v>1</v>
      </c>
      <c r="B43" s="6" t="s">
        <v>1118</v>
      </c>
      <c r="C43" s="6">
        <v>7</v>
      </c>
      <c r="D43" s="28" t="s">
        <v>1095</v>
      </c>
      <c r="E43" s="6" t="s">
        <v>186</v>
      </c>
      <c r="F43" s="6"/>
      <c r="G43" s="6"/>
      <c r="H43" s="6"/>
    </row>
    <row r="44" spans="1:8" x14ac:dyDescent="0.25">
      <c r="A44" s="6">
        <v>1</v>
      </c>
      <c r="B44" s="17" t="s">
        <v>857</v>
      </c>
      <c r="C44" s="6">
        <v>3</v>
      </c>
      <c r="D44" s="28" t="s">
        <v>1095</v>
      </c>
      <c r="E44" s="6" t="s">
        <v>186</v>
      </c>
      <c r="F44" s="6"/>
      <c r="G44" s="6"/>
      <c r="H44" s="6"/>
    </row>
    <row r="45" spans="1:8" x14ac:dyDescent="0.25">
      <c r="A45" s="6">
        <v>1</v>
      </c>
      <c r="B45" s="17" t="s">
        <v>1119</v>
      </c>
      <c r="C45" s="6">
        <v>1</v>
      </c>
      <c r="D45" s="28" t="s">
        <v>1095</v>
      </c>
      <c r="E45" s="6" t="s">
        <v>186</v>
      </c>
      <c r="F45" s="6"/>
      <c r="G45" s="6"/>
      <c r="H45" s="6"/>
    </row>
    <row r="46" spans="1:8" x14ac:dyDescent="0.25">
      <c r="A46" s="6">
        <v>1</v>
      </c>
      <c r="B46" s="17" t="s">
        <v>1120</v>
      </c>
      <c r="C46" s="6"/>
      <c r="D46" s="28" t="s">
        <v>1095</v>
      </c>
      <c r="E46" s="6" t="s">
        <v>186</v>
      </c>
      <c r="F46" s="6"/>
      <c r="G46" s="6"/>
      <c r="H46" s="6"/>
    </row>
    <row r="47" spans="1:8" x14ac:dyDescent="0.25">
      <c r="A47" s="6">
        <v>1</v>
      </c>
      <c r="B47" s="17" t="s">
        <v>1121</v>
      </c>
      <c r="C47" s="6">
        <v>41</v>
      </c>
      <c r="D47" s="28" t="s">
        <v>1095</v>
      </c>
      <c r="E47" s="6" t="s">
        <v>186</v>
      </c>
      <c r="F47" s="6"/>
      <c r="G47" s="6"/>
      <c r="H47" s="6"/>
    </row>
    <row r="48" spans="1:8" x14ac:dyDescent="0.25">
      <c r="A48" s="6">
        <v>1</v>
      </c>
      <c r="B48" s="17" t="s">
        <v>912</v>
      </c>
      <c r="C48" s="6">
        <v>41</v>
      </c>
      <c r="D48" s="28" t="s">
        <v>1095</v>
      </c>
      <c r="E48" s="6" t="s">
        <v>186</v>
      </c>
      <c r="F48" s="6"/>
      <c r="G48" s="6"/>
      <c r="H48" s="6"/>
    </row>
    <row r="49" spans="1:8" x14ac:dyDescent="0.25">
      <c r="A49" s="6">
        <v>1</v>
      </c>
      <c r="B49" s="17" t="s">
        <v>1122</v>
      </c>
      <c r="C49" s="6">
        <v>3</v>
      </c>
      <c r="D49" s="28" t="s">
        <v>1095</v>
      </c>
      <c r="E49" s="6" t="s">
        <v>186</v>
      </c>
      <c r="F49" s="6"/>
      <c r="G49" s="6"/>
      <c r="H49" s="6"/>
    </row>
    <row r="50" spans="1:8" x14ac:dyDescent="0.25">
      <c r="A50" s="6">
        <v>1</v>
      </c>
      <c r="B50" s="17" t="s">
        <v>1123</v>
      </c>
      <c r="C50" s="6">
        <v>3</v>
      </c>
      <c r="D50" s="28" t="s">
        <v>1095</v>
      </c>
      <c r="E50" s="6" t="s">
        <v>186</v>
      </c>
      <c r="F50" s="6"/>
      <c r="G50" s="6"/>
      <c r="H50" s="6"/>
    </row>
    <row r="51" spans="1:8" x14ac:dyDescent="0.25">
      <c r="A51" s="6">
        <v>1</v>
      </c>
      <c r="B51" s="17" t="s">
        <v>1124</v>
      </c>
      <c r="C51" s="6">
        <v>3</v>
      </c>
      <c r="D51" s="28" t="s">
        <v>1095</v>
      </c>
      <c r="E51" s="6" t="s">
        <v>186</v>
      </c>
      <c r="F51" s="6"/>
      <c r="G51" s="6"/>
      <c r="H51" s="6"/>
    </row>
    <row r="52" spans="1:8" x14ac:dyDescent="0.25">
      <c r="A52" s="6">
        <v>1</v>
      </c>
      <c r="B52" s="17" t="s">
        <v>1125</v>
      </c>
      <c r="C52" s="6">
        <v>3</v>
      </c>
      <c r="D52" s="28" t="s">
        <v>1095</v>
      </c>
      <c r="E52" s="6" t="s">
        <v>186</v>
      </c>
      <c r="F52" s="6"/>
      <c r="G52" s="6"/>
      <c r="H52" s="6"/>
    </row>
    <row r="53" spans="1:8" x14ac:dyDescent="0.25">
      <c r="A53" s="6">
        <v>1</v>
      </c>
      <c r="B53" s="17" t="s">
        <v>1126</v>
      </c>
      <c r="C53" s="6">
        <v>35</v>
      </c>
      <c r="D53" s="28" t="s">
        <v>1095</v>
      </c>
      <c r="E53" s="6" t="s">
        <v>186</v>
      </c>
      <c r="F53" s="6"/>
      <c r="G53" s="6"/>
      <c r="H53" s="6"/>
    </row>
    <row r="54" spans="1:8" x14ac:dyDescent="0.25">
      <c r="A54" s="6">
        <v>1</v>
      </c>
      <c r="B54" s="17" t="s">
        <v>1127</v>
      </c>
      <c r="C54" s="6">
        <v>1</v>
      </c>
      <c r="D54" s="28" t="s">
        <v>1095</v>
      </c>
      <c r="E54" s="6" t="s">
        <v>186</v>
      </c>
      <c r="F54" s="6"/>
      <c r="G54" s="6"/>
      <c r="H54" s="6"/>
    </row>
    <row r="55" spans="1:8" x14ac:dyDescent="0.25">
      <c r="A55" s="6">
        <v>1</v>
      </c>
      <c r="B55" s="17" t="s">
        <v>1128</v>
      </c>
      <c r="C55" s="6">
        <v>31</v>
      </c>
      <c r="D55" s="28" t="s">
        <v>1095</v>
      </c>
      <c r="E55" s="6" t="s">
        <v>186</v>
      </c>
      <c r="F55" s="6"/>
      <c r="G55" s="6"/>
      <c r="H55" s="6"/>
    </row>
    <row r="56" spans="1:8" x14ac:dyDescent="0.25">
      <c r="A56" s="6">
        <v>1</v>
      </c>
      <c r="B56" s="17" t="s">
        <v>1129</v>
      </c>
      <c r="C56" s="6">
        <v>1</v>
      </c>
      <c r="D56" s="28" t="s">
        <v>1095</v>
      </c>
      <c r="E56" s="6" t="s">
        <v>186</v>
      </c>
      <c r="F56" s="6"/>
      <c r="G56" s="6"/>
      <c r="H56" s="6"/>
    </row>
    <row r="57" spans="1:8" x14ac:dyDescent="0.25">
      <c r="A57" s="6">
        <v>1</v>
      </c>
      <c r="B57" s="17" t="s">
        <v>1130</v>
      </c>
      <c r="C57" s="6">
        <v>8</v>
      </c>
      <c r="D57" s="28" t="s">
        <v>1095</v>
      </c>
      <c r="E57" s="6" t="s">
        <v>186</v>
      </c>
      <c r="F57" s="6"/>
      <c r="G57" s="6"/>
      <c r="H57" s="6"/>
    </row>
    <row r="58" spans="1:8" x14ac:dyDescent="0.25">
      <c r="A58" s="6">
        <v>1</v>
      </c>
      <c r="B58" s="17" t="s">
        <v>1131</v>
      </c>
      <c r="C58" s="6">
        <v>23</v>
      </c>
      <c r="D58" s="28" t="s">
        <v>1095</v>
      </c>
      <c r="E58" s="6" t="s">
        <v>186</v>
      </c>
      <c r="F58" s="6"/>
      <c r="G58" s="6"/>
      <c r="H58" s="6"/>
    </row>
    <row r="59" spans="1:8" x14ac:dyDescent="0.25">
      <c r="A59" s="6">
        <v>1</v>
      </c>
      <c r="B59" s="17" t="s">
        <v>1132</v>
      </c>
      <c r="C59" s="6">
        <v>20</v>
      </c>
      <c r="D59" s="28" t="s">
        <v>1095</v>
      </c>
      <c r="E59" s="6" t="s">
        <v>186</v>
      </c>
      <c r="F59" s="6"/>
      <c r="G59" s="6"/>
      <c r="H59" s="6"/>
    </row>
    <row r="60" spans="1:8" x14ac:dyDescent="0.25">
      <c r="A60" s="6">
        <v>1</v>
      </c>
      <c r="B60" s="17" t="s">
        <v>1133</v>
      </c>
      <c r="C60" s="6">
        <v>18</v>
      </c>
      <c r="D60" s="28" t="s">
        <v>1095</v>
      </c>
      <c r="E60" s="6" t="s">
        <v>186</v>
      </c>
      <c r="F60" s="6"/>
      <c r="G60" s="6"/>
      <c r="H60" s="6"/>
    </row>
    <row r="61" spans="1:8" x14ac:dyDescent="0.25">
      <c r="A61" s="6">
        <v>1</v>
      </c>
      <c r="B61" s="17" t="s">
        <v>1134</v>
      </c>
      <c r="C61" s="6">
        <v>18</v>
      </c>
      <c r="D61" s="28" t="s">
        <v>1095</v>
      </c>
      <c r="E61" s="6" t="s">
        <v>186</v>
      </c>
      <c r="F61" s="6"/>
      <c r="G61" s="6"/>
      <c r="H61" s="6"/>
    </row>
    <row r="62" spans="1:8" x14ac:dyDescent="0.25">
      <c r="A62" s="6">
        <v>1</v>
      </c>
      <c r="B62" s="17" t="s">
        <v>1135</v>
      </c>
      <c r="C62" s="6">
        <v>3</v>
      </c>
      <c r="D62" s="28" t="s">
        <v>1095</v>
      </c>
      <c r="E62" s="6" t="s">
        <v>186</v>
      </c>
      <c r="F62" s="6"/>
      <c r="G62" s="6"/>
      <c r="H62" s="6"/>
    </row>
    <row r="63" spans="1:8" x14ac:dyDescent="0.25">
      <c r="A63" s="6">
        <v>1</v>
      </c>
      <c r="B63" s="17" t="s">
        <v>1136</v>
      </c>
      <c r="C63" s="6">
        <v>3</v>
      </c>
      <c r="D63" s="28" t="s">
        <v>1095</v>
      </c>
      <c r="E63" s="6" t="s">
        <v>186</v>
      </c>
      <c r="F63" s="6"/>
      <c r="G63" s="6"/>
      <c r="H63" s="6"/>
    </row>
    <row r="64" spans="1:8" x14ac:dyDescent="0.25">
      <c r="A64" s="6">
        <v>1</v>
      </c>
      <c r="B64" s="17" t="s">
        <v>1137</v>
      </c>
      <c r="C64" s="6">
        <v>3</v>
      </c>
      <c r="D64" s="28" t="s">
        <v>1095</v>
      </c>
      <c r="E64" s="6" t="s">
        <v>186</v>
      </c>
      <c r="F64" s="6"/>
      <c r="G64" s="6"/>
      <c r="H64" s="6"/>
    </row>
    <row r="65" spans="1:8" x14ac:dyDescent="0.25">
      <c r="A65" s="6">
        <v>1</v>
      </c>
      <c r="B65" s="17" t="s">
        <v>1138</v>
      </c>
      <c r="C65" s="6">
        <v>3</v>
      </c>
      <c r="D65" s="28" t="s">
        <v>1095</v>
      </c>
      <c r="E65" s="6" t="s">
        <v>186</v>
      </c>
      <c r="F65" s="6"/>
      <c r="G65" s="6"/>
      <c r="H65" s="6"/>
    </row>
    <row r="66" spans="1:8" x14ac:dyDescent="0.25">
      <c r="A66" s="6">
        <v>1</v>
      </c>
      <c r="B66" s="17" t="s">
        <v>1139</v>
      </c>
      <c r="C66" s="6">
        <v>3</v>
      </c>
      <c r="D66" s="28" t="s">
        <v>1095</v>
      </c>
      <c r="E66" s="6" t="s">
        <v>186</v>
      </c>
      <c r="F66" s="6"/>
      <c r="G66" s="6"/>
      <c r="H66" s="6"/>
    </row>
    <row r="67" spans="1:8" x14ac:dyDescent="0.25">
      <c r="A67" s="6">
        <v>1</v>
      </c>
      <c r="B67" s="17" t="s">
        <v>1140</v>
      </c>
      <c r="C67" s="6">
        <v>15</v>
      </c>
      <c r="D67" s="28" t="s">
        <v>1095</v>
      </c>
      <c r="E67" s="6" t="s">
        <v>186</v>
      </c>
      <c r="F67" s="6"/>
      <c r="G67" s="6"/>
      <c r="H67" s="6"/>
    </row>
    <row r="68" spans="1:8" x14ac:dyDescent="0.25">
      <c r="A68" s="6">
        <v>1</v>
      </c>
      <c r="B68" s="17" t="s">
        <v>1141</v>
      </c>
      <c r="C68" s="6">
        <v>11</v>
      </c>
      <c r="D68" s="28" t="s">
        <v>1095</v>
      </c>
      <c r="E68" s="6" t="s">
        <v>186</v>
      </c>
      <c r="F68" s="6"/>
      <c r="G68" s="6"/>
      <c r="H68" s="6"/>
    </row>
    <row r="69" spans="1:8" x14ac:dyDescent="0.25">
      <c r="A69" s="6">
        <v>1</v>
      </c>
      <c r="B69" s="17" t="s">
        <v>1142</v>
      </c>
      <c r="C69" s="6">
        <v>11</v>
      </c>
      <c r="D69" s="28" t="s">
        <v>1095</v>
      </c>
      <c r="E69" s="6" t="s">
        <v>186</v>
      </c>
      <c r="F69" s="6"/>
      <c r="G69" s="6"/>
      <c r="H69" s="6"/>
    </row>
    <row r="70" spans="1:8" x14ac:dyDescent="0.25">
      <c r="A70" s="6">
        <v>1</v>
      </c>
      <c r="B70" s="17" t="s">
        <v>1143</v>
      </c>
      <c r="C70" s="6">
        <v>11</v>
      </c>
      <c r="D70" s="28" t="s">
        <v>1095</v>
      </c>
      <c r="E70" s="6" t="s">
        <v>186</v>
      </c>
      <c r="F70" s="6"/>
      <c r="G70" s="6"/>
      <c r="H70" s="6"/>
    </row>
    <row r="71" spans="1:8" x14ac:dyDescent="0.25">
      <c r="A71" s="6">
        <v>1</v>
      </c>
      <c r="B71" s="17" t="s">
        <v>1144</v>
      </c>
      <c r="C71" s="6">
        <v>1</v>
      </c>
      <c r="D71" s="28" t="s">
        <v>1095</v>
      </c>
      <c r="E71" s="6" t="s">
        <v>186</v>
      </c>
      <c r="F71" s="6"/>
      <c r="G71" s="6"/>
      <c r="H71" s="6"/>
    </row>
    <row r="72" spans="1:8" x14ac:dyDescent="0.25">
      <c r="A72" s="6">
        <v>1</v>
      </c>
      <c r="B72" s="17" t="s">
        <v>1145</v>
      </c>
      <c r="C72" s="6"/>
      <c r="D72" s="28" t="s">
        <v>1095</v>
      </c>
      <c r="E72" s="6" t="s">
        <v>186</v>
      </c>
      <c r="F72" s="6"/>
      <c r="G72" s="6"/>
      <c r="H72" s="6"/>
    </row>
    <row r="73" spans="1:8" x14ac:dyDescent="0.25">
      <c r="A73" s="6">
        <v>1</v>
      </c>
      <c r="B73" s="17" t="s">
        <v>1146</v>
      </c>
      <c r="C73" s="6">
        <v>14</v>
      </c>
      <c r="D73" s="28" t="s">
        <v>1095</v>
      </c>
      <c r="E73" s="6" t="s">
        <v>186</v>
      </c>
      <c r="F73" s="6"/>
      <c r="G73" s="6"/>
      <c r="H73" s="6"/>
    </row>
    <row r="74" spans="1:8" x14ac:dyDescent="0.25">
      <c r="A74" s="6">
        <v>1</v>
      </c>
      <c r="B74" s="17" t="s">
        <v>1147</v>
      </c>
      <c r="C74" s="6">
        <v>1</v>
      </c>
      <c r="D74" s="28" t="s">
        <v>1095</v>
      </c>
      <c r="E74" s="6" t="s">
        <v>186</v>
      </c>
      <c r="F74" s="6"/>
      <c r="G74" s="6"/>
      <c r="H74" s="6"/>
    </row>
    <row r="75" spans="1:8" x14ac:dyDescent="0.25">
      <c r="A75" s="6">
        <v>1</v>
      </c>
      <c r="B75" s="17" t="s">
        <v>1148</v>
      </c>
      <c r="C75" s="6">
        <v>1</v>
      </c>
      <c r="D75" s="28" t="s">
        <v>1095</v>
      </c>
      <c r="E75" s="6" t="s">
        <v>186</v>
      </c>
      <c r="F75" s="6"/>
      <c r="G75" s="6"/>
      <c r="H75" s="6"/>
    </row>
    <row r="76" spans="1:8" x14ac:dyDescent="0.25">
      <c r="A76" s="6">
        <v>1</v>
      </c>
      <c r="B76" s="17" t="s">
        <v>1149</v>
      </c>
      <c r="C76" s="6">
        <v>5</v>
      </c>
      <c r="D76" s="28" t="s">
        <v>1095</v>
      </c>
      <c r="E76" s="6" t="s">
        <v>186</v>
      </c>
      <c r="F76" s="6"/>
      <c r="G76" s="6"/>
      <c r="H76" s="6"/>
    </row>
    <row r="77" spans="1:8" x14ac:dyDescent="0.25">
      <c r="A77" s="6">
        <v>1</v>
      </c>
      <c r="B77" s="17" t="s">
        <v>1150</v>
      </c>
      <c r="C77" s="6">
        <v>0</v>
      </c>
      <c r="D77" s="28" t="s">
        <v>1095</v>
      </c>
      <c r="E77" s="6" t="s">
        <v>186</v>
      </c>
      <c r="F77" s="6"/>
      <c r="G77" s="6"/>
      <c r="H77" s="6"/>
    </row>
    <row r="78" spans="1:8" x14ac:dyDescent="0.25">
      <c r="A78" s="6">
        <v>1</v>
      </c>
      <c r="B78" s="17" t="s">
        <v>1151</v>
      </c>
      <c r="C78" s="6">
        <v>8</v>
      </c>
      <c r="D78" s="28" t="s">
        <v>1095</v>
      </c>
      <c r="E78" s="6" t="s">
        <v>186</v>
      </c>
      <c r="F78" s="6"/>
      <c r="G78" s="6"/>
      <c r="H78" s="6"/>
    </row>
    <row r="79" spans="1:8" x14ac:dyDescent="0.25">
      <c r="A79" s="6">
        <v>1</v>
      </c>
      <c r="B79" s="17" t="s">
        <v>1152</v>
      </c>
      <c r="C79" s="6">
        <v>5</v>
      </c>
      <c r="D79" s="28" t="s">
        <v>1095</v>
      </c>
      <c r="E79" s="6" t="s">
        <v>186</v>
      </c>
      <c r="F79" s="6"/>
      <c r="G79" s="6"/>
      <c r="H79" s="6"/>
    </row>
    <row r="80" spans="1:8" x14ac:dyDescent="0.25">
      <c r="A80" s="6">
        <v>1</v>
      </c>
      <c r="B80" s="17" t="s">
        <v>1153</v>
      </c>
      <c r="C80" s="6">
        <v>37</v>
      </c>
      <c r="D80" s="28" t="s">
        <v>1095</v>
      </c>
      <c r="E80" s="6" t="s">
        <v>186</v>
      </c>
      <c r="F80" s="6"/>
      <c r="G80" s="6"/>
      <c r="H80" s="6"/>
    </row>
    <row r="81" spans="1:8" x14ac:dyDescent="0.25">
      <c r="A81" s="6">
        <v>1</v>
      </c>
      <c r="B81" s="17" t="s">
        <v>1154</v>
      </c>
      <c r="C81" s="6">
        <v>14</v>
      </c>
      <c r="D81" s="28" t="s">
        <v>1095</v>
      </c>
      <c r="E81" s="6" t="s">
        <v>186</v>
      </c>
      <c r="F81" s="6"/>
      <c r="G81" s="6"/>
      <c r="H81" s="6"/>
    </row>
    <row r="82" spans="1:8" x14ac:dyDescent="0.25">
      <c r="A82" s="6">
        <v>1</v>
      </c>
      <c r="B82" s="17" t="s">
        <v>1155</v>
      </c>
      <c r="C82" s="6"/>
      <c r="D82" s="28" t="s">
        <v>1095</v>
      </c>
      <c r="E82" s="6" t="s">
        <v>186</v>
      </c>
      <c r="F82" s="6"/>
      <c r="G82" s="6"/>
      <c r="H82" s="6"/>
    </row>
    <row r="83" spans="1:8" x14ac:dyDescent="0.25">
      <c r="A83" s="6">
        <v>1</v>
      </c>
      <c r="B83" s="17" t="s">
        <v>1156</v>
      </c>
      <c r="C83" s="6">
        <v>11</v>
      </c>
      <c r="D83" s="28" t="s">
        <v>1095</v>
      </c>
      <c r="E83" s="6" t="s">
        <v>186</v>
      </c>
      <c r="F83" s="6"/>
      <c r="G83" s="6"/>
      <c r="H83" s="6"/>
    </row>
    <row r="84" spans="1:8" x14ac:dyDescent="0.25">
      <c r="A84" s="6">
        <v>1</v>
      </c>
      <c r="B84" s="17" t="s">
        <v>1157</v>
      </c>
      <c r="C84" s="6">
        <v>16</v>
      </c>
      <c r="D84" s="28" t="s">
        <v>1095</v>
      </c>
      <c r="E84" s="6" t="s">
        <v>186</v>
      </c>
      <c r="F84" s="6"/>
      <c r="G84" s="6"/>
      <c r="H84" s="6"/>
    </row>
    <row r="85" spans="1:8" x14ac:dyDescent="0.25">
      <c r="A85" s="6">
        <v>1</v>
      </c>
      <c r="B85" s="17" t="s">
        <v>1158</v>
      </c>
      <c r="C85" s="6"/>
      <c r="D85" s="28" t="s">
        <v>1095</v>
      </c>
      <c r="E85" s="6" t="s">
        <v>186</v>
      </c>
      <c r="F85" s="6"/>
      <c r="G85" s="6"/>
      <c r="H85" s="6"/>
    </row>
    <row r="86" spans="1:8" x14ac:dyDescent="0.25">
      <c r="A86" s="6">
        <v>1</v>
      </c>
      <c r="B86" s="17" t="s">
        <v>1159</v>
      </c>
      <c r="C86" s="6">
        <v>16</v>
      </c>
      <c r="D86" s="28" t="s">
        <v>1095</v>
      </c>
      <c r="E86" s="6" t="s">
        <v>186</v>
      </c>
      <c r="F86" s="6"/>
      <c r="G86" s="6"/>
      <c r="H86" s="6"/>
    </row>
    <row r="87" spans="1:8" x14ac:dyDescent="0.25">
      <c r="A87" s="6">
        <v>1</v>
      </c>
      <c r="B87" s="17" t="s">
        <v>1160</v>
      </c>
      <c r="C87" s="6">
        <v>4</v>
      </c>
      <c r="D87" s="28" t="s">
        <v>1095</v>
      </c>
      <c r="E87" s="6" t="s">
        <v>186</v>
      </c>
      <c r="F87" s="6"/>
      <c r="G87" s="6"/>
      <c r="H87" s="6"/>
    </row>
    <row r="88" spans="1:8" x14ac:dyDescent="0.25">
      <c r="A88" s="6">
        <v>1</v>
      </c>
      <c r="B88" s="17" t="s">
        <v>1161</v>
      </c>
      <c r="C88" s="6">
        <v>9</v>
      </c>
      <c r="D88" s="28" t="s">
        <v>1095</v>
      </c>
      <c r="E88" s="6" t="s">
        <v>186</v>
      </c>
      <c r="F88" s="6"/>
      <c r="G88" s="6"/>
      <c r="H88" s="6"/>
    </row>
    <row r="89" spans="1:8" x14ac:dyDescent="0.25">
      <c r="A89" s="6">
        <v>1</v>
      </c>
      <c r="B89" s="17" t="s">
        <v>1162</v>
      </c>
      <c r="C89" s="6">
        <v>15</v>
      </c>
      <c r="D89" s="28" t="s">
        <v>1095</v>
      </c>
      <c r="E89" s="6" t="s">
        <v>186</v>
      </c>
      <c r="F89" s="6"/>
      <c r="G89" s="6"/>
      <c r="H89" s="6"/>
    </row>
    <row r="90" spans="1:8" x14ac:dyDescent="0.25">
      <c r="A90" s="6">
        <v>1</v>
      </c>
      <c r="B90" s="17" t="s">
        <v>1163</v>
      </c>
      <c r="C90" s="6">
        <v>4</v>
      </c>
      <c r="D90" s="28" t="s">
        <v>1095</v>
      </c>
      <c r="E90" s="6" t="s">
        <v>186</v>
      </c>
      <c r="F90" s="6"/>
      <c r="G90" s="6"/>
      <c r="H90" s="6"/>
    </row>
    <row r="91" spans="1:8" x14ac:dyDescent="0.25">
      <c r="A91" s="6">
        <v>1</v>
      </c>
      <c r="B91" s="17" t="s">
        <v>1164</v>
      </c>
      <c r="C91" s="6">
        <v>4</v>
      </c>
      <c r="D91" s="28" t="s">
        <v>1095</v>
      </c>
      <c r="E91" s="6" t="s">
        <v>186</v>
      </c>
      <c r="F91" s="6"/>
      <c r="G91" s="6"/>
      <c r="H91" s="6"/>
    </row>
    <row r="92" spans="1:8" x14ac:dyDescent="0.25">
      <c r="A92" s="6">
        <v>1</v>
      </c>
      <c r="B92" s="17" t="s">
        <v>1165</v>
      </c>
      <c r="C92" s="6"/>
      <c r="D92" s="28" t="s">
        <v>1095</v>
      </c>
      <c r="E92" s="6" t="s">
        <v>186</v>
      </c>
      <c r="F92" s="6"/>
      <c r="G92" s="6"/>
      <c r="H92" s="6"/>
    </row>
    <row r="93" spans="1:8" x14ac:dyDescent="0.25">
      <c r="A93" s="6">
        <v>1</v>
      </c>
      <c r="B93" s="17" t="s">
        <v>1166</v>
      </c>
      <c r="C93" s="6">
        <v>2</v>
      </c>
      <c r="D93" s="28" t="s">
        <v>1095</v>
      </c>
      <c r="E93" s="6" t="s">
        <v>186</v>
      </c>
      <c r="F93" s="6"/>
      <c r="G93" s="6"/>
      <c r="H93" s="6"/>
    </row>
    <row r="94" spans="1:8" x14ac:dyDescent="0.25">
      <c r="A94" s="6">
        <v>1</v>
      </c>
      <c r="B94" s="17" t="s">
        <v>1167</v>
      </c>
      <c r="C94" s="6">
        <v>2</v>
      </c>
      <c r="D94" s="28" t="s">
        <v>1095</v>
      </c>
      <c r="E94" s="6" t="s">
        <v>186</v>
      </c>
      <c r="F94" s="6"/>
      <c r="G94" s="6"/>
      <c r="H94" s="6"/>
    </row>
    <row r="95" spans="1:8" x14ac:dyDescent="0.25">
      <c r="A95" s="6">
        <v>1</v>
      </c>
      <c r="B95" s="17" t="s">
        <v>1168</v>
      </c>
      <c r="C95" s="6">
        <v>4</v>
      </c>
      <c r="D95" s="28" t="s">
        <v>1095</v>
      </c>
      <c r="E95" s="6" t="s">
        <v>186</v>
      </c>
      <c r="F95" s="6"/>
      <c r="G95" s="6"/>
      <c r="H95" s="6"/>
    </row>
    <row r="96" spans="1:8" x14ac:dyDescent="0.25">
      <c r="A96" s="6">
        <v>1</v>
      </c>
      <c r="B96" s="17" t="s">
        <v>1169</v>
      </c>
      <c r="C96" s="6"/>
      <c r="D96" s="28" t="s">
        <v>1095</v>
      </c>
      <c r="E96" s="6" t="s">
        <v>186</v>
      </c>
      <c r="F96" s="6"/>
      <c r="G96" s="6"/>
      <c r="H96" s="6"/>
    </row>
    <row r="97" spans="1:8" x14ac:dyDescent="0.25">
      <c r="A97" s="6">
        <v>1</v>
      </c>
      <c r="B97" s="17" t="s">
        <v>1170</v>
      </c>
      <c r="C97" s="6">
        <v>4</v>
      </c>
      <c r="D97" s="28" t="s">
        <v>1095</v>
      </c>
      <c r="E97" s="6" t="s">
        <v>186</v>
      </c>
      <c r="F97" s="6"/>
      <c r="G97" s="6"/>
      <c r="H97" s="6"/>
    </row>
    <row r="98" spans="1:8" x14ac:dyDescent="0.25">
      <c r="A98" s="6">
        <v>1</v>
      </c>
      <c r="B98" s="17" t="s">
        <v>1171</v>
      </c>
      <c r="C98" s="6">
        <v>4</v>
      </c>
      <c r="D98" s="28" t="s">
        <v>1095</v>
      </c>
      <c r="E98" s="6" t="s">
        <v>186</v>
      </c>
      <c r="F98" s="6"/>
      <c r="G98" s="6"/>
      <c r="H98" s="6"/>
    </row>
    <row r="99" spans="1:8" x14ac:dyDescent="0.25">
      <c r="A99" s="6">
        <v>1</v>
      </c>
      <c r="B99" s="17" t="s">
        <v>1172</v>
      </c>
      <c r="C99" s="6">
        <v>1</v>
      </c>
      <c r="D99" s="28" t="s">
        <v>1095</v>
      </c>
      <c r="E99" s="6" t="s">
        <v>186</v>
      </c>
      <c r="F99" s="6"/>
      <c r="G99" s="6"/>
      <c r="H99" s="6"/>
    </row>
    <row r="100" spans="1:8" x14ac:dyDescent="0.25">
      <c r="A100" s="6">
        <v>1</v>
      </c>
      <c r="B100" s="17" t="s">
        <v>1173</v>
      </c>
      <c r="C100" s="6">
        <v>4</v>
      </c>
      <c r="D100" s="28" t="s">
        <v>1095</v>
      </c>
      <c r="E100" s="6" t="s">
        <v>186</v>
      </c>
      <c r="F100" s="6"/>
      <c r="G100" s="6"/>
      <c r="H100" s="6"/>
    </row>
    <row r="101" spans="1:8" x14ac:dyDescent="0.25">
      <c r="A101" s="6">
        <v>1</v>
      </c>
      <c r="B101" s="17" t="s">
        <v>1174</v>
      </c>
      <c r="C101" s="6">
        <v>1</v>
      </c>
      <c r="D101" s="28" t="s">
        <v>1095</v>
      </c>
      <c r="E101" s="6" t="s">
        <v>186</v>
      </c>
      <c r="F101" s="6"/>
      <c r="G101" s="6"/>
      <c r="H101" s="6"/>
    </row>
    <row r="102" spans="1:8" x14ac:dyDescent="0.25">
      <c r="A102" s="6">
        <v>1</v>
      </c>
      <c r="B102" s="17" t="s">
        <v>1175</v>
      </c>
      <c r="C102" s="6"/>
      <c r="D102" s="28" t="s">
        <v>1095</v>
      </c>
      <c r="E102" s="6" t="s">
        <v>186</v>
      </c>
      <c r="F102" s="6"/>
      <c r="G102" s="6"/>
      <c r="H102" s="6"/>
    </row>
    <row r="103" spans="1:8" x14ac:dyDescent="0.25">
      <c r="A103" s="6">
        <v>1</v>
      </c>
      <c r="B103" s="17" t="s">
        <v>1176</v>
      </c>
      <c r="C103" s="6">
        <v>6</v>
      </c>
      <c r="D103" s="28" t="s">
        <v>1095</v>
      </c>
      <c r="E103" s="6" t="s">
        <v>186</v>
      </c>
      <c r="F103" s="6"/>
      <c r="G103" s="6"/>
      <c r="H103" s="6"/>
    </row>
    <row r="104" spans="1:8" x14ac:dyDescent="0.25">
      <c r="A104" s="6">
        <v>1</v>
      </c>
      <c r="B104" s="17" t="s">
        <v>1177</v>
      </c>
      <c r="C104" s="6">
        <v>26</v>
      </c>
      <c r="D104" s="28" t="s">
        <v>1095</v>
      </c>
      <c r="E104" s="6" t="s">
        <v>186</v>
      </c>
      <c r="F104" s="6"/>
      <c r="G104" s="6"/>
      <c r="H104" s="6"/>
    </row>
    <row r="105" spans="1:8" x14ac:dyDescent="0.25">
      <c r="A105" s="6">
        <v>1</v>
      </c>
      <c r="B105" s="17" t="s">
        <v>1178</v>
      </c>
      <c r="C105" s="6">
        <v>26</v>
      </c>
      <c r="D105" s="28" t="s">
        <v>1095</v>
      </c>
      <c r="E105" s="6" t="s">
        <v>186</v>
      </c>
      <c r="F105" s="6"/>
      <c r="G105" s="6"/>
      <c r="H105" s="6"/>
    </row>
    <row r="106" spans="1:8" x14ac:dyDescent="0.25">
      <c r="A106" s="6">
        <v>1</v>
      </c>
      <c r="B106" s="17" t="s">
        <v>1179</v>
      </c>
      <c r="C106" s="6">
        <v>26</v>
      </c>
      <c r="D106" s="28" t="s">
        <v>1095</v>
      </c>
      <c r="E106" s="6" t="s">
        <v>186</v>
      </c>
      <c r="F106" s="6"/>
      <c r="G106" s="6"/>
      <c r="H106" s="6"/>
    </row>
    <row r="107" spans="1:8" x14ac:dyDescent="0.25">
      <c r="A107" s="6">
        <v>1</v>
      </c>
      <c r="B107" s="17" t="s">
        <v>1180</v>
      </c>
      <c r="C107" s="6">
        <v>19</v>
      </c>
      <c r="D107" s="28" t="s">
        <v>1095</v>
      </c>
      <c r="E107" s="6" t="s">
        <v>186</v>
      </c>
      <c r="F107" s="6"/>
      <c r="G107" s="6"/>
      <c r="H107" s="6"/>
    </row>
    <row r="108" spans="1:8" x14ac:dyDescent="0.25">
      <c r="A108" s="6">
        <v>1</v>
      </c>
      <c r="B108" s="17" t="s">
        <v>1181</v>
      </c>
      <c r="C108" s="6"/>
      <c r="D108" s="28" t="s">
        <v>1095</v>
      </c>
      <c r="E108" s="6" t="s">
        <v>186</v>
      </c>
      <c r="F108" s="6"/>
      <c r="G108" s="6"/>
      <c r="H108" s="6"/>
    </row>
    <row r="109" spans="1:8" x14ac:dyDescent="0.25">
      <c r="A109" s="6">
        <v>1</v>
      </c>
      <c r="B109" s="17" t="s">
        <v>1182</v>
      </c>
      <c r="C109" s="6">
        <v>3</v>
      </c>
      <c r="D109" s="28" t="s">
        <v>1095</v>
      </c>
      <c r="E109" s="6" t="s">
        <v>186</v>
      </c>
      <c r="F109" s="6"/>
      <c r="G109" s="6"/>
      <c r="H109" s="6"/>
    </row>
    <row r="110" spans="1:8" x14ac:dyDescent="0.25">
      <c r="A110" s="6">
        <v>1</v>
      </c>
      <c r="B110" s="17" t="s">
        <v>1183</v>
      </c>
      <c r="C110" s="6">
        <v>3</v>
      </c>
      <c r="D110" s="28" t="s">
        <v>1095</v>
      </c>
      <c r="E110" s="6" t="s">
        <v>186</v>
      </c>
      <c r="F110" s="6"/>
      <c r="G110" s="6"/>
      <c r="H110" s="6"/>
    </row>
    <row r="111" spans="1:8" x14ac:dyDescent="0.25">
      <c r="A111" s="6">
        <v>1</v>
      </c>
      <c r="B111" s="17" t="s">
        <v>1184</v>
      </c>
      <c r="C111" s="6">
        <v>3</v>
      </c>
      <c r="D111" s="28" t="s">
        <v>1095</v>
      </c>
      <c r="E111" s="6" t="s">
        <v>186</v>
      </c>
      <c r="F111" s="6"/>
      <c r="G111" s="6"/>
      <c r="H111" s="6"/>
    </row>
    <row r="112" spans="1:8" x14ac:dyDescent="0.25">
      <c r="A112" s="6">
        <v>1</v>
      </c>
      <c r="B112" s="17" t="s">
        <v>1185</v>
      </c>
      <c r="C112" s="6">
        <v>18</v>
      </c>
      <c r="D112" s="28" t="s">
        <v>1095</v>
      </c>
      <c r="E112" s="6" t="s">
        <v>186</v>
      </c>
      <c r="F112" s="6"/>
      <c r="G112" s="6"/>
      <c r="H112" s="6"/>
    </row>
    <row r="113" spans="1:8" x14ac:dyDescent="0.25">
      <c r="A113" s="6">
        <v>1</v>
      </c>
      <c r="B113" s="17" t="s">
        <v>1186</v>
      </c>
      <c r="C113" s="6">
        <v>18</v>
      </c>
      <c r="D113" s="28" t="s">
        <v>1095</v>
      </c>
      <c r="E113" s="6" t="s">
        <v>186</v>
      </c>
      <c r="F113" s="6"/>
      <c r="G113" s="6"/>
      <c r="H113" s="6"/>
    </row>
    <row r="114" spans="1:8" x14ac:dyDescent="0.25">
      <c r="A114" s="6">
        <v>1</v>
      </c>
      <c r="B114" s="17" t="s">
        <v>1187</v>
      </c>
      <c r="C114" s="6">
        <v>7</v>
      </c>
      <c r="D114" s="28" t="s">
        <v>1095</v>
      </c>
      <c r="E114" s="6" t="s">
        <v>186</v>
      </c>
      <c r="F114" s="6"/>
      <c r="G114" s="6"/>
      <c r="H114" s="6"/>
    </row>
    <row r="115" spans="1:8" x14ac:dyDescent="0.25">
      <c r="A115" s="6">
        <v>1</v>
      </c>
      <c r="B115" s="17" t="s">
        <v>1188</v>
      </c>
      <c r="C115" s="6">
        <v>0</v>
      </c>
      <c r="D115" s="28" t="s">
        <v>1095</v>
      </c>
      <c r="E115" s="6" t="s">
        <v>186</v>
      </c>
      <c r="F115" s="6"/>
      <c r="G115" s="6"/>
      <c r="H115" s="6"/>
    </row>
    <row r="116" spans="1:8" x14ac:dyDescent="0.25">
      <c r="A116" s="6">
        <v>1</v>
      </c>
      <c r="B116" s="17" t="s">
        <v>1189</v>
      </c>
      <c r="C116" s="6">
        <v>0</v>
      </c>
      <c r="D116" s="28" t="s">
        <v>1095</v>
      </c>
      <c r="E116" s="6" t="s">
        <v>186</v>
      </c>
      <c r="F116" s="6"/>
      <c r="G116" s="6"/>
      <c r="H116" s="6"/>
    </row>
    <row r="117" spans="1:8" x14ac:dyDescent="0.25">
      <c r="A117" s="6">
        <v>1</v>
      </c>
      <c r="B117" s="17" t="s">
        <v>1190</v>
      </c>
      <c r="C117" s="6">
        <v>2</v>
      </c>
      <c r="D117" s="28" t="s">
        <v>1095</v>
      </c>
      <c r="E117" s="6" t="s">
        <v>186</v>
      </c>
      <c r="F117" s="6"/>
      <c r="G117" s="6"/>
      <c r="H117" s="6"/>
    </row>
    <row r="118" spans="1:8" x14ac:dyDescent="0.25">
      <c r="A118" s="6">
        <v>1</v>
      </c>
      <c r="B118" s="17" t="s">
        <v>1191</v>
      </c>
      <c r="C118" s="6">
        <v>5</v>
      </c>
      <c r="D118" s="28" t="s">
        <v>1095</v>
      </c>
      <c r="E118" s="6" t="s">
        <v>186</v>
      </c>
      <c r="F118" s="6"/>
      <c r="G118" s="6"/>
      <c r="H118" s="6"/>
    </row>
    <row r="119" spans="1:8" x14ac:dyDescent="0.25">
      <c r="A119" s="6">
        <v>1</v>
      </c>
      <c r="B119" s="17" t="s">
        <v>1192</v>
      </c>
      <c r="C119" s="6">
        <v>33</v>
      </c>
      <c r="D119" s="28" t="s">
        <v>1095</v>
      </c>
      <c r="E119" s="6" t="s">
        <v>186</v>
      </c>
      <c r="F119" s="6"/>
      <c r="G119" s="6"/>
      <c r="H119" s="6"/>
    </row>
    <row r="120" spans="1:8" x14ac:dyDescent="0.25">
      <c r="A120" s="6">
        <v>1</v>
      </c>
      <c r="B120" s="17" t="s">
        <v>1193</v>
      </c>
      <c r="C120" s="6">
        <v>7</v>
      </c>
      <c r="D120" s="28" t="s">
        <v>1095</v>
      </c>
      <c r="E120" s="6" t="s">
        <v>186</v>
      </c>
      <c r="F120" s="6"/>
      <c r="G120" s="6"/>
      <c r="H120" s="6"/>
    </row>
    <row r="121" spans="1:8" x14ac:dyDescent="0.25">
      <c r="A121" s="6">
        <v>1</v>
      </c>
      <c r="B121" s="17" t="s">
        <v>1194</v>
      </c>
      <c r="C121" s="6">
        <v>2</v>
      </c>
      <c r="D121" s="28" t="s">
        <v>1095</v>
      </c>
      <c r="E121" s="6" t="s">
        <v>186</v>
      </c>
      <c r="F121" s="6"/>
      <c r="G121" s="6"/>
      <c r="H121" s="6"/>
    </row>
    <row r="122" spans="1:8" x14ac:dyDescent="0.25">
      <c r="A122" s="6">
        <v>1</v>
      </c>
      <c r="B122" s="17" t="s">
        <v>1195</v>
      </c>
      <c r="C122" s="6">
        <v>1</v>
      </c>
      <c r="D122" s="28" t="s">
        <v>1095</v>
      </c>
      <c r="E122" s="6" t="s">
        <v>186</v>
      </c>
      <c r="F122" s="6"/>
      <c r="G122" s="6"/>
      <c r="H122" s="6"/>
    </row>
    <row r="123" spans="1:8" x14ac:dyDescent="0.25">
      <c r="A123" s="6">
        <v>1</v>
      </c>
      <c r="B123" s="20">
        <v>1003000480</v>
      </c>
      <c r="C123" s="6">
        <v>1</v>
      </c>
      <c r="D123" s="28" t="s">
        <v>1095</v>
      </c>
      <c r="E123" s="6" t="s">
        <v>186</v>
      </c>
      <c r="F123" s="6"/>
      <c r="G123" s="6"/>
      <c r="H123" s="6"/>
    </row>
    <row r="124" spans="1:8" x14ac:dyDescent="0.25">
      <c r="A124" s="6">
        <v>1</v>
      </c>
      <c r="B124" s="20">
        <v>100300048</v>
      </c>
      <c r="C124" s="6">
        <v>1</v>
      </c>
      <c r="D124" s="28" t="s">
        <v>1095</v>
      </c>
      <c r="E124" s="6" t="s">
        <v>186</v>
      </c>
      <c r="F124" s="6"/>
      <c r="G124" s="6"/>
      <c r="H124" s="6"/>
    </row>
    <row r="125" spans="1:8" x14ac:dyDescent="0.25">
      <c r="A125" s="6">
        <v>1</v>
      </c>
      <c r="B125" s="20">
        <v>826491601</v>
      </c>
      <c r="C125" s="6">
        <v>1</v>
      </c>
      <c r="D125" s="28" t="s">
        <v>1095</v>
      </c>
      <c r="E125" s="6" t="s">
        <v>186</v>
      </c>
      <c r="F125" s="6"/>
      <c r="G125" s="6"/>
      <c r="H125" s="6"/>
    </row>
    <row r="126" spans="1:8" x14ac:dyDescent="0.25">
      <c r="A126" s="6">
        <v>1</v>
      </c>
      <c r="B126" s="18" t="s">
        <v>550</v>
      </c>
      <c r="C126" s="6">
        <v>2</v>
      </c>
      <c r="D126" s="28" t="s">
        <v>1095</v>
      </c>
      <c r="E126" s="6" t="s">
        <v>186</v>
      </c>
      <c r="F126" s="6"/>
      <c r="G126" s="6"/>
      <c r="H126" s="6"/>
    </row>
    <row r="127" spans="1:8" x14ac:dyDescent="0.25">
      <c r="A127" s="6">
        <v>1</v>
      </c>
      <c r="B127" s="17" t="s">
        <v>585</v>
      </c>
      <c r="C127" s="6">
        <v>42</v>
      </c>
      <c r="D127" s="28" t="s">
        <v>1095</v>
      </c>
      <c r="E127" s="6" t="s">
        <v>186</v>
      </c>
      <c r="F127" s="6"/>
      <c r="G127" s="6"/>
      <c r="H127" s="6"/>
    </row>
    <row r="128" spans="1:8" x14ac:dyDescent="0.25">
      <c r="A128" s="6">
        <v>1</v>
      </c>
      <c r="B128" s="17" t="s">
        <v>587</v>
      </c>
      <c r="C128" s="6">
        <v>1</v>
      </c>
      <c r="D128" s="28" t="s">
        <v>1095</v>
      </c>
      <c r="E128" s="6" t="s">
        <v>186</v>
      </c>
      <c r="F128" s="6"/>
      <c r="G128" s="6"/>
      <c r="H128" s="6"/>
    </row>
    <row r="129" spans="1:8" x14ac:dyDescent="0.25">
      <c r="A129" s="6">
        <v>1</v>
      </c>
      <c r="B129" s="17" t="s">
        <v>597</v>
      </c>
      <c r="C129" s="6">
        <v>3</v>
      </c>
      <c r="D129" s="28" t="s">
        <v>1095</v>
      </c>
      <c r="E129" s="6" t="s">
        <v>186</v>
      </c>
      <c r="F129" s="6"/>
      <c r="G129" s="6"/>
      <c r="H129" s="6"/>
    </row>
    <row r="130" spans="1:8" x14ac:dyDescent="0.25">
      <c r="A130" s="6">
        <v>1</v>
      </c>
      <c r="B130" s="17" t="s">
        <v>661</v>
      </c>
      <c r="C130" s="6">
        <v>3</v>
      </c>
      <c r="D130" s="28" t="s">
        <v>1095</v>
      </c>
      <c r="E130" s="6" t="s">
        <v>186</v>
      </c>
      <c r="F130" s="6"/>
      <c r="G130" s="6"/>
      <c r="H130" s="6"/>
    </row>
    <row r="131" spans="1:8" x14ac:dyDescent="0.25">
      <c r="A131" s="6">
        <v>1</v>
      </c>
      <c r="B131" s="17" t="s">
        <v>646</v>
      </c>
      <c r="C131" s="6">
        <v>3</v>
      </c>
      <c r="D131" s="28" t="s">
        <v>1095</v>
      </c>
      <c r="E131" s="6" t="s">
        <v>186</v>
      </c>
      <c r="F131" s="6"/>
      <c r="G131" s="6"/>
      <c r="H131" s="6"/>
    </row>
    <row r="132" spans="1:8" x14ac:dyDescent="0.25">
      <c r="A132" s="6">
        <v>1</v>
      </c>
      <c r="B132" s="17" t="s">
        <v>679</v>
      </c>
      <c r="C132" s="6">
        <v>2</v>
      </c>
      <c r="D132" s="28" t="s">
        <v>1095</v>
      </c>
      <c r="E132" s="6" t="s">
        <v>186</v>
      </c>
      <c r="F132" s="6"/>
      <c r="G132" s="6"/>
      <c r="H132" s="6"/>
    </row>
    <row r="133" spans="1:8" x14ac:dyDescent="0.25">
      <c r="A133" s="6">
        <v>1</v>
      </c>
      <c r="B133" s="17" t="s">
        <v>982</v>
      </c>
      <c r="C133" s="6">
        <v>1</v>
      </c>
      <c r="D133" s="28" t="s">
        <v>1095</v>
      </c>
      <c r="E133" s="6" t="s">
        <v>186</v>
      </c>
      <c r="F133" s="6"/>
      <c r="G133" s="6"/>
      <c r="H133" s="6"/>
    </row>
    <row r="134" spans="1:8" x14ac:dyDescent="0.25">
      <c r="A134" s="6">
        <v>1</v>
      </c>
      <c r="B134" s="17" t="s">
        <v>1196</v>
      </c>
      <c r="C134" s="6">
        <v>1</v>
      </c>
      <c r="D134" s="28" t="s">
        <v>1095</v>
      </c>
      <c r="E134" s="6" t="s">
        <v>186</v>
      </c>
      <c r="F134" s="6"/>
      <c r="G134" s="6"/>
      <c r="H134" s="6"/>
    </row>
    <row r="135" spans="1:8" x14ac:dyDescent="0.25">
      <c r="A135" s="6">
        <v>1</v>
      </c>
      <c r="B135" s="17" t="s">
        <v>1197</v>
      </c>
      <c r="C135" s="6">
        <v>3</v>
      </c>
      <c r="D135" s="28" t="s">
        <v>1095</v>
      </c>
      <c r="E135" s="6" t="s">
        <v>186</v>
      </c>
      <c r="F135" s="6"/>
      <c r="G135" s="6"/>
      <c r="H135" s="6"/>
    </row>
    <row r="136" spans="1:8" x14ac:dyDescent="0.25">
      <c r="A136" s="6">
        <v>1</v>
      </c>
      <c r="B136" s="17" t="s">
        <v>1198</v>
      </c>
      <c r="C136" s="6">
        <v>1</v>
      </c>
      <c r="D136" s="28" t="s">
        <v>1095</v>
      </c>
      <c r="E136" s="6" t="s">
        <v>186</v>
      </c>
      <c r="F136" s="6"/>
      <c r="G136" s="6"/>
      <c r="H136" s="6"/>
    </row>
    <row r="137" spans="1:8" x14ac:dyDescent="0.25">
      <c r="A137" s="6">
        <v>1</v>
      </c>
      <c r="B137" s="17" t="s">
        <v>1199</v>
      </c>
      <c r="C137" s="6">
        <v>2</v>
      </c>
      <c r="D137" s="28" t="s">
        <v>1095</v>
      </c>
      <c r="E137" s="6" t="s">
        <v>186</v>
      </c>
      <c r="F137" s="6"/>
      <c r="G137" s="6"/>
      <c r="H137" s="6"/>
    </row>
    <row r="138" spans="1:8" x14ac:dyDescent="0.25">
      <c r="A138" s="6">
        <v>1</v>
      </c>
      <c r="B138" s="17" t="s">
        <v>1200</v>
      </c>
      <c r="C138" s="6">
        <v>1</v>
      </c>
      <c r="D138" s="28" t="s">
        <v>1095</v>
      </c>
      <c r="E138" s="6" t="s">
        <v>186</v>
      </c>
      <c r="F138" s="6"/>
      <c r="G138" s="6"/>
      <c r="H138" s="6"/>
    </row>
    <row r="139" spans="1:8" x14ac:dyDescent="0.25">
      <c r="A139" s="6">
        <v>1</v>
      </c>
      <c r="B139" s="17" t="s">
        <v>1201</v>
      </c>
      <c r="C139" s="6">
        <v>1</v>
      </c>
      <c r="D139" s="28" t="s">
        <v>1095</v>
      </c>
      <c r="E139" s="6" t="s">
        <v>186</v>
      </c>
      <c r="F139" s="6"/>
      <c r="G139" s="6"/>
      <c r="H139" s="6"/>
    </row>
    <row r="140" spans="1:8" x14ac:dyDescent="0.25">
      <c r="A140" s="6">
        <v>1</v>
      </c>
      <c r="B140" s="17" t="s">
        <v>548</v>
      </c>
      <c r="C140" s="6">
        <v>24</v>
      </c>
      <c r="D140" s="28" t="s">
        <v>1095</v>
      </c>
      <c r="E140" s="6" t="s">
        <v>186</v>
      </c>
      <c r="F140" s="6"/>
      <c r="G140" s="6"/>
      <c r="H140" s="6"/>
    </row>
    <row r="141" spans="1:8" x14ac:dyDescent="0.25">
      <c r="A141" s="6">
        <v>1</v>
      </c>
      <c r="B141" s="17" t="s">
        <v>585</v>
      </c>
      <c r="C141" s="6">
        <v>42</v>
      </c>
      <c r="D141" s="28" t="s">
        <v>1095</v>
      </c>
      <c r="E141" s="6" t="s">
        <v>186</v>
      </c>
      <c r="F141" s="6"/>
      <c r="G141" s="6"/>
      <c r="H141" s="6"/>
    </row>
    <row r="142" spans="1:8" x14ac:dyDescent="0.25">
      <c r="A142" s="6">
        <v>1</v>
      </c>
      <c r="B142" s="17" t="s">
        <v>1202</v>
      </c>
      <c r="C142" s="6">
        <v>20</v>
      </c>
      <c r="D142" s="28" t="s">
        <v>1095</v>
      </c>
      <c r="E142" s="6" t="s">
        <v>186</v>
      </c>
      <c r="F142" s="6"/>
      <c r="G142" s="6"/>
      <c r="H142" s="6"/>
    </row>
    <row r="143" spans="1:8" x14ac:dyDescent="0.25">
      <c r="A143" s="6">
        <v>1</v>
      </c>
      <c r="B143" s="17" t="s">
        <v>578</v>
      </c>
      <c r="C143" s="6">
        <v>20</v>
      </c>
      <c r="D143" s="28" t="s">
        <v>1095</v>
      </c>
      <c r="E143" s="6" t="s">
        <v>186</v>
      </c>
      <c r="F143" s="6"/>
      <c r="G143" s="6"/>
      <c r="H143" s="6"/>
    </row>
    <row r="144" spans="1:8" x14ac:dyDescent="0.25">
      <c r="A144" s="6">
        <v>1</v>
      </c>
      <c r="B144" s="17" t="s">
        <v>572</v>
      </c>
      <c r="C144" s="6"/>
      <c r="D144" s="28" t="s">
        <v>1095</v>
      </c>
      <c r="E144" s="6" t="s">
        <v>186</v>
      </c>
      <c r="F144" s="6"/>
      <c r="G144" s="6"/>
      <c r="H144" s="6"/>
    </row>
    <row r="145" spans="1:8" x14ac:dyDescent="0.25">
      <c r="A145" s="6">
        <v>1</v>
      </c>
      <c r="B145" s="17" t="s">
        <v>560</v>
      </c>
      <c r="C145" s="6"/>
      <c r="D145" s="28" t="s">
        <v>1095</v>
      </c>
      <c r="E145" s="6" t="s">
        <v>186</v>
      </c>
      <c r="F145" s="6"/>
      <c r="G145" s="6"/>
      <c r="H145" s="6"/>
    </row>
    <row r="146" spans="1:8" x14ac:dyDescent="0.25">
      <c r="A146" s="6">
        <v>1</v>
      </c>
      <c r="B146" s="17" t="s">
        <v>554</v>
      </c>
      <c r="C146" s="6"/>
      <c r="D146" s="28" t="s">
        <v>1095</v>
      </c>
      <c r="E146" s="6" t="s">
        <v>186</v>
      </c>
      <c r="F146" s="6"/>
      <c r="G146" s="6"/>
      <c r="H146" s="6"/>
    </row>
    <row r="147" spans="1:8" x14ac:dyDescent="0.25">
      <c r="A147" s="6">
        <v>1</v>
      </c>
      <c r="B147" s="17" t="s">
        <v>549</v>
      </c>
      <c r="C147" s="6"/>
      <c r="D147" s="28" t="s">
        <v>1095</v>
      </c>
      <c r="E147" s="6" t="s">
        <v>186</v>
      </c>
      <c r="F147" s="6"/>
      <c r="G147" s="6"/>
      <c r="H147" s="6"/>
    </row>
    <row r="148" spans="1:8" x14ac:dyDescent="0.25">
      <c r="A148" s="6">
        <v>1</v>
      </c>
      <c r="B148" s="17" t="s">
        <v>555</v>
      </c>
      <c r="C148" s="6"/>
      <c r="D148" s="28" t="s">
        <v>1095</v>
      </c>
      <c r="E148" s="6" t="s">
        <v>186</v>
      </c>
      <c r="F148" s="6"/>
      <c r="G148" s="6"/>
      <c r="H148" s="6"/>
    </row>
    <row r="149" spans="1:8" x14ac:dyDescent="0.25">
      <c r="A149" s="6">
        <v>1</v>
      </c>
      <c r="B149" s="17" t="s">
        <v>561</v>
      </c>
      <c r="C149" s="6"/>
      <c r="D149" s="28" t="s">
        <v>1095</v>
      </c>
      <c r="E149" s="6" t="s">
        <v>186</v>
      </c>
      <c r="F149" s="6"/>
      <c r="G149" s="6"/>
      <c r="H149" s="6"/>
    </row>
    <row r="150" spans="1:8" x14ac:dyDescent="0.25">
      <c r="A150" s="6">
        <v>1</v>
      </c>
      <c r="B150" s="17" t="s">
        <v>567</v>
      </c>
      <c r="C150" s="6"/>
      <c r="D150" s="28" t="s">
        <v>1095</v>
      </c>
      <c r="E150" s="6" t="s">
        <v>186</v>
      </c>
      <c r="F150" s="6"/>
      <c r="G150" s="6"/>
      <c r="H150" s="6"/>
    </row>
    <row r="151" spans="1:8" x14ac:dyDescent="0.25">
      <c r="A151" s="6">
        <v>1</v>
      </c>
      <c r="B151" s="17" t="s">
        <v>573</v>
      </c>
      <c r="C151" s="6"/>
      <c r="D151" s="28" t="s">
        <v>1095</v>
      </c>
      <c r="E151" s="6" t="s">
        <v>186</v>
      </c>
      <c r="F151" s="6"/>
      <c r="G151" s="6"/>
      <c r="H151" s="6"/>
    </row>
    <row r="152" spans="1:8" x14ac:dyDescent="0.25">
      <c r="A152" s="6">
        <v>1</v>
      </c>
      <c r="B152" s="17" t="s">
        <v>579</v>
      </c>
      <c r="C152" s="6"/>
      <c r="D152" s="28" t="s">
        <v>1095</v>
      </c>
      <c r="E152" s="6" t="s">
        <v>186</v>
      </c>
      <c r="F152" s="6"/>
      <c r="G152" s="6"/>
      <c r="H152" s="6"/>
    </row>
    <row r="153" spans="1:8" x14ac:dyDescent="0.25">
      <c r="A153" s="6">
        <v>1</v>
      </c>
      <c r="B153" s="17" t="s">
        <v>586</v>
      </c>
      <c r="C153" s="6"/>
      <c r="D153" s="28" t="s">
        <v>1095</v>
      </c>
      <c r="E153" s="6" t="s">
        <v>186</v>
      </c>
      <c r="F153" s="6"/>
      <c r="G153" s="6"/>
      <c r="H153" s="6"/>
    </row>
    <row r="154" spans="1:8" x14ac:dyDescent="0.25">
      <c r="A154" s="6">
        <v>1</v>
      </c>
      <c r="B154" s="17" t="s">
        <v>591</v>
      </c>
      <c r="C154" s="6"/>
      <c r="D154" s="28" t="s">
        <v>1095</v>
      </c>
      <c r="E154" s="6" t="s">
        <v>186</v>
      </c>
      <c r="F154" s="6"/>
      <c r="G154" s="6"/>
      <c r="H154" s="6"/>
    </row>
    <row r="155" spans="1:8" x14ac:dyDescent="0.25">
      <c r="A155" s="6">
        <v>1</v>
      </c>
      <c r="B155" s="17" t="s">
        <v>596</v>
      </c>
      <c r="C155" s="6"/>
      <c r="D155" s="28" t="s">
        <v>1095</v>
      </c>
      <c r="E155" s="6" t="s">
        <v>186</v>
      </c>
      <c r="F155" s="6"/>
      <c r="G155" s="6"/>
      <c r="H155" s="6"/>
    </row>
    <row r="156" spans="1:8" x14ac:dyDescent="0.25">
      <c r="A156" s="6">
        <v>1</v>
      </c>
      <c r="B156" s="17" t="s">
        <v>602</v>
      </c>
      <c r="C156" s="6"/>
      <c r="D156" s="28" t="s">
        <v>1095</v>
      </c>
      <c r="E156" s="6" t="s">
        <v>186</v>
      </c>
      <c r="F156" s="6"/>
      <c r="G156" s="6"/>
      <c r="H156" s="6"/>
    </row>
    <row r="157" spans="1:8" x14ac:dyDescent="0.25">
      <c r="A157" s="6">
        <v>1</v>
      </c>
      <c r="B157" s="17" t="s">
        <v>607</v>
      </c>
      <c r="C157" s="6"/>
      <c r="D157" s="28" t="s">
        <v>1095</v>
      </c>
      <c r="E157" s="6" t="s">
        <v>186</v>
      </c>
      <c r="F157" s="6"/>
      <c r="G157" s="6"/>
      <c r="H157" s="6"/>
    </row>
    <row r="158" spans="1:8" x14ac:dyDescent="0.25">
      <c r="A158" s="6">
        <v>1</v>
      </c>
      <c r="B158" s="17" t="s">
        <v>612</v>
      </c>
      <c r="C158" s="6"/>
      <c r="D158" s="28" t="s">
        <v>1095</v>
      </c>
      <c r="E158" s="6" t="s">
        <v>186</v>
      </c>
      <c r="F158" s="6"/>
      <c r="G158" s="6"/>
      <c r="H158" s="6"/>
    </row>
    <row r="159" spans="1:8" x14ac:dyDescent="0.25">
      <c r="A159" s="6">
        <v>1</v>
      </c>
      <c r="B159" s="17" t="s">
        <v>591</v>
      </c>
      <c r="C159" s="6">
        <v>1</v>
      </c>
      <c r="D159" s="28" t="s">
        <v>1095</v>
      </c>
      <c r="E159" s="6" t="s">
        <v>186</v>
      </c>
      <c r="F159" s="6"/>
      <c r="G159" s="6"/>
      <c r="H159" s="6"/>
    </row>
    <row r="160" spans="1:8" x14ac:dyDescent="0.25">
      <c r="A160" s="6">
        <v>1</v>
      </c>
      <c r="B160" s="17" t="s">
        <v>1203</v>
      </c>
      <c r="C160" s="6">
        <v>4</v>
      </c>
      <c r="D160" s="28" t="s">
        <v>1095</v>
      </c>
      <c r="E160" s="6" t="s">
        <v>186</v>
      </c>
      <c r="F160" s="6"/>
      <c r="G160" s="6"/>
      <c r="H160" s="6"/>
    </row>
    <row r="161" spans="1:8" x14ac:dyDescent="0.25">
      <c r="A161" s="6">
        <v>1</v>
      </c>
      <c r="B161" s="17" t="s">
        <v>1204</v>
      </c>
      <c r="C161" s="6">
        <v>1</v>
      </c>
      <c r="D161" s="28" t="s">
        <v>1095</v>
      </c>
      <c r="E161" s="6" t="s">
        <v>186</v>
      </c>
      <c r="F161" s="6"/>
      <c r="G161" s="6"/>
      <c r="H161" s="6"/>
    </row>
    <row r="162" spans="1:8" x14ac:dyDescent="0.25">
      <c r="A162" s="6">
        <v>1</v>
      </c>
      <c r="B162" s="17" t="s">
        <v>1205</v>
      </c>
      <c r="C162" s="6">
        <v>92</v>
      </c>
      <c r="D162" s="28" t="s">
        <v>1095</v>
      </c>
      <c r="E162" s="6" t="s">
        <v>186</v>
      </c>
      <c r="F162" s="6"/>
      <c r="G162" s="6"/>
      <c r="H162" s="6"/>
    </row>
    <row r="163" spans="1:8" x14ac:dyDescent="0.25">
      <c r="A163" s="6">
        <v>1</v>
      </c>
      <c r="B163" s="17" t="s">
        <v>1206</v>
      </c>
      <c r="C163" s="6">
        <v>92</v>
      </c>
      <c r="D163" s="28" t="s">
        <v>1095</v>
      </c>
      <c r="E163" s="6" t="s">
        <v>186</v>
      </c>
      <c r="F163" s="6"/>
      <c r="G163" s="6"/>
      <c r="H163" s="6"/>
    </row>
    <row r="164" spans="1:8" x14ac:dyDescent="0.25">
      <c r="A164" s="6">
        <v>1</v>
      </c>
      <c r="B164" s="17" t="s">
        <v>1207</v>
      </c>
      <c r="C164" s="6">
        <v>92</v>
      </c>
      <c r="D164" s="28" t="s">
        <v>1095</v>
      </c>
      <c r="E164" s="6" t="s">
        <v>186</v>
      </c>
      <c r="F164" s="6"/>
      <c r="G164" s="6"/>
      <c r="H164" s="6"/>
    </row>
    <row r="165" spans="1:8" x14ac:dyDescent="0.25">
      <c r="A165" s="6">
        <v>1</v>
      </c>
      <c r="B165" s="17" t="s">
        <v>1208</v>
      </c>
      <c r="C165" s="6">
        <v>106</v>
      </c>
      <c r="D165" s="28" t="s">
        <v>1095</v>
      </c>
      <c r="E165" s="6" t="s">
        <v>186</v>
      </c>
      <c r="F165" s="6"/>
      <c r="G165" s="6"/>
      <c r="H165" s="6"/>
    </row>
    <row r="166" spans="1:8" x14ac:dyDescent="0.25">
      <c r="A166" s="6">
        <v>1</v>
      </c>
      <c r="B166" s="17" t="s">
        <v>1209</v>
      </c>
      <c r="C166" s="6">
        <v>21</v>
      </c>
      <c r="D166" s="28" t="s">
        <v>1095</v>
      </c>
      <c r="E166" s="6" t="s">
        <v>186</v>
      </c>
      <c r="F166" s="6"/>
      <c r="G166" s="6"/>
      <c r="H166" s="6"/>
    </row>
    <row r="167" spans="1:8" x14ac:dyDescent="0.25">
      <c r="A167" s="6">
        <v>1</v>
      </c>
      <c r="B167" s="17" t="s">
        <v>1210</v>
      </c>
      <c r="C167" s="6">
        <v>11</v>
      </c>
      <c r="D167" s="28" t="s">
        <v>1095</v>
      </c>
      <c r="E167" s="6" t="s">
        <v>186</v>
      </c>
      <c r="F167" s="6"/>
      <c r="G167" s="6"/>
      <c r="H167" s="6"/>
    </row>
    <row r="168" spans="1:8" x14ac:dyDescent="0.25">
      <c r="A168" s="6">
        <v>1</v>
      </c>
      <c r="B168" s="17" t="s">
        <v>1211</v>
      </c>
      <c r="C168" s="6">
        <v>2</v>
      </c>
      <c r="D168" s="28" t="s">
        <v>1095</v>
      </c>
      <c r="E168" s="6" t="s">
        <v>186</v>
      </c>
      <c r="F168" s="6"/>
      <c r="G168" s="6"/>
      <c r="H168" s="6"/>
    </row>
    <row r="169" spans="1:8" x14ac:dyDescent="0.25">
      <c r="A169" s="6">
        <v>1</v>
      </c>
      <c r="B169" s="17" t="s">
        <v>1212</v>
      </c>
      <c r="C169" s="6">
        <v>23</v>
      </c>
      <c r="D169" s="28" t="s">
        <v>1095</v>
      </c>
      <c r="E169" s="6" t="s">
        <v>186</v>
      </c>
      <c r="F169" s="6"/>
      <c r="G169" s="6"/>
      <c r="H169" s="6"/>
    </row>
    <row r="170" spans="1:8" x14ac:dyDescent="0.25">
      <c r="A170" s="6">
        <v>1</v>
      </c>
      <c r="B170" s="17" t="s">
        <v>1213</v>
      </c>
      <c r="C170" s="6">
        <v>27</v>
      </c>
      <c r="D170" s="28" t="s">
        <v>1095</v>
      </c>
      <c r="E170" s="6" t="s">
        <v>186</v>
      </c>
      <c r="F170" s="6"/>
      <c r="G170" s="6"/>
      <c r="H170" s="6"/>
    </row>
    <row r="171" spans="1:8" x14ac:dyDescent="0.25">
      <c r="A171" s="6">
        <v>1</v>
      </c>
      <c r="B171" s="17" t="s">
        <v>1214</v>
      </c>
      <c r="C171" s="6">
        <v>27</v>
      </c>
      <c r="D171" s="28" t="s">
        <v>1095</v>
      </c>
      <c r="E171" s="6" t="s">
        <v>186</v>
      </c>
      <c r="F171" s="6"/>
      <c r="G171" s="6"/>
      <c r="H171" s="6"/>
    </row>
    <row r="172" spans="1:8" x14ac:dyDescent="0.25">
      <c r="A172" s="6">
        <v>1</v>
      </c>
      <c r="B172" s="17" t="s">
        <v>1215</v>
      </c>
      <c r="C172" s="6">
        <v>27</v>
      </c>
      <c r="D172" s="28" t="s">
        <v>1095</v>
      </c>
      <c r="E172" s="6" t="s">
        <v>186</v>
      </c>
      <c r="F172" s="6"/>
      <c r="G172" s="6"/>
      <c r="H172" s="6"/>
    </row>
    <row r="173" spans="1:8" x14ac:dyDescent="0.25">
      <c r="A173" s="6">
        <v>1</v>
      </c>
      <c r="B173" s="17" t="s">
        <v>1216</v>
      </c>
      <c r="C173" s="6">
        <v>1</v>
      </c>
      <c r="D173" s="28" t="s">
        <v>1095</v>
      </c>
      <c r="E173" s="6" t="s">
        <v>186</v>
      </c>
      <c r="F173" s="6"/>
      <c r="G173" s="6"/>
      <c r="H173" s="6"/>
    </row>
    <row r="174" spans="1:8" x14ac:dyDescent="0.25">
      <c r="A174" s="6">
        <v>1</v>
      </c>
      <c r="B174" s="17" t="s">
        <v>1217</v>
      </c>
      <c r="C174" s="6">
        <v>1</v>
      </c>
      <c r="D174" s="28" t="s">
        <v>1095</v>
      </c>
      <c r="E174" s="6" t="s">
        <v>186</v>
      </c>
      <c r="F174" s="6"/>
      <c r="G174" s="6"/>
      <c r="H174" s="6"/>
    </row>
    <row r="175" spans="1:8" x14ac:dyDescent="0.25">
      <c r="A175" s="6">
        <v>1</v>
      </c>
      <c r="B175" s="17" t="s">
        <v>1218</v>
      </c>
      <c r="C175" s="6">
        <v>91</v>
      </c>
      <c r="D175" s="28" t="s">
        <v>1095</v>
      </c>
      <c r="E175" s="6" t="s">
        <v>186</v>
      </c>
      <c r="F175" s="6"/>
      <c r="G175" s="6"/>
      <c r="H175" s="6"/>
    </row>
    <row r="176" spans="1:8" x14ac:dyDescent="0.25">
      <c r="A176" s="6">
        <v>1</v>
      </c>
      <c r="B176" s="17" t="s">
        <v>1219</v>
      </c>
      <c r="C176" s="6">
        <v>19</v>
      </c>
      <c r="D176" s="28" t="s">
        <v>1095</v>
      </c>
      <c r="E176" s="6" t="s">
        <v>186</v>
      </c>
      <c r="F176" s="6"/>
      <c r="G176" s="6"/>
      <c r="H176" s="6"/>
    </row>
    <row r="177" spans="1:8" x14ac:dyDescent="0.25">
      <c r="A177" s="6">
        <v>1</v>
      </c>
      <c r="B177" s="17" t="s">
        <v>1220</v>
      </c>
      <c r="C177" s="6">
        <v>31</v>
      </c>
      <c r="D177" s="28" t="s">
        <v>1095</v>
      </c>
      <c r="E177" s="6" t="s">
        <v>186</v>
      </c>
      <c r="F177" s="6"/>
      <c r="G177" s="6"/>
      <c r="H177" s="6"/>
    </row>
    <row r="178" spans="1:8" x14ac:dyDescent="0.25">
      <c r="A178" s="6">
        <v>1</v>
      </c>
      <c r="B178" s="17" t="s">
        <v>1221</v>
      </c>
      <c r="C178" s="6">
        <v>92</v>
      </c>
      <c r="D178" s="28" t="s">
        <v>1095</v>
      </c>
      <c r="E178" s="6" t="s">
        <v>186</v>
      </c>
      <c r="F178" s="6"/>
      <c r="G178" s="6"/>
      <c r="H178" s="6"/>
    </row>
    <row r="179" spans="1:8" x14ac:dyDescent="0.25">
      <c r="A179" s="6">
        <v>1</v>
      </c>
      <c r="B179" s="17" t="s">
        <v>1222</v>
      </c>
      <c r="C179" s="6">
        <v>92</v>
      </c>
      <c r="D179" s="28" t="s">
        <v>1095</v>
      </c>
      <c r="E179" s="6" t="s">
        <v>186</v>
      </c>
      <c r="F179" s="6"/>
      <c r="G179" s="6"/>
      <c r="H179" s="6"/>
    </row>
    <row r="180" spans="1:8" x14ac:dyDescent="0.25">
      <c r="A180" s="6">
        <v>1</v>
      </c>
      <c r="B180" s="17" t="s">
        <v>1223</v>
      </c>
      <c r="C180" s="6">
        <v>106</v>
      </c>
      <c r="D180" s="28" t="s">
        <v>1095</v>
      </c>
      <c r="E180" s="6" t="s">
        <v>186</v>
      </c>
      <c r="F180" s="6"/>
      <c r="G180" s="6"/>
      <c r="H180" s="6"/>
    </row>
    <row r="181" spans="1:8" x14ac:dyDescent="0.25">
      <c r="A181" s="6">
        <v>1</v>
      </c>
      <c r="B181" s="17" t="s">
        <v>1224</v>
      </c>
      <c r="C181" s="6">
        <v>106</v>
      </c>
      <c r="D181" s="28" t="s">
        <v>1095</v>
      </c>
      <c r="E181" s="6" t="s">
        <v>186</v>
      </c>
      <c r="F181" s="6"/>
      <c r="G181" s="6"/>
      <c r="H181" s="6"/>
    </row>
    <row r="182" spans="1:8" x14ac:dyDescent="0.25">
      <c r="A182" s="6">
        <v>1</v>
      </c>
      <c r="B182" s="17" t="s">
        <v>1225</v>
      </c>
      <c r="C182" s="6">
        <v>143</v>
      </c>
      <c r="D182" s="28" t="s">
        <v>1095</v>
      </c>
      <c r="E182" s="6" t="s">
        <v>186</v>
      </c>
      <c r="F182" s="6"/>
      <c r="G182" s="6"/>
      <c r="H182" s="6"/>
    </row>
    <row r="183" spans="1:8" x14ac:dyDescent="0.25">
      <c r="A183" s="6">
        <v>1</v>
      </c>
      <c r="B183" s="17" t="s">
        <v>1226</v>
      </c>
      <c r="C183" s="6"/>
      <c r="D183" s="28" t="s">
        <v>1095</v>
      </c>
      <c r="E183" s="6" t="s">
        <v>186</v>
      </c>
      <c r="F183" s="6"/>
      <c r="G183" s="6"/>
      <c r="H183" s="6"/>
    </row>
    <row r="184" spans="1:8" x14ac:dyDescent="0.25">
      <c r="A184" s="6">
        <v>1</v>
      </c>
      <c r="B184" s="17" t="s">
        <v>1227</v>
      </c>
      <c r="C184" s="6">
        <v>4</v>
      </c>
      <c r="D184" s="28" t="s">
        <v>1095</v>
      </c>
      <c r="E184" s="6" t="s">
        <v>186</v>
      </c>
      <c r="F184" s="6"/>
      <c r="G184" s="6"/>
      <c r="H184" s="6"/>
    </row>
    <row r="185" spans="1:8" x14ac:dyDescent="0.25">
      <c r="A185" s="6">
        <v>1</v>
      </c>
      <c r="B185" s="17" t="s">
        <v>858</v>
      </c>
      <c r="C185" s="6">
        <v>0</v>
      </c>
      <c r="D185" s="28" t="s">
        <v>1095</v>
      </c>
      <c r="E185" s="6" t="s">
        <v>186</v>
      </c>
      <c r="F185" s="6"/>
      <c r="G185" s="6"/>
      <c r="H185" s="6"/>
    </row>
    <row r="186" spans="1:8" x14ac:dyDescent="0.25">
      <c r="A186" s="6">
        <v>1</v>
      </c>
      <c r="B186" s="17" t="s">
        <v>859</v>
      </c>
      <c r="C186" s="6">
        <v>0</v>
      </c>
      <c r="D186" s="28" t="s">
        <v>1095</v>
      </c>
      <c r="E186" s="6" t="s">
        <v>186</v>
      </c>
      <c r="F186" s="6"/>
      <c r="G186" s="6"/>
      <c r="H186" s="6"/>
    </row>
    <row r="187" spans="1:8" x14ac:dyDescent="0.25">
      <c r="A187" s="6">
        <v>1</v>
      </c>
      <c r="B187" s="17" t="s">
        <v>860</v>
      </c>
      <c r="C187" s="6">
        <v>0</v>
      </c>
      <c r="D187" s="28" t="s">
        <v>1095</v>
      </c>
      <c r="E187" s="6" t="s">
        <v>186</v>
      </c>
      <c r="F187" s="6"/>
      <c r="G187" s="6"/>
      <c r="H187" s="6"/>
    </row>
    <row r="188" spans="1:8" x14ac:dyDescent="0.25">
      <c r="A188" s="6">
        <v>1</v>
      </c>
      <c r="B188" s="17" t="s">
        <v>861</v>
      </c>
      <c r="C188" s="6">
        <v>0</v>
      </c>
      <c r="D188" s="28" t="s">
        <v>1095</v>
      </c>
      <c r="E188" s="6" t="s">
        <v>186</v>
      </c>
      <c r="F188" s="6"/>
      <c r="G188" s="6"/>
      <c r="H188" s="6"/>
    </row>
    <row r="189" spans="1:8" x14ac:dyDescent="0.25">
      <c r="A189" s="6">
        <v>1</v>
      </c>
      <c r="B189" s="17" t="s">
        <v>862</v>
      </c>
      <c r="C189" s="6">
        <v>0</v>
      </c>
      <c r="D189" s="28" t="s">
        <v>1095</v>
      </c>
      <c r="E189" s="6" t="s">
        <v>186</v>
      </c>
      <c r="F189" s="6"/>
      <c r="G189" s="6"/>
      <c r="H189" s="6"/>
    </row>
    <row r="190" spans="1:8" x14ac:dyDescent="0.25">
      <c r="A190" s="6">
        <v>1</v>
      </c>
      <c r="B190" s="6" t="s">
        <v>863</v>
      </c>
      <c r="C190" s="6">
        <v>0</v>
      </c>
      <c r="D190" s="28" t="s">
        <v>1095</v>
      </c>
      <c r="E190" s="6" t="s">
        <v>186</v>
      </c>
      <c r="F190" s="6"/>
      <c r="G190" s="6"/>
      <c r="H190" s="6"/>
    </row>
    <row r="191" spans="1:8" x14ac:dyDescent="0.25">
      <c r="A191" s="6">
        <v>1</v>
      </c>
      <c r="B191" s="17" t="s">
        <v>864</v>
      </c>
      <c r="C191" s="6">
        <v>0</v>
      </c>
      <c r="D191" s="28" t="s">
        <v>1095</v>
      </c>
      <c r="E191" s="6" t="s">
        <v>186</v>
      </c>
      <c r="F191" s="6"/>
      <c r="G191" s="6"/>
      <c r="H191" s="6"/>
    </row>
    <row r="192" spans="1:8" x14ac:dyDescent="0.25">
      <c r="A192" s="6">
        <v>1</v>
      </c>
      <c r="B192" s="17" t="s">
        <v>865</v>
      </c>
      <c r="C192" s="6">
        <v>0</v>
      </c>
      <c r="D192" s="28" t="s">
        <v>1095</v>
      </c>
      <c r="E192" s="6" t="s">
        <v>186</v>
      </c>
      <c r="F192" s="6"/>
      <c r="G192" s="6"/>
      <c r="H192" s="6"/>
    </row>
    <row r="193" spans="1:8" x14ac:dyDescent="0.25">
      <c r="A193" s="6">
        <v>1</v>
      </c>
      <c r="B193" s="17" t="s">
        <v>866</v>
      </c>
      <c r="C193" s="6">
        <v>0</v>
      </c>
      <c r="D193" s="28" t="s">
        <v>1095</v>
      </c>
      <c r="E193" s="6" t="s">
        <v>186</v>
      </c>
      <c r="F193" s="6"/>
      <c r="G193" s="6"/>
      <c r="H193" s="6"/>
    </row>
    <row r="194" spans="1:8" x14ac:dyDescent="0.25">
      <c r="A194" s="6">
        <v>1</v>
      </c>
      <c r="B194" s="17" t="s">
        <v>867</v>
      </c>
      <c r="C194" s="6">
        <v>0</v>
      </c>
      <c r="D194" s="28" t="s">
        <v>1095</v>
      </c>
      <c r="E194" s="6" t="s">
        <v>186</v>
      </c>
      <c r="F194" s="6"/>
      <c r="G194" s="6"/>
      <c r="H194" s="6"/>
    </row>
    <row r="195" spans="1:8" x14ac:dyDescent="0.25">
      <c r="A195" s="6">
        <v>1</v>
      </c>
      <c r="B195" s="17" t="s">
        <v>868</v>
      </c>
      <c r="C195" s="6">
        <v>0</v>
      </c>
      <c r="D195" s="28" t="s">
        <v>1095</v>
      </c>
      <c r="E195" s="6" t="s">
        <v>186</v>
      </c>
      <c r="F195" s="6"/>
      <c r="G195" s="6"/>
      <c r="H195" s="6"/>
    </row>
    <row r="196" spans="1:8" x14ac:dyDescent="0.25">
      <c r="A196" s="6">
        <v>1</v>
      </c>
      <c r="B196" s="17" t="s">
        <v>869</v>
      </c>
      <c r="C196" s="6">
        <v>0</v>
      </c>
      <c r="D196" s="28" t="s">
        <v>1095</v>
      </c>
      <c r="E196" s="6" t="s">
        <v>186</v>
      </c>
      <c r="F196" s="6"/>
      <c r="G196" s="6"/>
      <c r="H196" s="6"/>
    </row>
    <row r="197" spans="1:8" x14ac:dyDescent="0.25">
      <c r="A197" s="6">
        <v>1</v>
      </c>
      <c r="B197" s="17" t="s">
        <v>870</v>
      </c>
      <c r="C197" s="6">
        <v>0</v>
      </c>
      <c r="D197" s="28" t="s">
        <v>1095</v>
      </c>
      <c r="E197" s="6" t="s">
        <v>186</v>
      </c>
      <c r="F197" s="6"/>
      <c r="G197" s="6"/>
      <c r="H197" s="6"/>
    </row>
    <row r="198" spans="1:8" x14ac:dyDescent="0.25">
      <c r="A198" s="6">
        <v>1</v>
      </c>
      <c r="B198" s="17" t="s">
        <v>871</v>
      </c>
      <c r="C198" s="6">
        <v>0</v>
      </c>
      <c r="D198" s="28" t="s">
        <v>1095</v>
      </c>
      <c r="E198" s="6" t="s">
        <v>186</v>
      </c>
      <c r="F198" s="6"/>
      <c r="G198" s="6"/>
      <c r="H198" s="6"/>
    </row>
    <row r="199" spans="1:8" x14ac:dyDescent="0.25">
      <c r="A199" s="6">
        <v>1</v>
      </c>
      <c r="B199" s="17" t="s">
        <v>872</v>
      </c>
      <c r="C199" s="6">
        <v>0</v>
      </c>
      <c r="D199" s="28" t="s">
        <v>1095</v>
      </c>
      <c r="E199" s="6" t="s">
        <v>186</v>
      </c>
      <c r="F199" s="6"/>
      <c r="G199" s="6"/>
      <c r="H199" s="6"/>
    </row>
    <row r="200" spans="1:8" x14ac:dyDescent="0.25">
      <c r="A200" s="6">
        <v>1</v>
      </c>
      <c r="B200" s="17" t="s">
        <v>873</v>
      </c>
      <c r="C200" s="6">
        <v>0</v>
      </c>
      <c r="D200" s="28" t="s">
        <v>1095</v>
      </c>
      <c r="E200" s="6" t="s">
        <v>186</v>
      </c>
      <c r="F200" s="6"/>
      <c r="G200" s="6"/>
      <c r="H200" s="6"/>
    </row>
    <row r="201" spans="1:8" x14ac:dyDescent="0.25">
      <c r="A201" s="6">
        <v>1</v>
      </c>
      <c r="B201" s="17" t="s">
        <v>874</v>
      </c>
      <c r="C201" s="6">
        <v>0</v>
      </c>
      <c r="D201" s="28" t="s">
        <v>1095</v>
      </c>
      <c r="E201" s="6" t="s">
        <v>186</v>
      </c>
      <c r="F201" s="6"/>
      <c r="G201" s="6"/>
      <c r="H201" s="6"/>
    </row>
    <row r="202" spans="1:8" x14ac:dyDescent="0.25">
      <c r="A202" s="6">
        <v>1</v>
      </c>
      <c r="B202" s="17" t="s">
        <v>875</v>
      </c>
      <c r="C202" s="6">
        <v>0</v>
      </c>
      <c r="D202" s="28" t="s">
        <v>1095</v>
      </c>
      <c r="E202" s="6" t="s">
        <v>186</v>
      </c>
      <c r="F202" s="6"/>
      <c r="G202" s="6"/>
      <c r="H202" s="6"/>
    </row>
    <row r="203" spans="1:8" x14ac:dyDescent="0.25">
      <c r="A203" s="6">
        <v>1</v>
      </c>
      <c r="B203" s="17" t="s">
        <v>876</v>
      </c>
      <c r="C203" s="6">
        <v>0</v>
      </c>
      <c r="D203" s="28" t="s">
        <v>1095</v>
      </c>
      <c r="E203" s="6" t="s">
        <v>186</v>
      </c>
      <c r="F203" s="6"/>
      <c r="G203" s="6"/>
      <c r="H203" s="6"/>
    </row>
    <row r="204" spans="1:8" ht="29.25" x14ac:dyDescent="0.25">
      <c r="A204" s="6">
        <v>1</v>
      </c>
      <c r="B204" s="17" t="s">
        <v>877</v>
      </c>
      <c r="C204" s="6">
        <v>0</v>
      </c>
      <c r="D204" s="28" t="s">
        <v>1095</v>
      </c>
      <c r="E204" s="6" t="s">
        <v>186</v>
      </c>
      <c r="F204" s="6"/>
      <c r="G204" s="6"/>
      <c r="H204" s="6"/>
    </row>
    <row r="205" spans="1:8" x14ac:dyDescent="0.25">
      <c r="A205" s="6">
        <v>1</v>
      </c>
      <c r="B205" s="6" t="s">
        <v>878</v>
      </c>
      <c r="C205" s="6">
        <v>0</v>
      </c>
      <c r="D205" s="28" t="s">
        <v>1095</v>
      </c>
      <c r="E205" s="6" t="s">
        <v>186</v>
      </c>
      <c r="F205" s="6"/>
      <c r="G205" s="6"/>
      <c r="H205" s="6"/>
    </row>
    <row r="206" spans="1:8" x14ac:dyDescent="0.25">
      <c r="A206" s="6">
        <v>1</v>
      </c>
      <c r="B206" s="17" t="s">
        <v>879</v>
      </c>
      <c r="C206" s="6">
        <v>0</v>
      </c>
      <c r="D206" s="28" t="s">
        <v>1095</v>
      </c>
      <c r="E206" s="6" t="s">
        <v>186</v>
      </c>
      <c r="F206" s="6"/>
      <c r="G206" s="6"/>
      <c r="H206" s="6"/>
    </row>
    <row r="207" spans="1:8" x14ac:dyDescent="0.25">
      <c r="A207" s="6">
        <v>1</v>
      </c>
      <c r="B207" s="6" t="s">
        <v>880</v>
      </c>
      <c r="C207" s="6">
        <v>0</v>
      </c>
      <c r="D207" s="28" t="s">
        <v>1095</v>
      </c>
      <c r="E207" s="6" t="s">
        <v>186</v>
      </c>
      <c r="F207" s="6"/>
      <c r="G207" s="6"/>
      <c r="H207" s="6"/>
    </row>
    <row r="208" spans="1:8" x14ac:dyDescent="0.25">
      <c r="A208" s="6">
        <v>1</v>
      </c>
      <c r="B208" s="17" t="s">
        <v>881</v>
      </c>
      <c r="C208" s="6">
        <v>0</v>
      </c>
      <c r="D208" s="28" t="s">
        <v>1095</v>
      </c>
      <c r="E208" s="6" t="s">
        <v>186</v>
      </c>
      <c r="F208" s="6"/>
      <c r="G208" s="6"/>
      <c r="H208" s="6"/>
    </row>
    <row r="209" spans="1:8" x14ac:dyDescent="0.25">
      <c r="A209" s="6">
        <v>1</v>
      </c>
      <c r="B209" s="17" t="s">
        <v>882</v>
      </c>
      <c r="C209" s="6">
        <v>0</v>
      </c>
      <c r="D209" s="28" t="s">
        <v>1095</v>
      </c>
      <c r="E209" s="6" t="s">
        <v>186</v>
      </c>
      <c r="F209" s="6"/>
      <c r="G209" s="6"/>
      <c r="H209" s="6"/>
    </row>
    <row r="210" spans="1:8" x14ac:dyDescent="0.25">
      <c r="A210" s="6">
        <v>1</v>
      </c>
      <c r="B210" s="17" t="s">
        <v>883</v>
      </c>
      <c r="C210" s="6">
        <v>0</v>
      </c>
      <c r="D210" s="28" t="s">
        <v>1095</v>
      </c>
      <c r="E210" s="6" t="s">
        <v>186</v>
      </c>
      <c r="F210" s="6"/>
      <c r="G210" s="6"/>
      <c r="H210" s="6"/>
    </row>
    <row r="211" spans="1:8" x14ac:dyDescent="0.25">
      <c r="A211" s="6">
        <v>1</v>
      </c>
      <c r="B211" s="17" t="s">
        <v>884</v>
      </c>
      <c r="C211" s="6">
        <v>0</v>
      </c>
      <c r="D211" s="28" t="s">
        <v>1095</v>
      </c>
      <c r="E211" s="6" t="s">
        <v>186</v>
      </c>
      <c r="F211" s="6"/>
      <c r="G211" s="6"/>
      <c r="H211" s="6"/>
    </row>
    <row r="212" spans="1:8" x14ac:dyDescent="0.25">
      <c r="A212" s="6">
        <v>1</v>
      </c>
      <c r="B212" s="17" t="s">
        <v>885</v>
      </c>
      <c r="C212" s="6">
        <v>0</v>
      </c>
      <c r="D212" s="28" t="s">
        <v>1095</v>
      </c>
      <c r="E212" s="6" t="s">
        <v>186</v>
      </c>
      <c r="F212" s="6"/>
      <c r="G212" s="6"/>
      <c r="H212" s="6"/>
    </row>
    <row r="213" spans="1:8" x14ac:dyDescent="0.25">
      <c r="A213" s="6">
        <v>1</v>
      </c>
      <c r="B213" s="17" t="s">
        <v>886</v>
      </c>
      <c r="C213" s="6">
        <v>0</v>
      </c>
      <c r="D213" s="28" t="s">
        <v>1095</v>
      </c>
      <c r="E213" s="6" t="s">
        <v>186</v>
      </c>
      <c r="F213" s="6"/>
      <c r="G213" s="6"/>
      <c r="H213" s="6"/>
    </row>
    <row r="214" spans="1:8" x14ac:dyDescent="0.25">
      <c r="A214" s="6">
        <v>1</v>
      </c>
      <c r="B214" s="17" t="s">
        <v>887</v>
      </c>
      <c r="C214" s="6">
        <v>0</v>
      </c>
      <c r="D214" s="28" t="s">
        <v>1095</v>
      </c>
      <c r="E214" s="6" t="s">
        <v>186</v>
      </c>
      <c r="F214" s="6"/>
      <c r="G214" s="6"/>
      <c r="H214" s="6"/>
    </row>
    <row r="215" spans="1:8" x14ac:dyDescent="0.25">
      <c r="A215" s="6">
        <v>1</v>
      </c>
      <c r="B215" s="17" t="s">
        <v>888</v>
      </c>
      <c r="C215" s="6">
        <v>0</v>
      </c>
      <c r="D215" s="28" t="s">
        <v>1095</v>
      </c>
      <c r="E215" s="6" t="s">
        <v>186</v>
      </c>
      <c r="F215" s="6"/>
      <c r="G215" s="6"/>
      <c r="H215" s="6"/>
    </row>
    <row r="216" spans="1:8" x14ac:dyDescent="0.25">
      <c r="A216" s="6">
        <v>1</v>
      </c>
      <c r="B216" s="17" t="s">
        <v>889</v>
      </c>
      <c r="C216" s="6">
        <v>0</v>
      </c>
      <c r="D216" s="28" t="s">
        <v>1095</v>
      </c>
      <c r="E216" s="6" t="s">
        <v>186</v>
      </c>
      <c r="F216" s="6"/>
      <c r="G216" s="6"/>
      <c r="H216" s="6"/>
    </row>
    <row r="217" spans="1:8" x14ac:dyDescent="0.25">
      <c r="A217" s="6">
        <v>1</v>
      </c>
      <c r="B217" s="17" t="s">
        <v>890</v>
      </c>
      <c r="C217" s="6">
        <v>0</v>
      </c>
      <c r="D217" s="28" t="s">
        <v>1095</v>
      </c>
      <c r="E217" s="6" t="s">
        <v>186</v>
      </c>
      <c r="F217" s="6"/>
      <c r="G217" s="6"/>
      <c r="H217" s="6"/>
    </row>
    <row r="218" spans="1:8" x14ac:dyDescent="0.25">
      <c r="A218" s="6">
        <v>1</v>
      </c>
      <c r="B218" s="17" t="s">
        <v>891</v>
      </c>
      <c r="C218" s="6">
        <v>0</v>
      </c>
      <c r="D218" s="28" t="s">
        <v>1095</v>
      </c>
      <c r="E218" s="6" t="s">
        <v>186</v>
      </c>
      <c r="F218" s="6"/>
      <c r="G218" s="6"/>
      <c r="H218" s="6"/>
    </row>
    <row r="219" spans="1:8" x14ac:dyDescent="0.25">
      <c r="A219" s="6">
        <v>1</v>
      </c>
      <c r="B219" s="17" t="s">
        <v>892</v>
      </c>
      <c r="C219" s="6">
        <v>0</v>
      </c>
      <c r="D219" s="28" t="s">
        <v>1095</v>
      </c>
      <c r="E219" s="6" t="s">
        <v>186</v>
      </c>
      <c r="F219" s="6"/>
      <c r="G219" s="6"/>
      <c r="H219" s="6"/>
    </row>
    <row r="220" spans="1:8" x14ac:dyDescent="0.25">
      <c r="A220" s="6">
        <v>1</v>
      </c>
      <c r="B220" s="17" t="s">
        <v>893</v>
      </c>
      <c r="C220" s="6">
        <v>0</v>
      </c>
      <c r="D220" s="28" t="s">
        <v>1095</v>
      </c>
      <c r="E220" s="6" t="s">
        <v>186</v>
      </c>
      <c r="F220" s="6"/>
      <c r="G220" s="6"/>
      <c r="H220" s="6"/>
    </row>
    <row r="221" spans="1:8" x14ac:dyDescent="0.25">
      <c r="A221" s="6">
        <v>1</v>
      </c>
      <c r="B221" s="17" t="s">
        <v>894</v>
      </c>
      <c r="C221" s="6">
        <v>0</v>
      </c>
      <c r="D221" s="28" t="s">
        <v>1095</v>
      </c>
      <c r="E221" s="6" t="s">
        <v>186</v>
      </c>
      <c r="F221" s="6"/>
      <c r="G221" s="6"/>
      <c r="H221" s="6"/>
    </row>
    <row r="222" spans="1:8" x14ac:dyDescent="0.25">
      <c r="A222" s="6">
        <v>1</v>
      </c>
      <c r="B222" s="17" t="s">
        <v>895</v>
      </c>
      <c r="C222" s="6">
        <v>0</v>
      </c>
      <c r="D222" s="28" t="s">
        <v>1095</v>
      </c>
      <c r="E222" s="6" t="s">
        <v>186</v>
      </c>
      <c r="F222" s="6"/>
      <c r="G222" s="6"/>
      <c r="H222" s="6"/>
    </row>
    <row r="223" spans="1:8" x14ac:dyDescent="0.25">
      <c r="A223" s="6">
        <v>1</v>
      </c>
      <c r="B223" s="17" t="s">
        <v>896</v>
      </c>
      <c r="C223" s="6">
        <v>0</v>
      </c>
      <c r="D223" s="28" t="s">
        <v>1095</v>
      </c>
      <c r="E223" s="6" t="s">
        <v>186</v>
      </c>
      <c r="F223" s="6"/>
      <c r="G223" s="6"/>
      <c r="H223" s="6"/>
    </row>
    <row r="224" spans="1:8" x14ac:dyDescent="0.25">
      <c r="A224" s="6">
        <v>1</v>
      </c>
      <c r="B224" s="17" t="s">
        <v>897</v>
      </c>
      <c r="C224" s="6">
        <v>0</v>
      </c>
      <c r="D224" s="28" t="s">
        <v>1095</v>
      </c>
      <c r="E224" s="6" t="s">
        <v>186</v>
      </c>
      <c r="F224" s="6"/>
      <c r="G224" s="6"/>
      <c r="H224" s="6"/>
    </row>
    <row r="225" spans="1:8" x14ac:dyDescent="0.25">
      <c r="A225" s="6">
        <v>1</v>
      </c>
      <c r="B225" s="17" t="s">
        <v>898</v>
      </c>
      <c r="C225" s="6">
        <v>0</v>
      </c>
      <c r="D225" s="28" t="s">
        <v>1095</v>
      </c>
      <c r="E225" s="6" t="s">
        <v>186</v>
      </c>
      <c r="F225" s="6"/>
      <c r="G225" s="6"/>
      <c r="H225" s="6"/>
    </row>
    <row r="226" spans="1:8" x14ac:dyDescent="0.25">
      <c r="A226" s="6">
        <v>1</v>
      </c>
      <c r="B226" s="17" t="s">
        <v>899</v>
      </c>
      <c r="C226" s="6">
        <v>0</v>
      </c>
      <c r="D226" s="28" t="s">
        <v>1095</v>
      </c>
      <c r="E226" s="6" t="s">
        <v>186</v>
      </c>
      <c r="F226" s="6"/>
      <c r="G226" s="6"/>
      <c r="H226" s="6"/>
    </row>
    <row r="227" spans="1:8" x14ac:dyDescent="0.25">
      <c r="A227" s="6">
        <v>1</v>
      </c>
      <c r="B227" s="17" t="s">
        <v>900</v>
      </c>
      <c r="C227" s="6">
        <v>0</v>
      </c>
      <c r="D227" s="28" t="s">
        <v>1095</v>
      </c>
      <c r="E227" s="6" t="s">
        <v>186</v>
      </c>
      <c r="F227" s="6"/>
      <c r="G227" s="6"/>
      <c r="H227" s="6"/>
    </row>
    <row r="228" spans="1:8" x14ac:dyDescent="0.25">
      <c r="A228" s="6">
        <v>1</v>
      </c>
      <c r="B228" s="17" t="s">
        <v>901</v>
      </c>
      <c r="C228" s="6">
        <v>0</v>
      </c>
      <c r="D228" s="28" t="s">
        <v>1095</v>
      </c>
      <c r="E228" s="6" t="s">
        <v>186</v>
      </c>
      <c r="F228" s="6"/>
      <c r="G228" s="6"/>
      <c r="H228" s="6"/>
    </row>
    <row r="229" spans="1:8" x14ac:dyDescent="0.25">
      <c r="A229" s="6">
        <v>1</v>
      </c>
      <c r="B229" s="17" t="s">
        <v>902</v>
      </c>
      <c r="C229" s="6">
        <v>0</v>
      </c>
      <c r="D229" s="28" t="s">
        <v>1095</v>
      </c>
      <c r="E229" s="6" t="s">
        <v>186</v>
      </c>
      <c r="F229" s="6"/>
      <c r="G229" s="6"/>
      <c r="H229" s="6"/>
    </row>
    <row r="230" spans="1:8" x14ac:dyDescent="0.25">
      <c r="A230" s="6">
        <v>1</v>
      </c>
      <c r="B230" s="17" t="s">
        <v>903</v>
      </c>
      <c r="C230" s="6">
        <v>0</v>
      </c>
      <c r="D230" s="28" t="s">
        <v>1095</v>
      </c>
      <c r="E230" s="6" t="s">
        <v>186</v>
      </c>
      <c r="F230" s="6"/>
      <c r="G230" s="6"/>
      <c r="H230" s="6"/>
    </row>
    <row r="231" spans="1:8" x14ac:dyDescent="0.25">
      <c r="A231" s="6">
        <v>1</v>
      </c>
      <c r="B231" s="17" t="s">
        <v>904</v>
      </c>
      <c r="C231" s="6">
        <v>0</v>
      </c>
      <c r="D231" s="28" t="s">
        <v>1095</v>
      </c>
      <c r="E231" s="6" t="s">
        <v>186</v>
      </c>
      <c r="F231" s="6"/>
      <c r="G231" s="6"/>
      <c r="H231" s="6"/>
    </row>
    <row r="232" spans="1:8" x14ac:dyDescent="0.25">
      <c r="A232" s="6">
        <v>1</v>
      </c>
      <c r="B232" s="17" t="s">
        <v>905</v>
      </c>
      <c r="C232" s="6">
        <v>0</v>
      </c>
      <c r="D232" s="28" t="s">
        <v>1095</v>
      </c>
      <c r="E232" s="6" t="s">
        <v>186</v>
      </c>
      <c r="F232" s="6"/>
      <c r="G232" s="6"/>
      <c r="H232" s="6"/>
    </row>
    <row r="233" spans="1:8" x14ac:dyDescent="0.25">
      <c r="A233" s="6">
        <v>1</v>
      </c>
      <c r="B233" s="17" t="s">
        <v>906</v>
      </c>
      <c r="C233" s="6">
        <v>0</v>
      </c>
      <c r="D233" s="28" t="s">
        <v>1095</v>
      </c>
      <c r="E233" s="6" t="s">
        <v>186</v>
      </c>
      <c r="F233" s="6"/>
      <c r="G233" s="6"/>
      <c r="H233" s="6"/>
    </row>
    <row r="234" spans="1:8" x14ac:dyDescent="0.25">
      <c r="A234" s="6">
        <v>1</v>
      </c>
      <c r="B234" s="17" t="s">
        <v>907</v>
      </c>
      <c r="C234" s="6">
        <v>0</v>
      </c>
      <c r="D234" s="28" t="s">
        <v>1095</v>
      </c>
      <c r="E234" s="6" t="s">
        <v>186</v>
      </c>
      <c r="F234" s="6"/>
      <c r="G234" s="6"/>
      <c r="H234" s="6"/>
    </row>
    <row r="235" spans="1:8" x14ac:dyDescent="0.25">
      <c r="A235" s="6">
        <v>1</v>
      </c>
      <c r="B235" s="17" t="s">
        <v>908</v>
      </c>
      <c r="C235" s="6">
        <v>0</v>
      </c>
      <c r="D235" s="28" t="s">
        <v>1095</v>
      </c>
      <c r="E235" s="6" t="s">
        <v>186</v>
      </c>
      <c r="F235" s="6"/>
      <c r="G235" s="6"/>
      <c r="H235" s="6"/>
    </row>
    <row r="236" spans="1:8" x14ac:dyDescent="0.25">
      <c r="A236" s="6">
        <v>1</v>
      </c>
      <c r="B236" s="6" t="s">
        <v>909</v>
      </c>
      <c r="C236" s="6">
        <v>0</v>
      </c>
      <c r="D236" s="28" t="s">
        <v>1095</v>
      </c>
      <c r="E236" s="6" t="s">
        <v>186</v>
      </c>
      <c r="F236" s="6"/>
      <c r="G236" s="6"/>
      <c r="H236" s="6"/>
    </row>
    <row r="237" spans="1:8" x14ac:dyDescent="0.25">
      <c r="A237" s="6">
        <v>1</v>
      </c>
      <c r="B237" s="17" t="s">
        <v>904</v>
      </c>
      <c r="C237" s="6">
        <v>0</v>
      </c>
      <c r="D237" s="28" t="s">
        <v>1095</v>
      </c>
      <c r="E237" s="6" t="s">
        <v>186</v>
      </c>
      <c r="F237" s="6"/>
      <c r="G237" s="6"/>
      <c r="H237" s="6"/>
    </row>
    <row r="238" spans="1:8" x14ac:dyDescent="0.25">
      <c r="A238" s="6">
        <v>1</v>
      </c>
      <c r="B238" s="30" t="s">
        <v>910</v>
      </c>
      <c r="C238" s="6">
        <v>0</v>
      </c>
      <c r="D238" s="28" t="s">
        <v>1095</v>
      </c>
      <c r="E238" s="6" t="s">
        <v>186</v>
      </c>
      <c r="F238" s="6"/>
      <c r="G238" s="6"/>
      <c r="H238" s="6"/>
    </row>
    <row r="239" spans="1:8" x14ac:dyDescent="0.25">
      <c r="A239" s="6">
        <v>1</v>
      </c>
      <c r="B239" s="17" t="s">
        <v>911</v>
      </c>
      <c r="C239" s="6">
        <v>0</v>
      </c>
      <c r="D239" s="28" t="s">
        <v>1095</v>
      </c>
      <c r="E239" s="6" t="s">
        <v>186</v>
      </c>
      <c r="F239" s="6"/>
      <c r="G239" s="6"/>
      <c r="H239" s="6"/>
    </row>
    <row r="240" spans="1:8" x14ac:dyDescent="0.25">
      <c r="A240" s="6">
        <v>1</v>
      </c>
      <c r="B240" s="17" t="s">
        <v>912</v>
      </c>
      <c r="C240" s="6">
        <v>0</v>
      </c>
      <c r="D240" s="28" t="s">
        <v>1095</v>
      </c>
      <c r="E240" s="6" t="s">
        <v>186</v>
      </c>
      <c r="F240" s="6"/>
      <c r="G240" s="6"/>
      <c r="H240" s="6"/>
    </row>
    <row r="241" spans="1:8" x14ac:dyDescent="0.25">
      <c r="A241" s="6">
        <v>1</v>
      </c>
      <c r="B241" s="17" t="s">
        <v>913</v>
      </c>
      <c r="C241" s="6">
        <v>0</v>
      </c>
      <c r="D241" s="28" t="s">
        <v>1095</v>
      </c>
      <c r="E241" s="6" t="s">
        <v>186</v>
      </c>
      <c r="F241" s="6"/>
      <c r="G241" s="6"/>
      <c r="H241" s="6"/>
    </row>
    <row r="242" spans="1:8" x14ac:dyDescent="0.25">
      <c r="A242" s="6">
        <v>1</v>
      </c>
      <c r="B242" s="17" t="s">
        <v>914</v>
      </c>
      <c r="C242" s="6">
        <v>0</v>
      </c>
      <c r="D242" s="28" t="s">
        <v>1095</v>
      </c>
      <c r="E242" s="6" t="s">
        <v>186</v>
      </c>
      <c r="F242" s="6"/>
      <c r="G242" s="6"/>
      <c r="H242" s="6"/>
    </row>
    <row r="243" spans="1:8" x14ac:dyDescent="0.25">
      <c r="A243" s="6">
        <v>1</v>
      </c>
      <c r="B243" s="17" t="s">
        <v>915</v>
      </c>
      <c r="C243" s="6">
        <v>0</v>
      </c>
      <c r="D243" s="28" t="s">
        <v>1095</v>
      </c>
      <c r="E243" s="6" t="s">
        <v>186</v>
      </c>
      <c r="F243" s="6"/>
      <c r="G243" s="6"/>
      <c r="H243" s="6"/>
    </row>
    <row r="244" spans="1:8" x14ac:dyDescent="0.25">
      <c r="A244" s="6">
        <v>1</v>
      </c>
      <c r="B244" s="17" t="s">
        <v>916</v>
      </c>
      <c r="C244" s="6">
        <v>0</v>
      </c>
      <c r="D244" s="28" t="s">
        <v>1095</v>
      </c>
      <c r="E244" s="6" t="s">
        <v>186</v>
      </c>
      <c r="F244" s="6"/>
      <c r="G244" s="6"/>
      <c r="H244" s="6"/>
    </row>
    <row r="245" spans="1:8" x14ac:dyDescent="0.25">
      <c r="A245" s="6">
        <v>1</v>
      </c>
      <c r="B245" s="17" t="s">
        <v>917</v>
      </c>
      <c r="C245" s="6">
        <v>0</v>
      </c>
      <c r="D245" s="28" t="s">
        <v>1095</v>
      </c>
      <c r="E245" s="6" t="s">
        <v>186</v>
      </c>
      <c r="F245" s="6"/>
      <c r="G245" s="6"/>
      <c r="H245" s="6"/>
    </row>
    <row r="246" spans="1:8" x14ac:dyDescent="0.25">
      <c r="A246" s="6">
        <v>1</v>
      </c>
      <c r="B246" s="17" t="s">
        <v>918</v>
      </c>
      <c r="C246" s="6">
        <v>0</v>
      </c>
      <c r="D246" s="28" t="s">
        <v>1095</v>
      </c>
      <c r="E246" s="6" t="s">
        <v>186</v>
      </c>
      <c r="F246" s="6"/>
      <c r="G246" s="6"/>
      <c r="H246" s="6"/>
    </row>
    <row r="247" spans="1:8" x14ac:dyDescent="0.25">
      <c r="A247" s="6">
        <v>1</v>
      </c>
      <c r="B247" s="17" t="s">
        <v>919</v>
      </c>
      <c r="C247" s="6">
        <v>0</v>
      </c>
      <c r="D247" s="28" t="s">
        <v>1095</v>
      </c>
      <c r="E247" s="6" t="s">
        <v>186</v>
      </c>
      <c r="F247" s="6"/>
      <c r="G247" s="6"/>
      <c r="H247" s="6"/>
    </row>
    <row r="248" spans="1:8" x14ac:dyDescent="0.25">
      <c r="A248" s="6">
        <v>1</v>
      </c>
      <c r="B248" s="17" t="s">
        <v>920</v>
      </c>
      <c r="C248" s="6">
        <v>0</v>
      </c>
      <c r="D248" s="28" t="s">
        <v>1095</v>
      </c>
      <c r="E248" s="6" t="s">
        <v>186</v>
      </c>
      <c r="F248" s="6"/>
      <c r="G248" s="6"/>
      <c r="H248" s="6"/>
    </row>
    <row r="249" spans="1:8" x14ac:dyDescent="0.25">
      <c r="A249" s="6">
        <v>1</v>
      </c>
      <c r="B249" s="17" t="s">
        <v>921</v>
      </c>
      <c r="C249" s="6">
        <v>0</v>
      </c>
      <c r="D249" s="28" t="s">
        <v>1095</v>
      </c>
      <c r="E249" s="6" t="s">
        <v>186</v>
      </c>
      <c r="F249" s="6"/>
      <c r="G249" s="6"/>
      <c r="H249" s="6"/>
    </row>
    <row r="250" spans="1:8" x14ac:dyDescent="0.25">
      <c r="A250" s="6">
        <v>1</v>
      </c>
      <c r="B250" s="17" t="s">
        <v>922</v>
      </c>
      <c r="C250" s="6">
        <v>0</v>
      </c>
      <c r="D250" s="28" t="s">
        <v>1095</v>
      </c>
      <c r="E250" s="6" t="s">
        <v>186</v>
      </c>
      <c r="F250" s="6"/>
      <c r="G250" s="6"/>
      <c r="H250" s="6"/>
    </row>
    <row r="251" spans="1:8" x14ac:dyDescent="0.25">
      <c r="A251" s="6">
        <v>1</v>
      </c>
      <c r="B251" s="17" t="s">
        <v>923</v>
      </c>
      <c r="C251" s="6">
        <v>0</v>
      </c>
      <c r="D251" s="28" t="s">
        <v>1095</v>
      </c>
      <c r="E251" s="6" t="s">
        <v>186</v>
      </c>
      <c r="F251" s="6"/>
      <c r="G251" s="6"/>
      <c r="H251" s="6"/>
    </row>
    <row r="252" spans="1:8" x14ac:dyDescent="0.25">
      <c r="A252" s="6">
        <v>1</v>
      </c>
      <c r="B252" s="17" t="s">
        <v>924</v>
      </c>
      <c r="C252" s="6">
        <v>0</v>
      </c>
      <c r="D252" s="28" t="s">
        <v>1095</v>
      </c>
      <c r="E252" s="6" t="s">
        <v>186</v>
      </c>
      <c r="F252" s="6"/>
      <c r="G252" s="6"/>
      <c r="H252" s="6"/>
    </row>
    <row r="253" spans="1:8" x14ac:dyDescent="0.25">
      <c r="A253" s="6">
        <v>1</v>
      </c>
      <c r="B253" s="17" t="s">
        <v>925</v>
      </c>
      <c r="C253" s="6">
        <v>0</v>
      </c>
      <c r="D253" s="28" t="s">
        <v>1095</v>
      </c>
      <c r="E253" s="6" t="s">
        <v>186</v>
      </c>
      <c r="F253" s="6"/>
      <c r="G253" s="6"/>
      <c r="H253" s="6"/>
    </row>
    <row r="254" spans="1:8" x14ac:dyDescent="0.25">
      <c r="A254" s="6">
        <v>1</v>
      </c>
      <c r="B254" s="17" t="s">
        <v>926</v>
      </c>
      <c r="C254" s="6">
        <v>0</v>
      </c>
      <c r="D254" s="28" t="s">
        <v>1095</v>
      </c>
      <c r="E254" s="6" t="s">
        <v>186</v>
      </c>
      <c r="F254" s="6"/>
      <c r="G254" s="6"/>
      <c r="H254" s="6"/>
    </row>
    <row r="255" spans="1:8" x14ac:dyDescent="0.25">
      <c r="A255" s="6">
        <v>1</v>
      </c>
      <c r="B255" s="17" t="s">
        <v>927</v>
      </c>
      <c r="C255" s="6">
        <v>0</v>
      </c>
      <c r="D255" s="28" t="s">
        <v>1095</v>
      </c>
      <c r="E255" s="6" t="s">
        <v>186</v>
      </c>
      <c r="F255" s="6"/>
      <c r="G255" s="6"/>
      <c r="H255" s="6"/>
    </row>
    <row r="256" spans="1:8" x14ac:dyDescent="0.25">
      <c r="A256" s="6">
        <v>1</v>
      </c>
      <c r="B256" s="17" t="s">
        <v>928</v>
      </c>
      <c r="C256" s="6">
        <v>0</v>
      </c>
      <c r="D256" s="28" t="s">
        <v>1095</v>
      </c>
      <c r="E256" s="6" t="s">
        <v>186</v>
      </c>
      <c r="F256" s="6"/>
      <c r="G256" s="6"/>
      <c r="H256" s="6"/>
    </row>
    <row r="257" spans="1:8" x14ac:dyDescent="0.25">
      <c r="A257" s="6">
        <v>1</v>
      </c>
      <c r="B257" s="17" t="s">
        <v>929</v>
      </c>
      <c r="C257" s="6">
        <v>0</v>
      </c>
      <c r="D257" s="28" t="s">
        <v>1095</v>
      </c>
      <c r="E257" s="6" t="s">
        <v>186</v>
      </c>
      <c r="F257" s="6"/>
      <c r="G257" s="6"/>
      <c r="H257" s="6"/>
    </row>
    <row r="258" spans="1:8" x14ac:dyDescent="0.25">
      <c r="A258" s="6">
        <v>1</v>
      </c>
      <c r="B258" s="17" t="s">
        <v>930</v>
      </c>
      <c r="C258" s="6">
        <v>0</v>
      </c>
      <c r="D258" s="28" t="s">
        <v>1095</v>
      </c>
      <c r="E258" s="6" t="s">
        <v>186</v>
      </c>
      <c r="F258" s="6"/>
      <c r="G258" s="6"/>
      <c r="H258" s="6"/>
    </row>
    <row r="259" spans="1:8" x14ac:dyDescent="0.25">
      <c r="A259" s="6">
        <v>1</v>
      </c>
      <c r="B259" s="17" t="s">
        <v>931</v>
      </c>
      <c r="C259" s="6">
        <v>0</v>
      </c>
      <c r="D259" s="28" t="s">
        <v>1095</v>
      </c>
      <c r="E259" s="6" t="s">
        <v>186</v>
      </c>
      <c r="F259" s="6"/>
      <c r="G259" s="6"/>
      <c r="H259" s="6"/>
    </row>
    <row r="260" spans="1:8" x14ac:dyDescent="0.25">
      <c r="A260" s="6">
        <v>1</v>
      </c>
      <c r="B260" s="17" t="s">
        <v>932</v>
      </c>
      <c r="C260" s="6">
        <v>0</v>
      </c>
      <c r="D260" s="28" t="s">
        <v>1095</v>
      </c>
      <c r="E260" s="6" t="s">
        <v>186</v>
      </c>
      <c r="F260" s="6"/>
      <c r="G260" s="6"/>
      <c r="H260" s="6"/>
    </row>
    <row r="261" spans="1:8" x14ac:dyDescent="0.25">
      <c r="A261" s="6">
        <v>1</v>
      </c>
      <c r="B261" s="17" t="s">
        <v>933</v>
      </c>
      <c r="C261" s="6">
        <v>0</v>
      </c>
      <c r="D261" s="28" t="s">
        <v>1095</v>
      </c>
      <c r="E261" s="6" t="s">
        <v>186</v>
      </c>
      <c r="F261" s="6"/>
      <c r="G261" s="6"/>
      <c r="H261" s="6"/>
    </row>
    <row r="262" spans="1:8" x14ac:dyDescent="0.25">
      <c r="A262" s="6">
        <v>1</v>
      </c>
      <c r="B262" s="17" t="s">
        <v>934</v>
      </c>
      <c r="C262" s="6">
        <v>0</v>
      </c>
      <c r="D262" s="28" t="s">
        <v>1095</v>
      </c>
      <c r="E262" s="6" t="s">
        <v>186</v>
      </c>
      <c r="F262" s="6"/>
      <c r="G262" s="6"/>
      <c r="H262" s="6"/>
    </row>
    <row r="263" spans="1:8" x14ac:dyDescent="0.25">
      <c r="A263" s="6">
        <v>1</v>
      </c>
      <c r="B263" s="17" t="s">
        <v>935</v>
      </c>
      <c r="C263" s="6">
        <v>0</v>
      </c>
      <c r="D263" s="28" t="s">
        <v>1095</v>
      </c>
      <c r="E263" s="6" t="s">
        <v>186</v>
      </c>
      <c r="F263" s="6"/>
      <c r="G263" s="6"/>
      <c r="H263" s="6"/>
    </row>
    <row r="264" spans="1:8" x14ac:dyDescent="0.25">
      <c r="A264" s="6">
        <v>1</v>
      </c>
      <c r="B264" s="17" t="s">
        <v>936</v>
      </c>
      <c r="C264" s="6">
        <v>0</v>
      </c>
      <c r="D264" s="28" t="s">
        <v>1095</v>
      </c>
      <c r="E264" s="6" t="s">
        <v>186</v>
      </c>
      <c r="F264" s="6"/>
      <c r="G264" s="6"/>
      <c r="H264" s="6"/>
    </row>
    <row r="265" spans="1:8" x14ac:dyDescent="0.25">
      <c r="A265" s="6">
        <v>1</v>
      </c>
      <c r="B265" s="17" t="s">
        <v>937</v>
      </c>
      <c r="C265" s="6">
        <v>0</v>
      </c>
      <c r="D265" s="28" t="s">
        <v>1095</v>
      </c>
      <c r="E265" s="6" t="s">
        <v>186</v>
      </c>
      <c r="F265" s="6"/>
      <c r="G265" s="6"/>
      <c r="H265" s="6"/>
    </row>
    <row r="266" spans="1:8" x14ac:dyDescent="0.25">
      <c r="A266" s="6">
        <v>1</v>
      </c>
      <c r="B266" s="17" t="s">
        <v>938</v>
      </c>
      <c r="C266" s="6">
        <v>0</v>
      </c>
      <c r="D266" s="28" t="s">
        <v>1095</v>
      </c>
      <c r="E266" s="6" t="s">
        <v>186</v>
      </c>
      <c r="F266" s="6"/>
      <c r="G266" s="6"/>
      <c r="H266" s="6"/>
    </row>
    <row r="267" spans="1:8" x14ac:dyDescent="0.25">
      <c r="A267" s="6">
        <v>1</v>
      </c>
      <c r="B267" s="17" t="s">
        <v>939</v>
      </c>
      <c r="C267" s="6">
        <v>0</v>
      </c>
      <c r="D267" s="28" t="s">
        <v>1095</v>
      </c>
      <c r="E267" s="6" t="s">
        <v>186</v>
      </c>
      <c r="F267" s="6"/>
      <c r="G267" s="6"/>
      <c r="H267" s="6"/>
    </row>
    <row r="268" spans="1:8" x14ac:dyDescent="0.25">
      <c r="A268" s="6">
        <v>1</v>
      </c>
      <c r="B268" s="17" t="s">
        <v>940</v>
      </c>
      <c r="C268" s="6">
        <v>0</v>
      </c>
      <c r="D268" s="28" t="s">
        <v>1095</v>
      </c>
      <c r="E268" s="6" t="s">
        <v>186</v>
      </c>
      <c r="F268" s="6"/>
      <c r="G268" s="6"/>
      <c r="H268" s="6"/>
    </row>
    <row r="269" spans="1:8" x14ac:dyDescent="0.25">
      <c r="A269" s="6">
        <v>1</v>
      </c>
      <c r="B269" s="17" t="s">
        <v>941</v>
      </c>
      <c r="C269" s="6">
        <v>0</v>
      </c>
      <c r="D269" s="28" t="s">
        <v>1095</v>
      </c>
      <c r="E269" s="6" t="s">
        <v>186</v>
      </c>
      <c r="F269" s="6"/>
      <c r="G269" s="6"/>
      <c r="H269" s="6"/>
    </row>
    <row r="270" spans="1:8" x14ac:dyDescent="0.25">
      <c r="A270" s="6">
        <v>1</v>
      </c>
      <c r="B270" s="17" t="s">
        <v>942</v>
      </c>
      <c r="C270" s="6">
        <v>0</v>
      </c>
      <c r="D270" s="28" t="s">
        <v>1095</v>
      </c>
      <c r="E270" s="6" t="s">
        <v>186</v>
      </c>
      <c r="F270" s="6"/>
      <c r="G270" s="6"/>
      <c r="H270" s="6"/>
    </row>
    <row r="271" spans="1:8" x14ac:dyDescent="0.25">
      <c r="A271" s="6">
        <v>1</v>
      </c>
      <c r="B271" s="17" t="s">
        <v>916</v>
      </c>
      <c r="C271" s="6">
        <v>0</v>
      </c>
      <c r="D271" s="28" t="s">
        <v>1095</v>
      </c>
      <c r="E271" s="6" t="s">
        <v>186</v>
      </c>
      <c r="F271" s="6"/>
      <c r="G271" s="6"/>
      <c r="H271" s="6"/>
    </row>
    <row r="272" spans="1:8" x14ac:dyDescent="0.25">
      <c r="A272" s="6">
        <v>1</v>
      </c>
      <c r="B272" s="17" t="s">
        <v>943</v>
      </c>
      <c r="C272" s="6">
        <v>0</v>
      </c>
      <c r="D272" s="28" t="s">
        <v>1095</v>
      </c>
      <c r="E272" s="6" t="s">
        <v>186</v>
      </c>
      <c r="F272" s="6"/>
      <c r="G272" s="6"/>
      <c r="H272" s="6"/>
    </row>
    <row r="273" spans="1:8" x14ac:dyDescent="0.25">
      <c r="A273" s="6">
        <v>1</v>
      </c>
      <c r="B273" s="17" t="s">
        <v>944</v>
      </c>
      <c r="C273" s="6">
        <v>0</v>
      </c>
      <c r="D273" s="28" t="s">
        <v>1095</v>
      </c>
      <c r="E273" s="6" t="s">
        <v>186</v>
      </c>
      <c r="F273" s="6"/>
      <c r="G273" s="6"/>
      <c r="H273" s="6"/>
    </row>
  </sheetData>
  <autoFilter ref="A1:H273" xr:uid="{B9FAE197-50E9-45A2-BB48-09B7ABD92D66}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8</vt:i4>
      </vt:variant>
      <vt:variant>
        <vt:lpstr>Named Ranges</vt:lpstr>
      </vt:variant>
      <vt:variant>
        <vt:i4>1</vt:i4>
      </vt:variant>
    </vt:vector>
  </HeadingPairs>
  <TitlesOfParts>
    <vt:vector size="9" baseType="lpstr">
      <vt:lpstr>CreateUser</vt:lpstr>
      <vt:lpstr>Analytics</vt:lpstr>
      <vt:lpstr>Queries</vt:lpstr>
      <vt:lpstr>Events</vt:lpstr>
      <vt:lpstr>Assign</vt:lpstr>
      <vt:lpstr>SocialADMIndex</vt:lpstr>
      <vt:lpstr>SocialWorkflowIndex</vt:lpstr>
      <vt:lpstr>SocialQueries</vt:lpstr>
      <vt:lpstr>SocialQueries!_FilterDatabase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2015-06-05T18:17:20Z</dcterms:created>
  <dcterms:modified xsi:type="dcterms:W3CDTF">2020-03-05T18:07:33Z</dcterms:modified>
</cp:coreProperties>
</file>