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p\Documents\GitHub\nus_apartment\"/>
    </mc:Choice>
  </mc:AlternateContent>
  <xr:revisionPtr revIDLastSave="0" documentId="13_ncr:1_{DB2A2A9F-092A-47DA-90F6-EBE6AEB47B87}" xr6:coauthVersionLast="45" xr6:coauthVersionMax="45" xr10:uidLastSave="{00000000-0000-0000-0000-000000000000}"/>
  <bookViews>
    <workbookView xWindow="5625" yWindow="5205" windowWidth="16875" windowHeight="9195" firstSheet="6" activeTab="9" xr2:uid="{0613D09A-7280-4844-B453-E571AA672FAC}"/>
  </bookViews>
  <sheets>
    <sheet name="Identification" sheetId="2" r:id="rId1"/>
    <sheet name="CapMarkets" sheetId="11" r:id="rId2"/>
    <sheet name="Predevelopment" sheetId="1" r:id="rId3"/>
    <sheet name="Construction" sheetId="3" r:id="rId4"/>
    <sheet name="Revenue" sheetId="4" r:id="rId5"/>
    <sheet name="RentTrend" sheetId="12" r:id="rId6"/>
    <sheet name="Expense" sheetId="5" r:id="rId7"/>
    <sheet name="ConstructionLoan" sheetId="6" r:id="rId8"/>
    <sheet name="PermanentLoan" sheetId="7" r:id="rId9"/>
    <sheet name="AssetMgmt" sheetId="8" r:id="rId10"/>
    <sheet name="waterfall" sheetId="13" r:id="rId11"/>
    <sheet name="CapEx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C8" i="3" l="1"/>
  <c r="G7" i="1" l="1"/>
  <c r="C13" i="2"/>
  <c r="A4" i="12"/>
  <c r="E7" i="3"/>
  <c r="B5" i="3"/>
  <c r="E6" i="1"/>
  <c r="F11" i="3" l="1"/>
  <c r="C3" i="6" s="1"/>
  <c r="C4" i="6" s="1"/>
  <c r="C5" i="6" s="1"/>
  <c r="C10" i="3" l="1"/>
</calcChain>
</file>

<file path=xl/sharedStrings.xml><?xml version="1.0" encoding="utf-8"?>
<sst xmlns="http://schemas.openxmlformats.org/spreadsheetml/2006/main" count="136" uniqueCount="99">
  <si>
    <t>Project Name</t>
  </si>
  <si>
    <t>Address</t>
  </si>
  <si>
    <t>City</t>
  </si>
  <si>
    <t>State</t>
  </si>
  <si>
    <t>Zip Code</t>
  </si>
  <si>
    <t>Latitude</t>
  </si>
  <si>
    <t>Longitude</t>
  </si>
  <si>
    <t>Value</t>
  </si>
  <si>
    <t>Land_Acq</t>
  </si>
  <si>
    <t>Predev</t>
  </si>
  <si>
    <t>date</t>
  </si>
  <si>
    <t>value</t>
  </si>
  <si>
    <t>descr</t>
  </si>
  <si>
    <t>num</t>
  </si>
  <si>
    <t>Predev_overhead</t>
  </si>
  <si>
    <t>Site_Work</t>
  </si>
  <si>
    <t>Foundation</t>
  </si>
  <si>
    <t>Structure</t>
  </si>
  <si>
    <t>MPE</t>
  </si>
  <si>
    <t>Finishes</t>
  </si>
  <si>
    <t>start_month</t>
  </si>
  <si>
    <t>n_month</t>
  </si>
  <si>
    <t>CofO</t>
  </si>
  <si>
    <t>pct</t>
  </si>
  <si>
    <t>rent_psf_mth</t>
  </si>
  <si>
    <t>apt_rent</t>
  </si>
  <si>
    <t>com_rent</t>
  </si>
  <si>
    <t>other_rev</t>
  </si>
  <si>
    <t>value_per_month</t>
  </si>
  <si>
    <t>apt_sf</t>
  </si>
  <si>
    <t>com_sf</t>
  </si>
  <si>
    <t>Const_loan_rate</t>
  </si>
  <si>
    <t>pct_per_year</t>
  </si>
  <si>
    <t>Perm_loan_rate</t>
  </si>
  <si>
    <t>Cap_rate</t>
  </si>
  <si>
    <t>trend_delta_per_year</t>
  </si>
  <si>
    <t>pct_per_yr</t>
  </si>
  <si>
    <t>Lobby_renew</t>
  </si>
  <si>
    <t>Amenity_renew</t>
  </si>
  <si>
    <t>HVAC</t>
  </si>
  <si>
    <t>Elevators</t>
  </si>
  <si>
    <t>Increase</t>
  </si>
  <si>
    <t>n_year</t>
  </si>
  <si>
    <t>Room_renew</t>
  </si>
  <si>
    <t>sf_Id</t>
  </si>
  <si>
    <t>vac_pct</t>
  </si>
  <si>
    <t>leaseup_mths</t>
  </si>
  <si>
    <t>name</t>
  </si>
  <si>
    <t>value_per_mth</t>
  </si>
  <si>
    <t>pct_of_rev</t>
  </si>
  <si>
    <t>increase</t>
  </si>
  <si>
    <t>value_per_yr</t>
  </si>
  <si>
    <t>annual_exp_mth_paid</t>
  </si>
  <si>
    <t>n_year_life</t>
  </si>
  <si>
    <t>n_month_constr</t>
  </si>
  <si>
    <t>cpi</t>
  </si>
  <si>
    <t>am_fee</t>
  </si>
  <si>
    <t>promote</t>
  </si>
  <si>
    <t>CofO_lag</t>
  </si>
  <si>
    <t>LTV</t>
  </si>
  <si>
    <t>IO</t>
  </si>
  <si>
    <t>n_yr</t>
  </si>
  <si>
    <t>amort</t>
  </si>
  <si>
    <t>cost_and_fee</t>
  </si>
  <si>
    <t>LTC</t>
  </si>
  <si>
    <t>interest_reserve</t>
  </si>
  <si>
    <t>max_loan</t>
  </si>
  <si>
    <t>construction_advance</t>
  </si>
  <si>
    <t>Start_date</t>
  </si>
  <si>
    <t>Overhead</t>
  </si>
  <si>
    <t>Total_time</t>
  </si>
  <si>
    <t>Total_cost</t>
  </si>
  <si>
    <t>Modera Decatur</t>
  </si>
  <si>
    <t>Unique_id</t>
  </si>
  <si>
    <t>mod_dec</t>
  </si>
  <si>
    <t>Decatur</t>
  </si>
  <si>
    <t>Georgia</t>
  </si>
  <si>
    <t>163 Clairemont Ave</t>
  </si>
  <si>
    <t>Country</t>
  </si>
  <si>
    <t>USA</t>
  </si>
  <si>
    <t>occupancy_based</t>
  </si>
  <si>
    <t>model_length</t>
  </si>
  <si>
    <t>total_sf</t>
  </si>
  <si>
    <t>value_per_sf</t>
  </si>
  <si>
    <t>controllable</t>
  </si>
  <si>
    <t>sf_id</t>
  </si>
  <si>
    <t>insurance</t>
  </si>
  <si>
    <t>property_tax</t>
  </si>
  <si>
    <t>property_mgmt</t>
  </si>
  <si>
    <t>Total_predevelop</t>
  </si>
  <si>
    <t>stat</t>
  </si>
  <si>
    <t>hurdle</t>
  </si>
  <si>
    <t>Permit_issued</t>
  </si>
  <si>
    <t>end_month</t>
  </si>
  <si>
    <t>Cost_overrun</t>
  </si>
  <si>
    <t>Delay</t>
  </si>
  <si>
    <t>expense_sensitivity</t>
  </si>
  <si>
    <t>cpi+.01</t>
  </si>
  <si>
    <t>revenue_sensitivity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</si>
</sst>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5247-AE8D-4F7D-81BB-CCC144682843}">
  <dimension ref="A1:D14"/>
  <sheetViews>
    <sheetView workbookViewId="0">
      <selection activeCell="E1" sqref="E1"/>
    </sheetView>
  </sheetViews>
  <sheetFormatPr defaultRowHeight="14.25" x14ac:dyDescent="0.45"/>
  <cols>
    <col min="1" max="1" width="12.3984375" customWidth="1"/>
  </cols>
  <sheetData>
    <row r="1" spans="1:4" x14ac:dyDescent="0.45">
      <c r="A1" t="s">
        <v>47</v>
      </c>
      <c r="B1" t="s">
        <v>12</v>
      </c>
      <c r="C1" t="s">
        <v>13</v>
      </c>
      <c r="D1" t="s">
        <v>21</v>
      </c>
    </row>
    <row r="2" spans="1:4" x14ac:dyDescent="0.45">
      <c r="A2" t="s">
        <v>0</v>
      </c>
      <c r="B2" t="s">
        <v>72</v>
      </c>
    </row>
    <row r="3" spans="1:4" x14ac:dyDescent="0.45">
      <c r="A3" t="s">
        <v>73</v>
      </c>
      <c r="B3" t="s">
        <v>74</v>
      </c>
    </row>
    <row r="4" spans="1:4" x14ac:dyDescent="0.45">
      <c r="A4" t="s">
        <v>1</v>
      </c>
      <c r="B4" t="s">
        <v>77</v>
      </c>
    </row>
    <row r="5" spans="1:4" x14ac:dyDescent="0.45">
      <c r="A5" t="s">
        <v>2</v>
      </c>
      <c r="B5" t="s">
        <v>75</v>
      </c>
    </row>
    <row r="6" spans="1:4" x14ac:dyDescent="0.45">
      <c r="A6" t="s">
        <v>3</v>
      </c>
      <c r="B6" t="s">
        <v>76</v>
      </c>
    </row>
    <row r="7" spans="1:4" x14ac:dyDescent="0.45">
      <c r="A7" t="s">
        <v>78</v>
      </c>
      <c r="B7" t="s">
        <v>79</v>
      </c>
    </row>
    <row r="8" spans="1:4" x14ac:dyDescent="0.45">
      <c r="A8" t="s">
        <v>4</v>
      </c>
      <c r="B8">
        <v>30030</v>
      </c>
    </row>
    <row r="9" spans="1:4" x14ac:dyDescent="0.45">
      <c r="A9" t="s">
        <v>5</v>
      </c>
      <c r="C9">
        <v>33.777492000000002</v>
      </c>
    </row>
    <row r="10" spans="1:4" x14ac:dyDescent="0.45">
      <c r="A10" t="s">
        <v>6</v>
      </c>
      <c r="C10">
        <v>-84.296000000000006</v>
      </c>
    </row>
    <row r="11" spans="1:4" x14ac:dyDescent="0.45">
      <c r="A11" t="s">
        <v>29</v>
      </c>
      <c r="C11">
        <v>231649</v>
      </c>
    </row>
    <row r="12" spans="1:4" x14ac:dyDescent="0.45">
      <c r="A12" t="s">
        <v>30</v>
      </c>
      <c r="C12">
        <v>24250</v>
      </c>
    </row>
    <row r="13" spans="1:4" x14ac:dyDescent="0.45">
      <c r="A13" t="s">
        <v>82</v>
      </c>
      <c r="C13">
        <f>SUM(C11:C12)</f>
        <v>255899</v>
      </c>
    </row>
    <row r="14" spans="1:4" x14ac:dyDescent="0.45">
      <c r="A14" t="s">
        <v>81</v>
      </c>
      <c r="D14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6C29A-619F-49C0-B706-69A3D1B8DE75}">
  <dimension ref="A1:B2"/>
  <sheetViews>
    <sheetView tabSelected="1" workbookViewId="0">
      <selection activeCell="B3" sqref="B3"/>
    </sheetView>
  </sheetViews>
  <sheetFormatPr defaultRowHeight="14.25" x14ac:dyDescent="0.45"/>
  <sheetData>
    <row r="1" spans="1:2" x14ac:dyDescent="0.45">
      <c r="A1" t="s">
        <v>47</v>
      </c>
      <c r="B1" t="s">
        <v>36</v>
      </c>
    </row>
    <row r="2" spans="1:2" x14ac:dyDescent="0.45">
      <c r="A2" t="s">
        <v>56</v>
      </c>
      <c r="B2" s="2">
        <v>7.4999999999999997E-3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A196-FC76-4565-9BCA-48468CDE8348}">
  <dimension ref="A1:B3"/>
  <sheetViews>
    <sheetView workbookViewId="0">
      <selection activeCell="B3" sqref="B3"/>
    </sheetView>
  </sheetViews>
  <sheetFormatPr defaultRowHeight="14.25" x14ac:dyDescent="0.45"/>
  <sheetData>
    <row r="1" spans="1:2" x14ac:dyDescent="0.45">
      <c r="A1" t="s">
        <v>91</v>
      </c>
      <c r="B1" t="s">
        <v>57</v>
      </c>
    </row>
    <row r="2" spans="1:2" x14ac:dyDescent="0.45">
      <c r="A2" s="1">
        <v>0.08</v>
      </c>
      <c r="B2" s="1">
        <v>0.2</v>
      </c>
    </row>
    <row r="3" spans="1:2" x14ac:dyDescent="0.45">
      <c r="A3" s="1">
        <v>0.12</v>
      </c>
      <c r="B3" s="1">
        <v>0.3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63C5-A621-408D-B251-D1D58ECD5746}">
  <dimension ref="A1:E6"/>
  <sheetViews>
    <sheetView workbookViewId="0">
      <selection activeCell="B7" sqref="B7"/>
    </sheetView>
  </sheetViews>
  <sheetFormatPr defaultRowHeight="14.25" x14ac:dyDescent="0.45"/>
  <cols>
    <col min="1" max="1" width="13.265625" bestFit="1" customWidth="1"/>
    <col min="4" max="4" width="9.46484375" bestFit="1" customWidth="1"/>
    <col min="5" max="5" width="13.73046875" bestFit="1" customWidth="1"/>
  </cols>
  <sheetData>
    <row r="1" spans="1:5" x14ac:dyDescent="0.45">
      <c r="A1" t="s">
        <v>47</v>
      </c>
      <c r="B1" t="s">
        <v>7</v>
      </c>
      <c r="C1" t="s">
        <v>41</v>
      </c>
      <c r="D1" t="s">
        <v>53</v>
      </c>
      <c r="E1" t="s">
        <v>54</v>
      </c>
    </row>
    <row r="2" spans="1:5" x14ac:dyDescent="0.45">
      <c r="A2" t="s">
        <v>37</v>
      </c>
      <c r="B2">
        <v>500000</v>
      </c>
      <c r="C2" t="s">
        <v>55</v>
      </c>
      <c r="D2">
        <v>5</v>
      </c>
      <c r="E2">
        <v>3</v>
      </c>
    </row>
    <row r="3" spans="1:5" x14ac:dyDescent="0.45">
      <c r="A3" t="s">
        <v>38</v>
      </c>
      <c r="B3">
        <v>1000000</v>
      </c>
      <c r="C3" t="s">
        <v>55</v>
      </c>
      <c r="D3">
        <v>7</v>
      </c>
      <c r="E3">
        <v>6</v>
      </c>
    </row>
    <row r="4" spans="1:5" x14ac:dyDescent="0.45">
      <c r="A4" t="s">
        <v>43</v>
      </c>
      <c r="B4">
        <f>8*Identification!C11</f>
        <v>1853192</v>
      </c>
      <c r="C4" t="s">
        <v>55</v>
      </c>
      <c r="D4">
        <v>10</v>
      </c>
      <c r="E4">
        <v>12</v>
      </c>
    </row>
    <row r="5" spans="1:5" x14ac:dyDescent="0.45">
      <c r="A5" t="s">
        <v>39</v>
      </c>
      <c r="B5">
        <v>1000000</v>
      </c>
      <c r="C5" t="s">
        <v>55</v>
      </c>
      <c r="D5">
        <v>15</v>
      </c>
      <c r="E5">
        <v>3</v>
      </c>
    </row>
    <row r="6" spans="1:5" x14ac:dyDescent="0.45">
      <c r="A6" t="s">
        <v>40</v>
      </c>
      <c r="B6">
        <v>500000</v>
      </c>
      <c r="C6" t="s">
        <v>55</v>
      </c>
      <c r="D6">
        <v>10</v>
      </c>
      <c r="E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DE7-C769-44B0-94CA-7CF9432927CD}">
  <dimension ref="A1:C5"/>
  <sheetViews>
    <sheetView workbookViewId="0">
      <selection activeCell="B6" sqref="B6"/>
    </sheetView>
  </sheetViews>
  <sheetFormatPr defaultRowHeight="14.25" x14ac:dyDescent="0.45"/>
  <cols>
    <col min="1" max="1" width="13.6640625" bestFit="1" customWidth="1"/>
    <col min="2" max="2" width="11.06640625" bestFit="1" customWidth="1"/>
    <col min="3" max="3" width="17.9296875" bestFit="1" customWidth="1"/>
  </cols>
  <sheetData>
    <row r="1" spans="1:3" x14ac:dyDescent="0.45">
      <c r="A1" t="s">
        <v>47</v>
      </c>
      <c r="B1" t="s">
        <v>32</v>
      </c>
      <c r="C1" t="s">
        <v>35</v>
      </c>
    </row>
    <row r="2" spans="1:3" x14ac:dyDescent="0.45">
      <c r="A2" t="s">
        <v>55</v>
      </c>
      <c r="B2" s="1">
        <v>0.02</v>
      </c>
    </row>
    <row r="3" spans="1:3" x14ac:dyDescent="0.45">
      <c r="A3" t="s">
        <v>31</v>
      </c>
      <c r="B3" s="1">
        <v>0.04</v>
      </c>
    </row>
    <row r="4" spans="1:3" x14ac:dyDescent="0.45">
      <c r="A4" t="s">
        <v>33</v>
      </c>
      <c r="B4" s="2">
        <v>2.5000000000000001E-2</v>
      </c>
    </row>
    <row r="5" spans="1:3" x14ac:dyDescent="0.45">
      <c r="A5" t="s">
        <v>34</v>
      </c>
      <c r="B5" s="2">
        <v>4.2500000000000003E-2</v>
      </c>
      <c r="C5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6FA6-86BA-44C6-930E-9327A33FA58E}">
  <dimension ref="A1:H8"/>
  <sheetViews>
    <sheetView workbookViewId="0">
      <selection activeCell="A8" sqref="A8"/>
    </sheetView>
  </sheetViews>
  <sheetFormatPr defaultRowHeight="14.25" x14ac:dyDescent="0.45"/>
  <cols>
    <col min="2" max="2" width="9.19921875" bestFit="1" customWidth="1"/>
    <col min="3" max="3" width="15.3984375" style="4" bestFit="1" customWidth="1"/>
    <col min="4" max="4" width="15.3984375" style="4" customWidth="1"/>
    <col min="6" max="6" width="9.86328125" bestFit="1" customWidth="1"/>
    <col min="7" max="7" width="10.86328125" bestFit="1" customWidth="1"/>
  </cols>
  <sheetData>
    <row r="1" spans="1:8" x14ac:dyDescent="0.45">
      <c r="A1" t="s">
        <v>47</v>
      </c>
      <c r="B1" t="s">
        <v>10</v>
      </c>
      <c r="C1" s="4" t="s">
        <v>11</v>
      </c>
      <c r="D1" s="4" t="s">
        <v>20</v>
      </c>
      <c r="E1" t="s">
        <v>93</v>
      </c>
      <c r="F1" t="s">
        <v>48</v>
      </c>
      <c r="G1" t="s">
        <v>90</v>
      </c>
      <c r="H1" t="s">
        <v>21</v>
      </c>
    </row>
    <row r="2" spans="1:8" x14ac:dyDescent="0.45">
      <c r="A2" t="s">
        <v>68</v>
      </c>
      <c r="B2" s="3">
        <v>43678</v>
      </c>
    </row>
    <row r="3" spans="1:8" x14ac:dyDescent="0.45">
      <c r="A3" t="s">
        <v>8</v>
      </c>
      <c r="B3" s="3"/>
      <c r="C3" s="4">
        <v>12000000</v>
      </c>
      <c r="D3" s="4">
        <v>10</v>
      </c>
      <c r="E3">
        <v>10</v>
      </c>
    </row>
    <row r="4" spans="1:8" x14ac:dyDescent="0.45">
      <c r="A4" t="s">
        <v>9</v>
      </c>
      <c r="C4" s="4">
        <v>4000000</v>
      </c>
      <c r="D4" s="4">
        <v>1</v>
      </c>
      <c r="E4">
        <v>12</v>
      </c>
    </row>
    <row r="5" spans="1:8" x14ac:dyDescent="0.45">
      <c r="A5" t="s">
        <v>14</v>
      </c>
      <c r="F5" s="4">
        <v>25000</v>
      </c>
    </row>
    <row r="6" spans="1:8" x14ac:dyDescent="0.45">
      <c r="A6" t="s">
        <v>92</v>
      </c>
      <c r="E6">
        <f>E4</f>
        <v>12</v>
      </c>
    </row>
    <row r="7" spans="1:8" x14ac:dyDescent="0.45">
      <c r="A7" t="s">
        <v>89</v>
      </c>
      <c r="G7" s="4">
        <f>SUM(C3:C4)+E6*F5</f>
        <v>16300000</v>
      </c>
    </row>
    <row r="8" spans="1:8" x14ac:dyDescent="0.45">
      <c r="A8" t="s">
        <v>95</v>
      </c>
      <c r="H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2508-7A59-43F9-A39B-16656D2BC02C}">
  <dimension ref="A1:H13"/>
  <sheetViews>
    <sheetView workbookViewId="0">
      <selection activeCell="H14" sqref="H14"/>
    </sheetView>
  </sheetViews>
  <sheetFormatPr defaultRowHeight="14.25" x14ac:dyDescent="0.45"/>
  <cols>
    <col min="4" max="4" width="12.33203125" style="4" bestFit="1" customWidth="1"/>
    <col min="5" max="6" width="10.86328125" bestFit="1" customWidth="1"/>
  </cols>
  <sheetData>
    <row r="1" spans="1:8" x14ac:dyDescent="0.45">
      <c r="A1" t="s">
        <v>47</v>
      </c>
      <c r="B1" t="s">
        <v>20</v>
      </c>
      <c r="C1" t="s">
        <v>93</v>
      </c>
      <c r="D1" s="4" t="s">
        <v>11</v>
      </c>
      <c r="E1" t="s">
        <v>48</v>
      </c>
      <c r="F1" t="s">
        <v>90</v>
      </c>
      <c r="G1" t="s">
        <v>23</v>
      </c>
      <c r="H1" t="s">
        <v>21</v>
      </c>
    </row>
    <row r="2" spans="1:8" x14ac:dyDescent="0.45">
      <c r="A2" t="s">
        <v>15</v>
      </c>
      <c r="B2">
        <v>1</v>
      </c>
      <c r="C2">
        <v>3</v>
      </c>
      <c r="D2" s="4">
        <v>3000000</v>
      </c>
    </row>
    <row r="3" spans="1:8" x14ac:dyDescent="0.45">
      <c r="A3" t="s">
        <v>16</v>
      </c>
      <c r="B3">
        <v>3</v>
      </c>
      <c r="C3">
        <v>5</v>
      </c>
      <c r="D3" s="4">
        <v>7000000</v>
      </c>
    </row>
    <row r="4" spans="1:8" x14ac:dyDescent="0.45">
      <c r="A4" t="s">
        <v>17</v>
      </c>
      <c r="B4">
        <v>6</v>
      </c>
      <c r="C4">
        <v>12</v>
      </c>
      <c r="D4" s="4">
        <v>25000000</v>
      </c>
    </row>
    <row r="5" spans="1:8" x14ac:dyDescent="0.45">
      <c r="A5" t="s">
        <v>18</v>
      </c>
      <c r="B5">
        <f>B4+4</f>
        <v>10</v>
      </c>
      <c r="C5">
        <v>15</v>
      </c>
      <c r="D5" s="4">
        <v>15000000</v>
      </c>
    </row>
    <row r="6" spans="1:8" x14ac:dyDescent="0.45">
      <c r="A6" t="s">
        <v>19</v>
      </c>
      <c r="B6">
        <v>13</v>
      </c>
      <c r="C6">
        <v>18</v>
      </c>
      <c r="D6" s="4">
        <v>15000000</v>
      </c>
    </row>
    <row r="7" spans="1:8" x14ac:dyDescent="0.45">
      <c r="A7" t="s">
        <v>69</v>
      </c>
      <c r="E7" s="4">
        <f>3000000/18</f>
        <v>166666.66666666666</v>
      </c>
    </row>
    <row r="8" spans="1:8" x14ac:dyDescent="0.45">
      <c r="A8" t="s">
        <v>70</v>
      </c>
      <c r="C8">
        <f>MAX(C2:C6)</f>
        <v>18</v>
      </c>
    </row>
    <row r="9" spans="1:8" x14ac:dyDescent="0.45">
      <c r="A9" t="s">
        <v>58</v>
      </c>
      <c r="C9">
        <v>2</v>
      </c>
    </row>
    <row r="10" spans="1:8" x14ac:dyDescent="0.45">
      <c r="A10" t="s">
        <v>22</v>
      </c>
      <c r="C10">
        <f>C8+C9</f>
        <v>20</v>
      </c>
    </row>
    <row r="11" spans="1:8" x14ac:dyDescent="0.45">
      <c r="A11" t="s">
        <v>71</v>
      </c>
      <c r="F11" s="4">
        <f>SUM(D2:D7)+C8*E7</f>
        <v>68000000</v>
      </c>
    </row>
    <row r="12" spans="1:8" x14ac:dyDescent="0.45">
      <c r="A12" t="s">
        <v>94</v>
      </c>
      <c r="G12">
        <v>0</v>
      </c>
    </row>
    <row r="13" spans="1:8" x14ac:dyDescent="0.45">
      <c r="A13" t="s">
        <v>95</v>
      </c>
      <c r="H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4446-BDCA-40AA-A549-CCDDEA333C10}">
  <dimension ref="A1:H5"/>
  <sheetViews>
    <sheetView workbookViewId="0">
      <selection activeCell="A5" sqref="A5"/>
    </sheetView>
  </sheetViews>
  <sheetFormatPr defaultRowHeight="14.25" x14ac:dyDescent="0.45"/>
  <sheetData>
    <row r="1" spans="1:8" x14ac:dyDescent="0.45">
      <c r="A1" t="s">
        <v>47</v>
      </c>
      <c r="B1" t="s">
        <v>46</v>
      </c>
      <c r="C1" t="s">
        <v>45</v>
      </c>
      <c r="D1" t="s">
        <v>24</v>
      </c>
      <c r="E1" t="s">
        <v>28</v>
      </c>
      <c r="F1" t="s">
        <v>44</v>
      </c>
      <c r="G1" t="s">
        <v>23</v>
      </c>
      <c r="H1" t="s">
        <v>80</v>
      </c>
    </row>
    <row r="2" spans="1:8" x14ac:dyDescent="0.45">
      <c r="A2" t="s">
        <v>25</v>
      </c>
      <c r="B2">
        <v>12</v>
      </c>
      <c r="C2" s="1">
        <v>0.05</v>
      </c>
      <c r="D2">
        <v>2.5099999999999998</v>
      </c>
      <c r="F2" t="s">
        <v>29</v>
      </c>
    </row>
    <row r="3" spans="1:8" x14ac:dyDescent="0.45">
      <c r="A3" t="s">
        <v>26</v>
      </c>
      <c r="B3">
        <v>24</v>
      </c>
      <c r="C3" s="1">
        <v>0.1</v>
      </c>
      <c r="D3">
        <v>1</v>
      </c>
      <c r="F3" t="s">
        <v>30</v>
      </c>
    </row>
    <row r="4" spans="1:8" x14ac:dyDescent="0.45">
      <c r="A4" t="s">
        <v>27</v>
      </c>
      <c r="E4">
        <v>55000</v>
      </c>
      <c r="H4" t="b">
        <v>1</v>
      </c>
    </row>
    <row r="5" spans="1:8" x14ac:dyDescent="0.45">
      <c r="A5" t="s">
        <v>98</v>
      </c>
      <c r="G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346C-7E83-4155-8A21-FD59FFB9DB4B}">
  <dimension ref="A1:B4"/>
  <sheetViews>
    <sheetView workbookViewId="0"/>
  </sheetViews>
  <sheetFormatPr defaultRowHeight="14.25" x14ac:dyDescent="0.45"/>
  <sheetData>
    <row r="1" spans="1:2" x14ac:dyDescent="0.45">
      <c r="A1" t="s">
        <v>21</v>
      </c>
      <c r="B1" t="s">
        <v>36</v>
      </c>
    </row>
    <row r="2" spans="1:2" x14ac:dyDescent="0.45">
      <c r="A2">
        <v>20</v>
      </c>
      <c r="B2">
        <v>0</v>
      </c>
    </row>
    <row r="3" spans="1:2" x14ac:dyDescent="0.45">
      <c r="A3">
        <v>24</v>
      </c>
      <c r="B3" s="1">
        <v>-0.03</v>
      </c>
    </row>
    <row r="4" spans="1:2" x14ac:dyDescent="0.45">
      <c r="A4">
        <f>Identification!D14-SUM(RentTrend!A2:A3)</f>
        <v>196</v>
      </c>
      <c r="B4" s="1">
        <v>0.02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963A-52B8-4079-B831-243F6B7AA707}">
  <dimension ref="A1:I6"/>
  <sheetViews>
    <sheetView workbookViewId="0">
      <selection activeCell="O28" sqref="O28"/>
    </sheetView>
  </sheetViews>
  <sheetFormatPr defaultRowHeight="14.25" x14ac:dyDescent="0.45"/>
  <cols>
    <col min="1" max="1" width="17.1328125" customWidth="1"/>
    <col min="2" max="3" width="12.59765625" bestFit="1" customWidth="1"/>
    <col min="4" max="4" width="12.59765625" customWidth="1"/>
    <col min="5" max="5" width="7.19921875" bestFit="1" customWidth="1"/>
    <col min="6" max="6" width="9.1328125" bestFit="1" customWidth="1"/>
    <col min="7" max="7" width="18.3984375" bestFit="1" customWidth="1"/>
  </cols>
  <sheetData>
    <row r="1" spans="1:9" x14ac:dyDescent="0.45">
      <c r="A1" t="s">
        <v>47</v>
      </c>
      <c r="B1" t="s">
        <v>48</v>
      </c>
      <c r="C1" t="s">
        <v>51</v>
      </c>
      <c r="D1" t="s">
        <v>83</v>
      </c>
      <c r="E1" t="s">
        <v>50</v>
      </c>
      <c r="F1" t="s">
        <v>49</v>
      </c>
      <c r="G1" t="s">
        <v>52</v>
      </c>
      <c r="H1" t="s">
        <v>85</v>
      </c>
      <c r="I1" t="s">
        <v>23</v>
      </c>
    </row>
    <row r="2" spans="1:9" x14ac:dyDescent="0.45">
      <c r="A2" t="s">
        <v>84</v>
      </c>
      <c r="D2">
        <v>0.37</v>
      </c>
      <c r="E2" t="s">
        <v>55</v>
      </c>
      <c r="H2" t="s">
        <v>29</v>
      </c>
    </row>
    <row r="3" spans="1:9" x14ac:dyDescent="0.45">
      <c r="A3" t="s">
        <v>86</v>
      </c>
      <c r="C3">
        <v>250000</v>
      </c>
      <c r="E3" t="s">
        <v>97</v>
      </c>
      <c r="G3">
        <v>5</v>
      </c>
    </row>
    <row r="4" spans="1:9" x14ac:dyDescent="0.45">
      <c r="A4" t="s">
        <v>87</v>
      </c>
      <c r="C4">
        <v>800000</v>
      </c>
      <c r="E4" t="s">
        <v>97</v>
      </c>
      <c r="G4">
        <v>11</v>
      </c>
    </row>
    <row r="5" spans="1:9" x14ac:dyDescent="0.45">
      <c r="A5" t="s">
        <v>88</v>
      </c>
      <c r="F5" s="2">
        <v>2.5000000000000001E-2</v>
      </c>
    </row>
    <row r="6" spans="1:9" x14ac:dyDescent="0.45">
      <c r="A6" t="s">
        <v>96</v>
      </c>
      <c r="I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6E16-2483-47E5-AA94-9AFD58588A02}">
  <dimension ref="A1:D5"/>
  <sheetViews>
    <sheetView workbookViewId="0">
      <selection activeCell="C6" sqref="C6"/>
    </sheetView>
  </sheetViews>
  <sheetFormatPr defaultRowHeight="14.25" x14ac:dyDescent="0.45"/>
  <cols>
    <col min="1" max="1" width="18.06640625" bestFit="1" customWidth="1"/>
    <col min="3" max="3" width="13.3984375" bestFit="1" customWidth="1"/>
  </cols>
  <sheetData>
    <row r="1" spans="1:4" x14ac:dyDescent="0.45">
      <c r="A1" t="s">
        <v>47</v>
      </c>
      <c r="B1" t="s">
        <v>23</v>
      </c>
      <c r="C1" t="s">
        <v>11</v>
      </c>
      <c r="D1" t="s">
        <v>42</v>
      </c>
    </row>
    <row r="2" spans="1:4" x14ac:dyDescent="0.45">
      <c r="A2" t="s">
        <v>64</v>
      </c>
      <c r="B2" s="1">
        <v>0.65</v>
      </c>
    </row>
    <row r="3" spans="1:4" x14ac:dyDescent="0.45">
      <c r="A3" t="s">
        <v>67</v>
      </c>
      <c r="B3" s="1"/>
      <c r="C3" s="4">
        <f>B2*(Construction!F11+Predevelopment!G7)</f>
        <v>54795000</v>
      </c>
    </row>
    <row r="4" spans="1:4" x14ac:dyDescent="0.45">
      <c r="A4" t="s">
        <v>65</v>
      </c>
      <c r="C4" s="5">
        <f>D4*C3*CapMarkets!B3</f>
        <v>3287700</v>
      </c>
      <c r="D4">
        <v>1.5</v>
      </c>
    </row>
    <row r="5" spans="1:4" x14ac:dyDescent="0.45">
      <c r="A5" t="s">
        <v>66</v>
      </c>
      <c r="C5" s="5">
        <f>SUM(C3:C4)</f>
        <v>58082700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2C745-5ACA-469A-A153-D935AE9EAECD}">
  <dimension ref="A1:D6"/>
  <sheetViews>
    <sheetView workbookViewId="0">
      <selection activeCell="A6" sqref="A6"/>
    </sheetView>
  </sheetViews>
  <sheetFormatPr defaultRowHeight="14.25" x14ac:dyDescent="0.45"/>
  <sheetData>
    <row r="1" spans="1:4" x14ac:dyDescent="0.45">
      <c r="A1" t="s">
        <v>47</v>
      </c>
      <c r="B1" t="s">
        <v>21</v>
      </c>
      <c r="C1" t="s">
        <v>23</v>
      </c>
      <c r="D1" t="s">
        <v>61</v>
      </c>
    </row>
    <row r="2" spans="1:4" x14ac:dyDescent="0.45">
      <c r="A2" t="s">
        <v>58</v>
      </c>
      <c r="B2">
        <v>6</v>
      </c>
    </row>
    <row r="3" spans="1:4" x14ac:dyDescent="0.45">
      <c r="A3" t="s">
        <v>59</v>
      </c>
      <c r="C3" s="1">
        <v>0.65</v>
      </c>
    </row>
    <row r="4" spans="1:4" x14ac:dyDescent="0.45">
      <c r="A4" t="s">
        <v>60</v>
      </c>
      <c r="D4">
        <v>30</v>
      </c>
    </row>
    <row r="5" spans="1:4" x14ac:dyDescent="0.45">
      <c r="A5" t="s">
        <v>62</v>
      </c>
    </row>
    <row r="6" spans="1:4" x14ac:dyDescent="0.45">
      <c r="A6" t="s">
        <v>63</v>
      </c>
      <c r="C6" s="2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Identification</vt:lpstr>
      <vt:lpstr>CapMarkets</vt:lpstr>
      <vt:lpstr>Predevelopment</vt:lpstr>
      <vt:lpstr>Construction</vt:lpstr>
      <vt:lpstr>Revenue</vt:lpstr>
      <vt:lpstr>RentTrend</vt:lpstr>
      <vt:lpstr>Expense</vt:lpstr>
      <vt:lpstr>ConstructionLoan</vt:lpstr>
      <vt:lpstr>PermanentLoan</vt:lpstr>
      <vt:lpstr>AssetMgmt</vt:lpstr>
      <vt:lpstr>waterfall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dcterms:created xsi:type="dcterms:W3CDTF">2020-09-14T18:29:35Z</dcterms:created>
  <dcterms:modified xsi:type="dcterms:W3CDTF">2020-09-16T21:59:58Z</dcterms:modified>
</cp:coreProperties>
</file>