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nato\OneDrive\Ambiente de Trabalho\DIO - ALURA Deloitte Bootcamp\EXCEL X IA SANTANDER\"/>
    </mc:Choice>
  </mc:AlternateContent>
  <xr:revisionPtr revIDLastSave="0" documentId="8_{6E028139-2C7C-4F81-9C61-9C3C31F1ABAC}" xr6:coauthVersionLast="47" xr6:coauthVersionMax="47" xr10:uidLastSave="{00000000-0000-0000-0000-000000000000}"/>
  <bookViews>
    <workbookView xWindow="-120" yWindow="-120" windowWidth="20730" windowHeight="11160" tabRatio="331" xr2:uid="{D269A0DD-03F7-4660-8EBE-3CBBB4296E00}"/>
  </bookViews>
  <sheets>
    <sheet name="APP" sheetId="1" r:id="rId1"/>
    <sheet name="Planilha2" sheetId="2" r:id="rId2"/>
  </sheets>
  <definedNames>
    <definedName name="aporte">APP!$D$13</definedName>
    <definedName name="patrimonio">APP!$D$16</definedName>
    <definedName name="qtd_anos">APP!$D$14</definedName>
    <definedName name="rendimento_carteira">APP!$D$9</definedName>
    <definedName name="salario">APP!$D$8</definedName>
    <definedName name="sugestao_investimento">APP!$D$10</definedName>
    <definedName name="taxa_mensal">APP!$D$15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C33" i="1"/>
  <c r="C34" i="1"/>
  <c r="C35" i="1"/>
  <c r="C36" i="1"/>
  <c r="C37" i="1"/>
  <c r="C32" i="1"/>
  <c r="H4" i="2"/>
  <c r="A16" i="2"/>
  <c r="A17" i="2"/>
  <c r="A18" i="2"/>
  <c r="A19" i="2"/>
  <c r="A20" i="2"/>
  <c r="A15" i="2"/>
  <c r="A10" i="2"/>
  <c r="A11" i="2"/>
  <c r="A12" i="2"/>
  <c r="A13" i="2"/>
  <c r="A14" i="2"/>
  <c r="A9" i="2"/>
  <c r="A4" i="2"/>
  <c r="A5" i="2"/>
  <c r="A6" i="2"/>
  <c r="A7" i="2"/>
  <c r="A8" i="2"/>
  <c r="A3" i="2"/>
  <c r="C29" i="1"/>
  <c r="D16" i="1"/>
  <c r="D17" i="1" s="1"/>
  <c r="D10" i="1"/>
  <c r="C21" i="1"/>
  <c r="C22" i="1"/>
  <c r="D22" i="1" s="1"/>
  <c r="C23" i="1"/>
  <c r="D23" i="1" s="1"/>
  <c r="C24" i="1"/>
  <c r="D24" i="1" s="1"/>
  <c r="C20" i="1"/>
  <c r="E20" i="1" l="1"/>
  <c r="F20" i="1" s="1"/>
  <c r="G20" i="1" s="1"/>
  <c r="H20" i="1" s="1"/>
  <c r="I20" i="1" s="1"/>
  <c r="J20" i="1" s="1"/>
  <c r="K20" i="1" s="1"/>
  <c r="D33" i="1"/>
  <c r="D32" i="1"/>
  <c r="D37" i="1"/>
  <c r="D36" i="1"/>
  <c r="D34" i="1"/>
  <c r="D35" i="1"/>
  <c r="D38" i="1" l="1"/>
</calcChain>
</file>

<file path=xl/sharedStrings.xml><?xml version="1.0" encoding="utf-8"?>
<sst xmlns="http://schemas.openxmlformats.org/spreadsheetml/2006/main" count="72" uniqueCount="35">
  <si>
    <t>Quanto investir por mês ?</t>
  </si>
  <si>
    <t>Por quanto Anos ?</t>
  </si>
  <si>
    <t>Taxa de Rendimento Mensal ?</t>
  </si>
  <si>
    <t>Patrimônio Acumulado ?</t>
  </si>
  <si>
    <t>Dividendos Mensais ?</t>
  </si>
  <si>
    <t>Quanto em 2 anos ?</t>
  </si>
  <si>
    <t>Quanto em 5 anos ?</t>
  </si>
  <si>
    <t>Quanto em 10 anos ?</t>
  </si>
  <si>
    <t>Quanto em 20 anos ?</t>
  </si>
  <si>
    <t>Quanto em 30 anos ?</t>
  </si>
  <si>
    <t>Cenários</t>
  </si>
  <si>
    <t>Dividendo</t>
  </si>
  <si>
    <t>Rendimento Carteira</t>
  </si>
  <si>
    <t>Salário</t>
  </si>
  <si>
    <t>CONFIGURAÇÕES</t>
  </si>
  <si>
    <t>INVESTIMENTO MENSAL</t>
  </si>
  <si>
    <t>0.60%</t>
  </si>
  <si>
    <t>Agressivo</t>
  </si>
  <si>
    <t>Moderado</t>
  </si>
  <si>
    <t>Conservador</t>
  </si>
  <si>
    <t>VALOR A SER INVESTIDO POR MÊS</t>
  </si>
  <si>
    <t>PERFIL</t>
  </si>
  <si>
    <t>TIPO DE FI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</si>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</sst>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6" formatCode="&quot;R$&quot;\ #,##0.0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5" fillId="3" borderId="2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8" fontId="0" fillId="4" borderId="4" xfId="0" applyNumberFormat="1" applyFill="1" applyBorder="1" applyAlignment="1">
      <alignment horizontal="center"/>
    </xf>
    <xf numFmtId="8" fontId="0" fillId="4" borderId="5" xfId="0" applyNumberFormat="1" applyFill="1" applyBorder="1" applyAlignment="1">
      <alignment horizontal="center"/>
    </xf>
    <xf numFmtId="0" fontId="7" fillId="5" borderId="2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8" fontId="0" fillId="4" borderId="7" xfId="0" applyNumberFormat="1" applyFill="1" applyBorder="1" applyAlignment="1">
      <alignment horizontal="center"/>
    </xf>
    <xf numFmtId="8" fontId="0" fillId="4" borderId="10" xfId="0" applyNumberFormat="1" applyFill="1" applyBorder="1" applyAlignment="1">
      <alignment horizontal="center"/>
    </xf>
    <xf numFmtId="0" fontId="8" fillId="4" borderId="6" xfId="0" applyFont="1" applyFill="1" applyBorder="1" applyAlignment="1">
      <alignment horizontal="left" indent="3"/>
    </xf>
    <xf numFmtId="0" fontId="8" fillId="4" borderId="8" xfId="0" applyFont="1" applyFill="1" applyBorder="1" applyAlignment="1">
      <alignment horizontal="left" indent="3"/>
    </xf>
    <xf numFmtId="0" fontId="8" fillId="4" borderId="9" xfId="0" applyFont="1" applyFill="1" applyBorder="1" applyAlignment="1">
      <alignment horizontal="left" indent="3"/>
    </xf>
    <xf numFmtId="0" fontId="8" fillId="6" borderId="6" xfId="0" applyFont="1" applyFill="1" applyBorder="1" applyAlignment="1">
      <alignment horizontal="left" indent="3"/>
    </xf>
    <xf numFmtId="0" fontId="8" fillId="6" borderId="4" xfId="0" applyFont="1" applyFill="1" applyBorder="1" applyAlignment="1">
      <alignment horizontal="left" indent="3"/>
    </xf>
    <xf numFmtId="166" fontId="0" fillId="0" borderId="7" xfId="1" applyNumberFormat="1" applyFont="1" applyBorder="1" applyAlignment="1">
      <alignment horizontal="center" vertical="top"/>
    </xf>
    <xf numFmtId="0" fontId="8" fillId="6" borderId="8" xfId="0" applyFont="1" applyFill="1" applyBorder="1" applyAlignment="1">
      <alignment horizontal="left" indent="3"/>
    </xf>
    <xf numFmtId="0" fontId="8" fillId="6" borderId="5" xfId="0" applyFont="1" applyFill="1" applyBorder="1" applyAlignment="1">
      <alignment horizontal="left" indent="3"/>
    </xf>
    <xf numFmtId="10" fontId="0" fillId="0" borderId="11" xfId="0" applyNumberFormat="1" applyBorder="1" applyAlignment="1">
      <alignment horizontal="left" vertical="top" indent="2"/>
    </xf>
    <xf numFmtId="0" fontId="8" fillId="6" borderId="9" xfId="0" applyFont="1" applyFill="1" applyBorder="1" applyAlignment="1">
      <alignment horizontal="left" indent="3"/>
    </xf>
    <xf numFmtId="0" fontId="8" fillId="6" borderId="10" xfId="0" applyFont="1" applyFill="1" applyBorder="1" applyAlignment="1">
      <alignment horizontal="left" indent="3"/>
    </xf>
    <xf numFmtId="166" fontId="0" fillId="6" borderId="12" xfId="0" applyNumberFormat="1" applyFill="1" applyBorder="1" applyAlignment="1">
      <alignment horizontal="center" vertical="top"/>
    </xf>
    <xf numFmtId="0" fontId="8" fillId="0" borderId="6" xfId="0" applyFont="1" applyBorder="1" applyAlignment="1">
      <alignment horizontal="left" indent="3"/>
    </xf>
    <xf numFmtId="0" fontId="8" fillId="0" borderId="4" xfId="0" applyFont="1" applyBorder="1" applyAlignment="1">
      <alignment horizontal="left" indent="3"/>
    </xf>
    <xf numFmtId="166" fontId="3" fillId="0" borderId="7" xfId="0" applyNumberFormat="1" applyFont="1" applyBorder="1" applyAlignment="1">
      <alignment horizontal="center"/>
    </xf>
    <xf numFmtId="0" fontId="8" fillId="0" borderId="8" xfId="0" applyFont="1" applyBorder="1" applyAlignment="1">
      <alignment horizontal="left" indent="3"/>
    </xf>
    <xf numFmtId="0" fontId="8" fillId="0" borderId="5" xfId="0" applyFont="1" applyBorder="1" applyAlignment="1">
      <alignment horizontal="left" indent="3"/>
    </xf>
    <xf numFmtId="0" fontId="3" fillId="0" borderId="11" xfId="0" applyFont="1" applyBorder="1" applyAlignment="1">
      <alignment horizontal="center"/>
    </xf>
    <xf numFmtId="10" fontId="3" fillId="0" borderId="11" xfId="0" applyNumberFormat="1" applyFont="1" applyBorder="1" applyAlignment="1">
      <alignment horizontal="center"/>
    </xf>
    <xf numFmtId="0" fontId="9" fillId="4" borderId="8" xfId="0" applyFont="1" applyFill="1" applyBorder="1" applyAlignment="1">
      <alignment horizontal="left" indent="3"/>
    </xf>
    <xf numFmtId="0" fontId="9" fillId="4" borderId="5" xfId="0" applyFont="1" applyFill="1" applyBorder="1" applyAlignment="1">
      <alignment horizontal="left" indent="3"/>
    </xf>
    <xf numFmtId="8" fontId="3" fillId="4" borderId="11" xfId="0" applyNumberFormat="1" applyFont="1" applyFill="1" applyBorder="1" applyAlignment="1">
      <alignment horizontal="center"/>
    </xf>
    <xf numFmtId="0" fontId="9" fillId="4" borderId="9" xfId="0" applyFont="1" applyFill="1" applyBorder="1" applyAlignment="1">
      <alignment horizontal="left" indent="3"/>
    </xf>
    <xf numFmtId="0" fontId="9" fillId="4" borderId="10" xfId="0" applyFont="1" applyFill="1" applyBorder="1" applyAlignment="1">
      <alignment horizontal="left" indent="3"/>
    </xf>
    <xf numFmtId="8" fontId="3" fillId="4" borderId="12" xfId="0" applyNumberFormat="1" applyFont="1" applyFill="1" applyBorder="1" applyAlignment="1">
      <alignment horizontal="center"/>
    </xf>
    <xf numFmtId="0" fontId="2" fillId="2" borderId="0" xfId="3"/>
    <xf numFmtId="0" fontId="0" fillId="6" borderId="0" xfId="0" applyFill="1"/>
    <xf numFmtId="0" fontId="2" fillId="2" borderId="0" xfId="3" applyAlignment="1">
      <alignment horizontal="center"/>
    </xf>
    <xf numFmtId="0" fontId="3" fillId="6" borderId="0" xfId="0" applyFont="1" applyFill="1"/>
    <xf numFmtId="166" fontId="3" fillId="6" borderId="0" xfId="0" applyNumberFormat="1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0" fillId="8" borderId="0" xfId="0" applyFill="1"/>
    <xf numFmtId="166" fontId="0" fillId="8" borderId="0" xfId="0" applyNumberFormat="1" applyFill="1"/>
    <xf numFmtId="166" fontId="0" fillId="7" borderId="0" xfId="0" applyNumberFormat="1" applyFill="1" applyAlignment="1">
      <alignment horizontal="center"/>
    </xf>
    <xf numFmtId="9" fontId="0" fillId="7" borderId="0" xfId="2" applyFont="1" applyFill="1"/>
    <xf numFmtId="9" fontId="2" fillId="2" borderId="0" xfId="2" applyFont="1" applyFill="1"/>
    <xf numFmtId="0" fontId="4" fillId="9" borderId="5" xfId="0" applyFont="1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9" fontId="0" fillId="0" borderId="5" xfId="2" applyFont="1" applyBorder="1" applyAlignment="1">
      <alignment horizontal="center"/>
    </xf>
    <xf numFmtId="9" fontId="0" fillId="0" borderId="5" xfId="0" applyNumberFormat="1" applyBorder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362339</xdr:colOff>
      <xdr:row>0</xdr:row>
      <xdr:rowOff>77367</xdr:rowOff>
    </xdr:from>
    <xdr:to>
      <xdr:col>11</xdr:col>
      <xdr:colOff>581025</xdr:colOff>
      <xdr:row>4</xdr:row>
      <xdr:rowOff>114300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CB2E7D8-01D0-73F3-9460-AAE81C7DEA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rgbClr val="196B24">
              <a:shade val="45000"/>
              <a:satMod val="135000"/>
            </a:srgb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b="5600"/>
        <a:stretch/>
      </xdr:blipFill>
      <xdr:spPr>
        <a:xfrm>
          <a:off x="362339" y="77367"/>
          <a:ext cx="4904986" cy="798933"/>
        </a:xfrm>
        <a:prstGeom prst="roundRect">
          <a:avLst>
            <a:gd name="adj" fmla="val 0"/>
          </a:avLst>
        </a:prstGeom>
        <a:solidFill>
          <a:schemeClr val="bg2"/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5A397-480E-4244-ACAE-8E0F27791BA9}">
  <dimension ref="A1:XFD38"/>
  <sheetViews>
    <sheetView showGridLines="0" tabSelected="1" zoomScaleNormal="100" workbookViewId="0">
      <selection activeCell="M27" sqref="M27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9.140625" defaultRowHeight="15" x14ac:dyDescent="0.25"/>
  <cols>
    <col min="1" max="1" width="6.140625" customWidth="1"/>
    <col min="2" max="2" width="30.42578125" bestFit="1" customWidth="1"/>
    <col min="3" max="3" width="18.85546875" bestFit="1" customWidth="1"/>
    <col min="4" max="4" width="14.85546875" customWidth="1"/>
    <col min="5" max="5" width="13.5703125" hidden="1" customWidth="1"/>
    <col min="6" max="6" width="12.140625" hidden="1" customWidth="1"/>
    <col min="7" max="11" width="9.140625" hidden="1" customWidth="1"/>
    <col min="12" max="16382" width="9.140625" customWidth="1"/>
    <col min="16383" max="16383" width="0.28515625" customWidth="1"/>
    <col min="16384" max="16384" width="5.28515625" hidden="1" customWidth="1"/>
  </cols>
  <sheetData>
    <row r="1" spans="2:4" customFormat="1" x14ac:dyDescent="0.25"/>
    <row r="2" spans="2:4" customFormat="1" x14ac:dyDescent="0.25"/>
    <row r="3" spans="2:4" customFormat="1" x14ac:dyDescent="0.25"/>
    <row r="4" spans="2:4" customFormat="1" x14ac:dyDescent="0.25"/>
    <row r="5" spans="2:4" customFormat="1" x14ac:dyDescent="0.25"/>
    <row r="6" spans="2:4" customFormat="1" ht="15.75" thickBot="1" x14ac:dyDescent="0.3"/>
    <row r="7" spans="2:4" customFormat="1" ht="24" x14ac:dyDescent="0.25">
      <c r="B7" s="8" t="s">
        <v>14</v>
      </c>
      <c r="C7" s="12"/>
      <c r="D7" s="11"/>
    </row>
    <row r="8" spans="2:4" customFormat="1" ht="15" customHeight="1" x14ac:dyDescent="0.25">
      <c r="B8" s="19" t="s">
        <v>13</v>
      </c>
      <c r="C8" s="20"/>
      <c r="D8" s="21">
        <v>2000</v>
      </c>
    </row>
    <row r="9" spans="2:4" customFormat="1" ht="15" customHeight="1" x14ac:dyDescent="0.25">
      <c r="B9" s="22" t="s">
        <v>12</v>
      </c>
      <c r="C9" s="23"/>
      <c r="D9" s="24" t="s">
        <v>16</v>
      </c>
    </row>
    <row r="10" spans="2:4" customFormat="1" ht="15.75" customHeight="1" thickBot="1" x14ac:dyDescent="0.3">
      <c r="B10" s="25" t="s">
        <v>34</v>
      </c>
      <c r="C10" s="26"/>
      <c r="D10" s="27">
        <f>D8*30%</f>
        <v>600</v>
      </c>
    </row>
    <row r="11" spans="2:4" customFormat="1" ht="15.75" thickBot="1" x14ac:dyDescent="0.3"/>
    <row r="12" spans="2:4" customFormat="1" ht="28.5" customHeight="1" x14ac:dyDescent="0.25">
      <c r="B12" s="5" t="s">
        <v>15</v>
      </c>
      <c r="C12" s="13"/>
      <c r="D12" s="3"/>
    </row>
    <row r="13" spans="2:4" customFormat="1" ht="15.75" x14ac:dyDescent="0.25">
      <c r="B13" s="28" t="s">
        <v>0</v>
      </c>
      <c r="C13" s="29"/>
      <c r="D13" s="30">
        <v>600</v>
      </c>
    </row>
    <row r="14" spans="2:4" customFormat="1" ht="15.75" x14ac:dyDescent="0.25">
      <c r="B14" s="31" t="s">
        <v>1</v>
      </c>
      <c r="C14" s="32"/>
      <c r="D14" s="33">
        <v>10</v>
      </c>
    </row>
    <row r="15" spans="2:4" customFormat="1" ht="15.75" x14ac:dyDescent="0.25">
      <c r="B15" s="31" t="s">
        <v>2</v>
      </c>
      <c r="C15" s="32"/>
      <c r="D15" s="34">
        <v>1.0789999999999999E-2</v>
      </c>
    </row>
    <row r="16" spans="2:4" customFormat="1" ht="15.75" x14ac:dyDescent="0.25">
      <c r="B16" s="35" t="s">
        <v>3</v>
      </c>
      <c r="C16" s="36"/>
      <c r="D16" s="37">
        <f>FV(taxa_mensal,qtd_anos*12,aporte*-1)</f>
        <v>145970.52751810331</v>
      </c>
    </row>
    <row r="17" spans="1:11" customFormat="1" ht="16.5" thickBot="1" x14ac:dyDescent="0.3">
      <c r="B17" s="38" t="s">
        <v>4</v>
      </c>
      <c r="C17" s="39"/>
      <c r="D17" s="40">
        <f>patrimonio</f>
        <v>145970.52751810331</v>
      </c>
    </row>
    <row r="18" spans="1:11" customFormat="1" ht="15.75" thickBot="1" x14ac:dyDescent="0.3"/>
    <row r="19" spans="1:11" customFormat="1" ht="26.25" x14ac:dyDescent="0.25">
      <c r="B19" s="4" t="s">
        <v>10</v>
      </c>
      <c r="C19" s="6"/>
      <c r="D19" s="7" t="s">
        <v>11</v>
      </c>
    </row>
    <row r="20" spans="1:11" customFormat="1" ht="15.75" x14ac:dyDescent="0.25">
      <c r="A20" s="2">
        <v>2</v>
      </c>
      <c r="B20" s="16" t="s">
        <v>5</v>
      </c>
      <c r="C20" s="9">
        <f>FV($D$15,$A20*12,$D$13*-1)</f>
        <v>16336.57637858713</v>
      </c>
      <c r="D20" s="14">
        <f>C20*1%</f>
        <v>163.36576378587131</v>
      </c>
      <c r="E20" s="14">
        <f t="shared" ref="E20:K20" si="0">D20</f>
        <v>163.36576378587131</v>
      </c>
      <c r="F20" s="14">
        <f t="shared" si="0"/>
        <v>163.36576378587131</v>
      </c>
      <c r="G20" s="14">
        <f t="shared" si="0"/>
        <v>163.36576378587131</v>
      </c>
      <c r="H20" s="14">
        <f t="shared" si="0"/>
        <v>163.36576378587131</v>
      </c>
      <c r="I20" s="14">
        <f t="shared" si="0"/>
        <v>163.36576378587131</v>
      </c>
      <c r="J20" s="14">
        <f t="shared" si="0"/>
        <v>163.36576378587131</v>
      </c>
      <c r="K20" s="14">
        <f t="shared" si="0"/>
        <v>163.36576378587131</v>
      </c>
    </row>
    <row r="21" spans="1:11" customFormat="1" ht="15.75" x14ac:dyDescent="0.25">
      <c r="A21" s="2">
        <v>5</v>
      </c>
      <c r="B21" s="17" t="s">
        <v>6</v>
      </c>
      <c r="C21" s="10">
        <f>FV($D$15,$A21*12,$D$13*-1)</f>
        <v>50266.148399092584</v>
      </c>
      <c r="D21" s="14">
        <f t="shared" ref="D21:D24" si="1">C21*1%</f>
        <v>502.66148399092583</v>
      </c>
    </row>
    <row r="22" spans="1:11" customFormat="1" ht="15.75" x14ac:dyDescent="0.25">
      <c r="A22" s="2">
        <v>10</v>
      </c>
      <c r="B22" s="17" t="s">
        <v>7</v>
      </c>
      <c r="C22" s="10">
        <f>FV($D$15,$A22*12,$D$13*-1)</f>
        <v>145970.52751810331</v>
      </c>
      <c r="D22" s="14">
        <f t="shared" si="1"/>
        <v>1459.7052751810331</v>
      </c>
    </row>
    <row r="23" spans="1:11" customFormat="1" ht="15.75" x14ac:dyDescent="0.25">
      <c r="A23" s="2">
        <v>20</v>
      </c>
      <c r="B23" s="17" t="s">
        <v>8</v>
      </c>
      <c r="C23" s="10">
        <f>FV($D$15,$A23*12,$D$13*-1)</f>
        <v>675119.04005824833</v>
      </c>
      <c r="D23" s="14">
        <f t="shared" si="1"/>
        <v>6751.1904005824836</v>
      </c>
    </row>
    <row r="24" spans="1:11" customFormat="1" ht="16.5" thickBot="1" x14ac:dyDescent="0.3">
      <c r="A24" s="2">
        <v>30</v>
      </c>
      <c r="B24" s="18" t="s">
        <v>9</v>
      </c>
      <c r="C24" s="15">
        <f>FV($D$15,$A24*12,$D$13*-1)</f>
        <v>2593301.7930028285</v>
      </c>
      <c r="D24" s="14">
        <f t="shared" si="1"/>
        <v>25933.017930028287</v>
      </c>
    </row>
    <row r="25" spans="1:11" customFormat="1" x14ac:dyDescent="0.25"/>
    <row r="26" spans="1:11" customFormat="1" x14ac:dyDescent="0.25"/>
    <row r="27" spans="1:11" customFormat="1" x14ac:dyDescent="0.25"/>
    <row r="28" spans="1:11" customFormat="1" x14ac:dyDescent="0.25">
      <c r="B28" s="41" t="s">
        <v>21</v>
      </c>
      <c r="C28" s="43" t="s">
        <v>18</v>
      </c>
      <c r="D28" s="41"/>
    </row>
    <row r="29" spans="1:11" customFormat="1" x14ac:dyDescent="0.25">
      <c r="B29" s="44" t="s">
        <v>20</v>
      </c>
      <c r="C29" s="45">
        <f>aporte</f>
        <v>600</v>
      </c>
      <c r="D29" s="42"/>
    </row>
    <row r="30" spans="1:11" customFormat="1" x14ac:dyDescent="0.25"/>
    <row r="31" spans="1:11" x14ac:dyDescent="0.25">
      <c r="B31" s="46" t="s">
        <v>22</v>
      </c>
      <c r="C31" s="46" t="s">
        <v>23</v>
      </c>
      <c r="D31" s="46" t="s">
        <v>24</v>
      </c>
    </row>
    <row r="32" spans="1:11" x14ac:dyDescent="0.25">
      <c r="B32" s="1" t="s">
        <v>25</v>
      </c>
      <c r="C32" s="50">
        <f>VLOOKUP($C$28&amp;"-"&amp;B32,Planilha2!$A:$D,4,FALSE)</f>
        <v>0.32</v>
      </c>
      <c r="D32" s="49">
        <f>C32*$C$29</f>
        <v>192</v>
      </c>
    </row>
    <row r="33" spans="2:4" x14ac:dyDescent="0.25">
      <c r="B33" s="1" t="s">
        <v>26</v>
      </c>
      <c r="C33" s="50">
        <f>VLOOKUP($C$28&amp;"-"&amp;B33,Planilha2!$A:$D,4,FALSE)</f>
        <v>0.35</v>
      </c>
      <c r="D33" s="49">
        <f t="shared" ref="D33:D37" si="2">C33*$C$29</f>
        <v>210</v>
      </c>
    </row>
    <row r="34" spans="2:4" x14ac:dyDescent="0.25">
      <c r="B34" s="1" t="s">
        <v>27</v>
      </c>
      <c r="C34" s="50">
        <f>VLOOKUP($C$28&amp;"-"&amp;B34,Planilha2!$A:$D,4,FALSE)</f>
        <v>0.08</v>
      </c>
      <c r="D34" s="49">
        <f t="shared" si="2"/>
        <v>48</v>
      </c>
    </row>
    <row r="35" spans="2:4" x14ac:dyDescent="0.25">
      <c r="B35" s="1" t="s">
        <v>28</v>
      </c>
      <c r="C35" s="50">
        <f>VLOOKUP($C$28&amp;"-"&amp;B35,Planilha2!$A:$D,4,FALSE)</f>
        <v>0.05</v>
      </c>
      <c r="D35" s="49">
        <f t="shared" si="2"/>
        <v>30</v>
      </c>
    </row>
    <row r="36" spans="2:4" x14ac:dyDescent="0.25">
      <c r="B36" s="1" t="s">
        <v>29</v>
      </c>
      <c r="C36" s="50">
        <f>VLOOKUP($C$28&amp;"-"&amp;B36,Planilha2!$A:$D,4,FALSE)</f>
        <v>0.1</v>
      </c>
      <c r="D36" s="49">
        <f t="shared" si="2"/>
        <v>60</v>
      </c>
    </row>
    <row r="37" spans="2:4" x14ac:dyDescent="0.25">
      <c r="B37" s="1" t="s">
        <v>30</v>
      </c>
      <c r="C37" s="50">
        <f>VLOOKUP($C$28&amp;"-"&amp;B37,Planilha2!$A:$D,4,FALSE)</f>
        <v>0.1</v>
      </c>
      <c r="D37" s="49">
        <f t="shared" si="2"/>
        <v>60</v>
      </c>
    </row>
    <row r="38" spans="2:4" x14ac:dyDescent="0.25">
      <c r="B38" s="47"/>
      <c r="C38" s="47"/>
      <c r="D38" s="48">
        <f>SUM(D32:D37)</f>
        <v>600</v>
      </c>
    </row>
  </sheetData>
  <mergeCells count="10">
    <mergeCell ref="B13:C13"/>
    <mergeCell ref="B14:C14"/>
    <mergeCell ref="B15:C15"/>
    <mergeCell ref="B16:C16"/>
    <mergeCell ref="B17:C17"/>
    <mergeCell ref="B7:C7"/>
    <mergeCell ref="B8:C8"/>
    <mergeCell ref="B9:C9"/>
    <mergeCell ref="B10:C10"/>
    <mergeCell ref="B12:C12"/>
  </mergeCells>
  <dataValidations count="1">
    <dataValidation type="list" allowBlank="1" showInputMessage="1" showErrorMessage="1" sqref="C28" xr:uid="{361EDD52-7DF2-4AA9-A589-8A34F8E1F412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4AFFC-50EF-4354-BDA5-300E43FED3C9}">
  <dimension ref="A2:H20"/>
  <sheetViews>
    <sheetView workbookViewId="0">
      <selection activeCell="F13" sqref="F13"/>
    </sheetView>
  </sheetViews>
  <sheetFormatPr defaultRowHeight="15" x14ac:dyDescent="0.25"/>
  <cols>
    <col min="1" max="1" width="18.42578125" bestFit="1" customWidth="1"/>
    <col min="2" max="2" width="12.140625" bestFit="1" customWidth="1"/>
    <col min="3" max="3" width="18.5703125" bestFit="1" customWidth="1"/>
    <col min="7" max="7" width="16.85546875" bestFit="1" customWidth="1"/>
  </cols>
  <sheetData>
    <row r="2" spans="1:8" x14ac:dyDescent="0.25">
      <c r="A2" s="52" t="s">
        <v>32</v>
      </c>
      <c r="B2" s="52" t="s">
        <v>21</v>
      </c>
      <c r="C2" s="52" t="s">
        <v>22</v>
      </c>
      <c r="D2" s="52" t="s">
        <v>31</v>
      </c>
    </row>
    <row r="3" spans="1:8" x14ac:dyDescent="0.25">
      <c r="A3" s="53" t="str">
        <f>B3&amp;"-"&amp;C3</f>
        <v>Conservador-PAPEL</v>
      </c>
      <c r="B3" s="54" t="s">
        <v>19</v>
      </c>
      <c r="C3" s="54" t="s">
        <v>25</v>
      </c>
      <c r="D3" s="55">
        <v>0.3</v>
      </c>
      <c r="H3" t="s">
        <v>31</v>
      </c>
    </row>
    <row r="4" spans="1:8" x14ac:dyDescent="0.25">
      <c r="A4" s="53" t="str">
        <f t="shared" ref="A4:A8" si="0">B4&amp;"-"&amp;C4</f>
        <v>Conservador-TIJOLO</v>
      </c>
      <c r="B4" s="54" t="s">
        <v>19</v>
      </c>
      <c r="C4" s="54" t="s">
        <v>26</v>
      </c>
      <c r="D4" s="56">
        <v>0.5</v>
      </c>
      <c r="G4" s="41" t="s">
        <v>33</v>
      </c>
      <c r="H4" s="51">
        <f>VLOOKUP(G4,$A:$D,4,FALSE)</f>
        <v>0.35</v>
      </c>
    </row>
    <row r="5" spans="1:8" x14ac:dyDescent="0.25">
      <c r="A5" s="53" t="str">
        <f t="shared" si="0"/>
        <v>Conservador-HÍBRIDOS</v>
      </c>
      <c r="B5" s="54" t="s">
        <v>19</v>
      </c>
      <c r="C5" s="54" t="s">
        <v>27</v>
      </c>
      <c r="D5" s="56">
        <v>0.1</v>
      </c>
    </row>
    <row r="6" spans="1:8" x14ac:dyDescent="0.25">
      <c r="A6" s="53" t="str">
        <f t="shared" si="0"/>
        <v>Conservador-FOFs</v>
      </c>
      <c r="B6" s="54" t="s">
        <v>19</v>
      </c>
      <c r="C6" s="54" t="s">
        <v>28</v>
      </c>
      <c r="D6" s="56">
        <v>0.1</v>
      </c>
    </row>
    <row r="7" spans="1:8" x14ac:dyDescent="0.25">
      <c r="A7" s="53" t="str">
        <f t="shared" si="0"/>
        <v>Conservador-DESENVOLVIMENTO</v>
      </c>
      <c r="B7" s="54" t="s">
        <v>19</v>
      </c>
      <c r="C7" s="54" t="s">
        <v>29</v>
      </c>
      <c r="D7" s="56">
        <v>0</v>
      </c>
    </row>
    <row r="8" spans="1:8" x14ac:dyDescent="0.25">
      <c r="A8" s="53" t="str">
        <f t="shared" si="0"/>
        <v>Conservador-HOTELARIAS</v>
      </c>
      <c r="B8" s="54" t="s">
        <v>19</v>
      </c>
      <c r="C8" s="54" t="s">
        <v>30</v>
      </c>
      <c r="D8" s="56">
        <v>0</v>
      </c>
    </row>
    <row r="9" spans="1:8" x14ac:dyDescent="0.25">
      <c r="A9" s="53" t="str">
        <f>B9&amp;"-"&amp;C9</f>
        <v>Moderado-PAPEL</v>
      </c>
      <c r="B9" s="53" t="s">
        <v>18</v>
      </c>
      <c r="C9" s="54" t="s">
        <v>25</v>
      </c>
      <c r="D9" s="56">
        <v>0.32</v>
      </c>
    </row>
    <row r="10" spans="1:8" x14ac:dyDescent="0.25">
      <c r="A10" s="53" t="str">
        <f t="shared" ref="A10:A14" si="1">B10&amp;"-"&amp;C10</f>
        <v>Moderado-TIJOLO</v>
      </c>
      <c r="B10" s="53" t="s">
        <v>18</v>
      </c>
      <c r="C10" s="54" t="s">
        <v>26</v>
      </c>
      <c r="D10" s="56">
        <v>0.35</v>
      </c>
    </row>
    <row r="11" spans="1:8" x14ac:dyDescent="0.25">
      <c r="A11" s="53" t="str">
        <f t="shared" si="1"/>
        <v>Moderado-HÍBRIDOS</v>
      </c>
      <c r="B11" s="53" t="s">
        <v>18</v>
      </c>
      <c r="C11" s="54" t="s">
        <v>27</v>
      </c>
      <c r="D11" s="56">
        <v>0.08</v>
      </c>
    </row>
    <row r="12" spans="1:8" x14ac:dyDescent="0.25">
      <c r="A12" s="53" t="str">
        <f t="shared" si="1"/>
        <v>Moderado-FOFs</v>
      </c>
      <c r="B12" s="53" t="s">
        <v>18</v>
      </c>
      <c r="C12" s="54" t="s">
        <v>28</v>
      </c>
      <c r="D12" s="56">
        <v>0.05</v>
      </c>
    </row>
    <row r="13" spans="1:8" x14ac:dyDescent="0.25">
      <c r="A13" s="53" t="str">
        <f t="shared" si="1"/>
        <v>Moderado-DESENVOLVIMENTO</v>
      </c>
      <c r="B13" s="53" t="s">
        <v>18</v>
      </c>
      <c r="C13" s="54" t="s">
        <v>29</v>
      </c>
      <c r="D13" s="56">
        <v>0.1</v>
      </c>
    </row>
    <row r="14" spans="1:8" x14ac:dyDescent="0.25">
      <c r="A14" s="53" t="str">
        <f t="shared" si="1"/>
        <v>Moderado-HOTELARIAS</v>
      </c>
      <c r="B14" s="53" t="s">
        <v>18</v>
      </c>
      <c r="C14" s="54" t="s">
        <v>30</v>
      </c>
      <c r="D14" s="56">
        <v>0.1</v>
      </c>
    </row>
    <row r="15" spans="1:8" x14ac:dyDescent="0.25">
      <c r="A15" s="53" t="str">
        <f>B15&amp;"-"&amp;C15</f>
        <v>Agressivo-PAPEL</v>
      </c>
      <c r="B15" s="53" t="s">
        <v>17</v>
      </c>
      <c r="C15" s="54" t="s">
        <v>25</v>
      </c>
      <c r="D15" s="56">
        <v>0.5</v>
      </c>
    </row>
    <row r="16" spans="1:8" x14ac:dyDescent="0.25">
      <c r="A16" s="53" t="str">
        <f t="shared" ref="A16:A20" si="2">B16&amp;"-"&amp;C16</f>
        <v>Agressivo-TIJOLO</v>
      </c>
      <c r="B16" s="53" t="s">
        <v>17</v>
      </c>
      <c r="C16" s="54" t="s">
        <v>26</v>
      </c>
      <c r="D16" s="56">
        <v>0.1</v>
      </c>
    </row>
    <row r="17" spans="1:4" x14ac:dyDescent="0.25">
      <c r="A17" s="53" t="str">
        <f t="shared" si="2"/>
        <v>Agressivo-HÍBRIDOS</v>
      </c>
      <c r="B17" s="53" t="s">
        <v>17</v>
      </c>
      <c r="C17" s="54" t="s">
        <v>27</v>
      </c>
      <c r="D17" s="56">
        <v>0.05</v>
      </c>
    </row>
    <row r="18" spans="1:4" x14ac:dyDescent="0.25">
      <c r="A18" s="53" t="str">
        <f t="shared" si="2"/>
        <v>Agressivo-FOFs</v>
      </c>
      <c r="B18" s="53" t="s">
        <v>17</v>
      </c>
      <c r="C18" s="54" t="s">
        <v>28</v>
      </c>
      <c r="D18" s="56">
        <v>0.05</v>
      </c>
    </row>
    <row r="19" spans="1:4" x14ac:dyDescent="0.25">
      <c r="A19" s="53" t="str">
        <f t="shared" si="2"/>
        <v>Agressivo-DESENVOLVIMENTO</v>
      </c>
      <c r="B19" s="53" t="s">
        <v>17</v>
      </c>
      <c r="C19" s="54" t="s">
        <v>29</v>
      </c>
      <c r="D19" s="56">
        <v>0.2</v>
      </c>
    </row>
    <row r="20" spans="1:4" x14ac:dyDescent="0.25">
      <c r="A20" s="53" t="str">
        <f t="shared" si="2"/>
        <v>Agressivo-HOTELARIAS</v>
      </c>
      <c r="B20" s="53" t="s">
        <v>17</v>
      </c>
      <c r="C20" s="54" t="s">
        <v>30</v>
      </c>
      <c r="D20" s="56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Santos</dc:creator>
  <cp:lastModifiedBy>Renato Santos</cp:lastModifiedBy>
  <dcterms:created xsi:type="dcterms:W3CDTF">2025-05-27T10:15:06Z</dcterms:created>
  <dcterms:modified xsi:type="dcterms:W3CDTF">2025-05-27T15:06:31Z</dcterms:modified>
</cp:coreProperties>
</file>