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EB43F331-62C7-43C0-8898-17E00611E1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F16" i="1"/>
  <c r="F15" i="1"/>
  <c r="F14" i="1"/>
  <c r="H28" i="1"/>
  <c r="F13" i="1"/>
  <c r="M35" i="1"/>
  <c r="H26" i="1"/>
  <c r="F12" i="1"/>
  <c r="F9" i="1"/>
  <c r="N9" i="1"/>
  <c r="M9" i="1"/>
  <c r="V2" i="1" l="1"/>
  <c r="W2" i="1" s="1"/>
  <c r="T2" i="1"/>
  <c r="D2" i="1"/>
  <c r="F2" i="1" s="1"/>
  <c r="E2" i="1"/>
  <c r="G2" i="1" s="1"/>
  <c r="M2" i="1" l="1"/>
  <c r="N2" i="1"/>
  <c r="I2" i="1"/>
  <c r="H2" i="1"/>
</calcChain>
</file>

<file path=xl/sharedStrings.xml><?xml version="1.0" encoding="utf-8"?>
<sst xmlns="http://schemas.openxmlformats.org/spreadsheetml/2006/main" count="44" uniqueCount="43">
  <si>
    <t>FromDate</t>
  </si>
  <si>
    <t>ToDate</t>
  </si>
  <si>
    <t>CustomerName</t>
  </si>
  <si>
    <t>AssetName</t>
  </si>
  <si>
    <t>ISTFromDate</t>
  </si>
  <si>
    <t>ISTToDate</t>
  </si>
  <si>
    <t>FromDateTime</t>
  </si>
  <si>
    <t>ToDateTime</t>
  </si>
  <si>
    <t>FromTime</t>
  </si>
  <si>
    <t>ToTime</t>
  </si>
  <si>
    <t>ChargerID</t>
  </si>
  <si>
    <t>Vijay PCS 60</t>
  </si>
  <si>
    <t>EpochStartTime</t>
  </si>
  <si>
    <t>EpochEndTime</t>
  </si>
  <si>
    <t>EPOChValue</t>
  </si>
  <si>
    <t>00120C2DF6AB5666</t>
  </si>
  <si>
    <t>OCPPID</t>
  </si>
  <si>
    <t>Vijay FD Board</t>
  </si>
  <si>
    <t>VendorErrorcode</t>
  </si>
  <si>
    <t>RequestedTimestamp</t>
  </si>
  <si>
    <t>ChargingStatus</t>
  </si>
  <si>
    <t>Charging</t>
  </si>
  <si>
    <t>2022-08-04T11:10:06</t>
  </si>
  <si>
    <t>08/04/2022 4:45 PM</t>
  </si>
  <si>
    <t>DBQuery_ChargerModel</t>
  </si>
  <si>
    <t>select mddispense1_.ocpp_id as ocpp_id, pcs0_.charger_vendor as chargerVendor, pcs0_.charger_model as chargerModel,mddispense1_.serial_number as dispenserSerialNumber, pcs0_.charger_serial_number as chargerSerialNumber,mddispense1_.customer_disp_name as customerChargerName, mddispense1_.proterra_disp_name aschargerName from ams.pcs pcs0_ cross join ams.dispenser mddispense1_ where pcs0_.pcs_id=mddispense1_.pcs_id and</t>
  </si>
  <si>
    <t>DBQueryChargerID1</t>
  </si>
  <si>
    <t>DBQueryChargerID2</t>
  </si>
  <si>
    <t>ChargerNameModelSLNumQuery</t>
  </si>
  <si>
    <t>ChargerPlatform</t>
  </si>
  <si>
    <t>Proterra-PCS-60</t>
  </si>
  <si>
    <t>08/12/2022  4:35:00 PM</t>
  </si>
  <si>
    <t>2022-08-12T15:29:49Z</t>
  </si>
  <si>
    <t>2022-08-12T15:31:41Z</t>
  </si>
  <si>
    <t>2022-08-12T16:03:25Z</t>
  </si>
  <si>
    <t>2022-08-12T16:04:43Z</t>
  </si>
  <si>
    <t>2022-08-12T16:04:25Z</t>
  </si>
  <si>
    <t>2022-08-12T16:07:51Z</t>
  </si>
  <si>
    <t>2022-08-12T16:10:30Z</t>
  </si>
  <si>
    <t>2022-08-12T16:17:42Z</t>
  </si>
  <si>
    <t>2022-08-12T16:19:36Z</t>
  </si>
  <si>
    <t>2022-08-12T16:31:29Z</t>
  </si>
  <si>
    <t>2022-08-12T16:30:30Z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</si>
</sst>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22" fontId="0" fillId="0" borderId="0" xfId="0" applyNumberFormat="1"/>
    <xf numFmtId="0" fontId="0" fillId="2" borderId="0" xfId="0" applyFill="1" applyBorder="1"/>
    <xf numFmtId="14" fontId="0" fillId="0" borderId="0" xfId="0" applyNumberFormat="1"/>
    <xf numFmtId="0" fontId="0" fillId="0" borderId="0" xfId="0" applyNumberFormat="1"/>
    <xf numFmtId="0" fontId="0" fillId="3" borderId="0" xfId="0" applyFill="1"/>
    <xf numFmtId="22" fontId="0" fillId="3" borderId="0" xfId="0" quotePrefix="1" applyNumberFormat="1" applyFill="1"/>
    <xf numFmtId="0" fontId="0" fillId="3" borderId="0" xfId="0" quotePrefix="1" applyFill="1"/>
    <xf numFmtId="0" fontId="0" fillId="4" borderId="0" xfId="0" quotePrefix="1" applyFill="1"/>
    <xf numFmtId="0" fontId="0" fillId="0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W35"/>
  <sheetViews>
    <sheetView tabSelected="1" zoomScale="40" zoomScaleNormal="40" workbookViewId="0">
      <selection activeCell="M22" sqref="M22"/>
    </sheetView>
  </sheetViews>
  <sheetFormatPr defaultRowHeight="14.5" x14ac:dyDescent="0.35"/>
  <cols>
    <col min="1" max="1" width="17.81640625" customWidth="1"/>
    <col min="2" max="2" width="22.81640625" bestFit="1" customWidth="1"/>
    <col min="3" max="3" width="20.81640625" bestFit="1" customWidth="1"/>
    <col min="4" max="5" width="18.81640625" bestFit="1" customWidth="1"/>
    <col min="6" max="9" width="18.81640625" customWidth="1"/>
    <col min="10" max="10" width="16.90625" bestFit="1" customWidth="1"/>
    <col min="11" max="11" width="13.54296875" bestFit="1" customWidth="1"/>
    <col min="12" max="12" width="17.90625" bestFit="1" customWidth="1"/>
    <col min="13" max="13" width="24.54296875" customWidth="1"/>
    <col min="14" max="14" width="13.26953125" bestFit="1" customWidth="1"/>
    <col min="15" max="15" width="11" bestFit="1" customWidth="1"/>
    <col min="16" max="16" width="17.54296875" bestFit="1" customWidth="1"/>
    <col min="17" max="17" width="15.26953125" bestFit="1" customWidth="1"/>
    <col min="18" max="18" width="24" bestFit="1" customWidth="1"/>
    <col min="19" max="19" width="13.26953125" bestFit="1" customWidth="1"/>
    <col min="20" max="20" width="91.54296875" customWidth="1"/>
    <col min="21" max="21" width="54.7265625" customWidth="1"/>
    <col min="23" max="23" width="42.81640625" customWidth="1"/>
  </cols>
  <sheetData>
    <row r="1" spans="1:23" x14ac:dyDescent="0.35">
      <c r="A1" t="s">
        <v>29</v>
      </c>
      <c r="B1" t="s">
        <v>4</v>
      </c>
      <c r="C1" t="s">
        <v>5</v>
      </c>
      <c r="D1" s="1" t="s">
        <v>6</v>
      </c>
      <c r="E1" s="1" t="s">
        <v>7</v>
      </c>
      <c r="F1" s="1" t="s">
        <v>0</v>
      </c>
      <c r="G1" s="1" t="s">
        <v>1</v>
      </c>
      <c r="H1" s="1" t="s">
        <v>8</v>
      </c>
      <c r="I1" s="1" t="s">
        <v>9</v>
      </c>
      <c r="J1" s="1" t="s">
        <v>2</v>
      </c>
      <c r="K1" s="2" t="s">
        <v>3</v>
      </c>
      <c r="L1" s="2" t="s">
        <v>10</v>
      </c>
      <c r="M1" s="5" t="s">
        <v>12</v>
      </c>
      <c r="N1" s="5" t="s">
        <v>13</v>
      </c>
      <c r="O1" s="5" t="s">
        <v>14</v>
      </c>
      <c r="P1" s="5" t="s">
        <v>16</v>
      </c>
      <c r="Q1" s="5" t="s">
        <v>18</v>
      </c>
      <c r="R1" s="5" t="s">
        <v>19</v>
      </c>
      <c r="S1" s="5" t="s">
        <v>20</v>
      </c>
      <c r="T1" s="5" t="s">
        <v>24</v>
      </c>
      <c r="U1" s="5" t="s">
        <v>26</v>
      </c>
      <c r="V1" s="5" t="s">
        <v>27</v>
      </c>
      <c r="W1" s="5" t="s">
        <v>28</v>
      </c>
    </row>
    <row r="2" spans="1:23" x14ac:dyDescent="0.35">
      <c r="A2" s="8" t="s">
        <v>30</v>
      </c>
      <c r="B2" s="9" t="s">
        <v>31</v>
      </c>
      <c r="C2" s="10" t="s">
        <v>23</v>
      </c>
      <c r="D2" s="4" t="str">
        <f>TEXT(B2-TIME(5,30,0),"mm/dd/yyy h:mm AM/PM")</f>
        <v>08/12/2022 11:05 AM</v>
      </c>
      <c r="E2" s="4" t="str">
        <f>TEXT(C2-TIME(5,30,0),"mm/dd/yyy h:mm AM/PM")</f>
        <v>08/04/2022 11:15 AM</v>
      </c>
      <c r="F2" t="str">
        <f>TEXT(D2,"mm/dd/yyyy")</f>
        <v>08/12/2022</v>
      </c>
      <c r="G2" t="str">
        <f>TEXT(E2,"mm/dd/yyyy")</f>
        <v>08/04/2022</v>
      </c>
      <c r="H2" s="3" t="str">
        <f>TEXT(D2,"hh:mm AM/PM")</f>
        <v>11:05 AM</v>
      </c>
      <c r="I2" s="3" t="str">
        <f>TEXT(E2,"hh:mm AM/PM")</f>
        <v>11:15 AM</v>
      </c>
      <c r="J2" s="8" t="s">
        <v>17</v>
      </c>
      <c r="K2" s="8" t="s">
        <v>11</v>
      </c>
      <c r="L2" s="11">
        <v>5000666317</v>
      </c>
      <c r="M2" s="7" t="str">
        <f>(D2-$O$2)*86400&amp;"000"</f>
        <v>1660302300000</v>
      </c>
      <c r="N2" s="7" t="str">
        <f>(E2-$O$2)*86400&amp;"000"</f>
        <v>1659611700000</v>
      </c>
      <c r="O2" s="6">
        <v>25569</v>
      </c>
      <c r="P2" s="8" t="s">
        <v>15</v>
      </c>
      <c r="Q2" s="8">
        <v>382</v>
      </c>
      <c r="R2" s="8" t="s">
        <v>22</v>
      </c>
      <c r="S2" s="8" t="s">
        <v>21</v>
      </c>
      <c r="T2" s="8" t="str">
        <f>"SELECT ac.ocpp_id ,ac.charger_vendor,ac.charger_model,di.serial_number , ac.charger_serial_number, ac.customer_charger_name FROM ams.asset_charger ac,ams.dispenser di WHERE ac.ocpp_id=di.ocpp_id AND ac.ocpp_id in('"&amp;P2&amp;"');"</f>
        <v>SELECT ac.ocpp_id ,ac.charger_vendor,ac.charger_model,di.serial_number , ac.charger_serial_number, ac.customer_charger_name FROM ams.asset_charger ac,ams.dispenser di WHERE ac.ocpp_id=di.ocpp_id AND ac.ocpp_id in('00120C2DF6AB5666');</v>
      </c>
      <c r="U2" s="12" t="s">
        <v>25</v>
      </c>
      <c r="V2" t="str">
        <f>"(mddispense1_.ocpp_id in ('"&amp;P2&amp;"')) ;"</f>
        <v>(mddispense1_.ocpp_id in ('00120C2DF6AB5666')) ;</v>
      </c>
      <c r="W2" t="str">
        <f>U2&amp;V2</f>
        <v>select mddispense1_.ocpp_id as ocpp_id, pcs0_.charger_vendor as chargerVendor, pcs0_.charger_model as chargerModel,mddispense1_.serial_number as dispenserSerialNumber, pcs0_.charger_serial_number as chargerSerialNumber,mddispense1_.customer_disp_name as customerChargerName, mddispense1_.proterra_disp_name aschargerName from ams.pcs pcs0_ cross join ams.dispenser mddispense1_ where pcs0_.pcs_id=mddispense1_.pcs_id and(mddispense1_.ocpp_id in ('00120C2DF6AB5666')) ;</v>
      </c>
    </row>
    <row r="6" spans="1:23" x14ac:dyDescent="0.35">
      <c r="B6" t="s">
        <v>32</v>
      </c>
      <c r="C6" t="s">
        <v>33</v>
      </c>
    </row>
    <row r="9" spans="1:23" x14ac:dyDescent="0.35">
      <c r="D9" s="4">
        <v>44785.64570601852</v>
      </c>
      <c r="E9" s="4">
        <v>44785.73033564815</v>
      </c>
      <c r="F9" t="str">
        <f>TEXT(E9-D9,"hh:mm:ss")</f>
        <v>02:01:52</v>
      </c>
      <c r="M9" s="7" t="str">
        <f>(D9-$O$2)*86400&amp;"000"</f>
        <v>1660318189000</v>
      </c>
      <c r="N9" s="7" t="str">
        <f>(E9-$O$2)*86400&amp;"000"</f>
        <v>1660325501000</v>
      </c>
      <c r="O9" s="6">
        <v>25569</v>
      </c>
    </row>
    <row r="10" spans="1:23" x14ac:dyDescent="0.35">
      <c r="B10" s="4"/>
    </row>
    <row r="12" spans="1:23" x14ac:dyDescent="0.35">
      <c r="B12" t="s">
        <v>34</v>
      </c>
      <c r="C12" t="s">
        <v>35</v>
      </c>
      <c r="D12" s="4">
        <v>44785.669039351851</v>
      </c>
      <c r="E12" s="4">
        <v>44785.669942129629</v>
      </c>
      <c r="F12" t="str">
        <f>TEXT(E12-D12,"hh:mm:ss")</f>
        <v>00:01:18</v>
      </c>
    </row>
    <row r="13" spans="1:23" x14ac:dyDescent="0.35">
      <c r="B13" t="s">
        <v>36</v>
      </c>
      <c r="C13" t="s">
        <v>37</v>
      </c>
      <c r="D13" s="4">
        <v>44785.669733796298</v>
      </c>
      <c r="E13" s="4">
        <v>44785.672118055554</v>
      </c>
      <c r="F13" t="str">
        <f>TEXT(E13-D13,"hh:mm:ss")</f>
        <v>00:03:26</v>
      </c>
    </row>
    <row r="14" spans="1:23" x14ac:dyDescent="0.35">
      <c r="B14" t="s">
        <v>37</v>
      </c>
      <c r="C14" t="s">
        <v>38</v>
      </c>
      <c r="D14" s="4">
        <v>44785.672118055554</v>
      </c>
      <c r="E14" s="4">
        <v>44785.673958333333</v>
      </c>
      <c r="F14" t="str">
        <f>TEXT(E14-D14,"hh:mm:ss")</f>
        <v>00:02:39</v>
      </c>
    </row>
    <row r="15" spans="1:23" x14ac:dyDescent="0.35">
      <c r="B15" t="s">
        <v>39</v>
      </c>
      <c r="C15" t="s">
        <v>40</v>
      </c>
      <c r="D15" s="4">
        <v>44785.679166666669</v>
      </c>
      <c r="E15" s="4">
        <v>44785.68037037037</v>
      </c>
      <c r="F15" t="str">
        <f>TEXT(E15-D15,"hh:mm:ss")</f>
        <v>00:01:44</v>
      </c>
    </row>
    <row r="16" spans="1:23" x14ac:dyDescent="0.35">
      <c r="B16" t="s">
        <v>42</v>
      </c>
      <c r="C16" t="s">
        <v>41</v>
      </c>
      <c r="D16" s="4">
        <v>44785.687847222223</v>
      </c>
      <c r="E16" s="4">
        <v>44785.688530092593</v>
      </c>
      <c r="F16" t="str">
        <f>TEXT(E16-D16,"hh:mm:ss")</f>
        <v>00:00:59</v>
      </c>
    </row>
    <row r="26" spans="7:8" x14ac:dyDescent="0.35">
      <c r="H26">
        <f>43-18</f>
        <v>25</v>
      </c>
    </row>
    <row r="28" spans="7:8" x14ac:dyDescent="0.35">
      <c r="H28">
        <f>51-26</f>
        <v>25</v>
      </c>
    </row>
    <row r="32" spans="7:8" x14ac:dyDescent="0.35">
      <c r="G32" s="13">
        <v>0.16724537037037038</v>
      </c>
    </row>
    <row r="33" spans="7:13" x14ac:dyDescent="0.35">
      <c r="G33" s="13">
        <v>0.16769675925925928</v>
      </c>
    </row>
    <row r="34" spans="7:13" x14ac:dyDescent="0.35">
      <c r="G34" t="str">
        <f>TEXT(G33-G32,"hh:mm:sss")</f>
        <v>00:00:39</v>
      </c>
    </row>
    <row r="35" spans="7:13" x14ac:dyDescent="0.35">
      <c r="M35">
        <f>60+52+25</f>
        <v>137</v>
      </c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2022-08-12T16:38:47Z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2022-08-12T16:38:47Z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35a085b3-e138-4866-b0b6-6f5077251589</vt:lpwstr>
  </property>
  <property fmtid="{D5CDD505-2E9C-101B-9397-08002B2CF9AE}" pid="8" name="MSIP_Label_48a73b57-0f56-4cc3-b485-ed04b0d9b9a3_ContentBits">
    <vt:lpwstr>1</vt:lpwstr>
  </property>
</Properties>
</file>