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Projects\Excel\"/>
    </mc:Choice>
  </mc:AlternateContent>
  <xr:revisionPtr revIDLastSave="0" documentId="13_ncr:1_{E12CD845-CACD-4A15-B463-0AD7D1311338}" xr6:coauthVersionLast="47" xr6:coauthVersionMax="47" xr10:uidLastSave="{00000000-0000-0000-0000-000000000000}"/>
  <bookViews>
    <workbookView xWindow="-110" yWindow="-110" windowWidth="19420" windowHeight="10300" activeTab="1" xr2:uid="{26D4546B-D2A1-4444-8EAF-A6228F96F0C1}"/>
  </bookViews>
  <sheets>
    <sheet name="Staff" sheetId="3" r:id="rId1"/>
    <sheet name="NZ vs IND Report" sheetId="10" r:id="rId2"/>
    <sheet name="Statistical Analysis" sheetId="4" r:id="rId3"/>
    <sheet name="Information Table" sheetId="7" r:id="rId4"/>
    <sheet name="Xlookup" sheetId="5" r:id="rId5"/>
    <sheet name="Vlookup" sheetId="6" r:id="rId6"/>
    <sheet name="NZ_Staff" sheetId="1" r:id="rId7"/>
    <sheet name="India_Staff" sheetId="2" r:id="rId8"/>
    <sheet name="IND_pivot" sheetId="15" r:id="rId9"/>
    <sheet name="NZ_Pivot" sheetId="13" r:id="rId10"/>
  </sheets>
  <definedNames>
    <definedName name="_xlnm._FilterDatabase" localSheetId="7" hidden="1">India_Staff!$B$2:$H$114</definedName>
    <definedName name="_xlnm._FilterDatabase" localSheetId="6" hidden="1">NZ_Staff!$C$5:$I$105</definedName>
    <definedName name="_xlcn.WorksheetConnection_blankdatafile.xlsxStaff1" hidden="1">Staff[]</definedName>
    <definedName name="ExternalData_1" localSheetId="0" hidden="1">Staff!$A$1:$H$184</definedName>
    <definedName name="Slicer_Country">#N/A</definedName>
    <definedName name="Slicer_Country1">#N/A</definedName>
    <definedName name="Slicer_Country2">#N/A</definedName>
    <definedName name="Slicer_Country3">#N/A</definedName>
    <definedName name="Slicer_Country4">#N/A</definedName>
    <definedName name="Slicer_Country5">#N/A</definedName>
    <definedName name="Slicer_Country6">#N/A</definedName>
  </definedNames>
  <calcPr calcId="191029"/>
  <pivotCaches>
    <pivotCache cacheId="0" r:id="rId11"/>
    <pivotCache cacheId="1" r:id="rId12"/>
    <pivotCache cacheId="2" r:id="rId13"/>
    <pivotCache cacheId="3" r:id="rId14"/>
    <pivotCache cacheId="4" r:id="rId15"/>
    <pivotCache cacheId="5" r:id="rId16"/>
    <pivotCache cacheId="6" r:id="rId17"/>
    <pivotCache cacheId="7" r:id="rId18"/>
    <pivotCache cacheId="8" r:id="rId19"/>
    <pivotCache cacheId="9" r:id="rId20"/>
    <pivotCache cacheId="74" r:id="rId21"/>
    <pivotCache cacheId="94" r:id="rId22"/>
    <pivotCache cacheId="120" r:id="rId23"/>
    <pivotCache cacheId="140" r:id="rId24"/>
    <pivotCache cacheId="169" r:id="rId25"/>
    <pivotCache cacheId="189" r:id="rId26"/>
    <pivotCache cacheId="209" r:id="rId27"/>
    <pivotCache cacheId="226" r:id="rId28"/>
    <pivotCache cacheId="243" r:id="rId29"/>
  </pivotCaches>
  <extLst>
    <ext xmlns:x14="http://schemas.microsoft.com/office/spreadsheetml/2009/9/main" uri="{876F7934-8845-4945-9796-88D515C7AA90}">
      <x14:pivotCaches>
        <pivotCache cacheId="10" r:id="rId30"/>
        <pivotCache cacheId="11" r:id="rId31"/>
        <pivotCache cacheId="12" r:id="rId32"/>
      </x14:pivotCaches>
    </ext>
    <ext xmlns:x14="http://schemas.microsoft.com/office/spreadsheetml/2009/9/main" uri="{BBE1A952-AA13-448e-AADC-164F8A28A991}">
      <x14:slicerCaches>
        <x14:slicerCache r:id="rId33"/>
        <x14:slicerCache r:id="rId34"/>
        <x14:slicerCache r:id="rId35"/>
        <x14:slicerCache r:id="rId36"/>
        <x14:slicerCache r:id="rId37"/>
        <x14:slicerCache r:id="rId38"/>
        <x14:slicerCache r:id="rId3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3" l="1"/>
  <c r="K4" i="3"/>
  <c r="H8" i="10"/>
  <c r="F8" i="10"/>
  <c r="B10" i="13"/>
  <c r="B12" i="13" s="1"/>
  <c r="B11" i="13"/>
  <c r="C7" i="4"/>
  <c r="C6" i="4" s="1"/>
  <c r="B6" i="6"/>
  <c r="A6" i="6"/>
  <c r="C6" i="6"/>
  <c r="I2" i="3"/>
  <c r="I3" i="3"/>
  <c r="I4" i="3"/>
  <c r="I5" i="3"/>
  <c r="B9" i="5" s="1" a="1"/>
  <c r="B9" i="5" s="1"/>
  <c r="I6" i="3"/>
  <c r="I7" i="3"/>
  <c r="I8" i="3"/>
  <c r="I9" i="3"/>
  <c r="D6" i="6" s="1"/>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D4" i="4"/>
  <c r="D3" i="4"/>
  <c r="C4" i="4"/>
  <c r="C3" i="4"/>
  <c r="C2" i="4"/>
  <c r="C8" i="4" s="1"/>
  <c r="H115" i="2"/>
  <c r="H106" i="1"/>
  <c r="G106" i="1"/>
  <c r="I106" i="1"/>
  <c r="B4" i="7" l="1"/>
  <c r="B7" i="7" a="1"/>
  <c r="B7" i="7" s="1"/>
  <c r="B5" i="5" a="1"/>
  <c r="B5" i="5" s="1"/>
  <c r="C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C7E449-D887-4AD3-913D-871E0268C89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27758EB2-14E5-4F01-BCDE-6F7055478306}"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533B0281-D985-48B5-BC50-271F391972E5}"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3DD36FB0-916D-4543-8E83-2BB6368B42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8DDCFA23-01E8-4E2E-A1D2-D3D51453EDAC}"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4">
    <s v="ThisWorkbookDataModel"/>
    <s v="{[Staff].[Country].&amp;[IND]}"/>
    <s v="{[Staff].[Country].&amp;[NZ]}"/>
    <s v="{[Staff].[Country].[All]}"/>
  </metadataStrings>
  <mdxMetadata count="3">
    <mdx n="0" f="s">
      <ms ns="1" c="0"/>
    </mdx>
    <mdx n="0" f="s">
      <ms ns="2" c="0"/>
    </mdx>
    <mdx n="0" f="s">
      <ms ns="3" c="0"/>
    </mdx>
  </mdxMetadata>
  <futureMetadata name="XLDAPR" count="1">
    <bk>
      <extLst>
        <ext uri="{bdbb8cdc-fa1e-496e-a857-3c3f30c029c3}">
          <xda:dynamicArrayProperties fDynamic="1" fCollapsed="0"/>
        </ext>
      </extLst>
    </bk>
  </futureMetadata>
  <cellMetadata count="1">
    <bk>
      <rc t="2" v="0"/>
    </bk>
  </cellMetadata>
  <valueMetadata count="3">
    <bk>
      <rc t="1" v="0"/>
    </bk>
    <bk>
      <rc t="1" v="1"/>
    </bk>
    <bk>
      <rc t="1" v="2"/>
    </bk>
  </valueMetadata>
</metadata>
</file>

<file path=xl/sharedStrings.xml><?xml version="1.0" encoding="utf-8"?>
<sst xmlns="http://schemas.openxmlformats.org/spreadsheetml/2006/main" count="2043" uniqueCount="247">
  <si>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</si>
  <si>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</si>
  <si>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</si>
  <si>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</si>
  <si>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</si>
  <si>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</si>
  <si>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</si>
  <si>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</si>
  <si>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</si>
  <si>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</si>
  <si>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</si>
  <si>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</si>
  <si>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</si>
  <si>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</si>
  <si>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</si>
  <si>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</si>
  <si>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</si>
  <si>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</si>
  <si>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</si>
  <si>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</si>
  <si>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</si>
  <si>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</si>
  <si>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</si>
  <si>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</si>
  <si>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</si>
  <si>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</si>
  <si>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</si>
  <si>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</si>
  <si>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</si>
  <si>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</si>
  <si>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</si>
  <si>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</si>
  <si>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</si>
  <si>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</si>
  <si>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</si>
  <si>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</si>
  <si>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</si>
  <si>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</si>
  <si>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</si>
  <si>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</si>
  <si>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</si>
  <si>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</si>
  <si>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</si>
  <si>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</si>
  <si>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</si>
  <si>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</si>
  <si>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</si>
  <si>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</si>
  <si>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</si>
  <si>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</si>
  <si>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</si>
  <si>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</si>
  <si>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</si>
  <si>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</si>
  <si>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</si>
  <si>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</si>
  <si>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</si>
  <si>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</si>
  <si>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</si>
  <si>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</si>
  <si>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</si>
  <si>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</si>
  <si>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</si>
  <si>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</si>
  <si>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</si>
  <si>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</si>
  <si>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</si>
  <si>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</si>
  <si>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</si>
  <si>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</si>
  <si>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</si>
  <si>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</si>
  <si>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</si>
  <si>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</si>
  <si>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</si>
  <si>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</si>
  <si>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</si>
  <si>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</si>
  <si>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</si>
  <si>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</si>
  <si>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</si>
  <si>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</si>
  <si>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</si>
  <si>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</si>
  <si>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</si>
  <si>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</si>
  <si>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</si>
  <si>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</si>
  <si>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</si>
  <si>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</si>
  <si>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</si>
  <si>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</si>
  <si>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</si>
  <si>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</si>
  <si>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</si>
  <si>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</si>
  <si>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</si>
  <si>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</si>
  <si>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</si>
  <si>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</si>
  <si>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</si>
  <si>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</si>
  <si>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</si>
  <si>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</si>
  <si>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</si>
  <si>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</si>
  <si>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</si>
  <si>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</si>
  <si>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</si>
  <si>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</si>
  <si>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</si>
  <si>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</si>
  <si>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</si>
  <si>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</si>
  <si>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</si>
  <si>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</si>
  <si>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</si>
  <si>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</si>
  <si>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</si>
  <si>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</si>
  <si>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</si>
  <si>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</si>
  <si>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</si>
  <si>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</si>
  <si>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</si>
  <si>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</si>
  <si>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</si>
  <si>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</si>
  <si>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</si>
  <si>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</si>
  <si>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</si>
  <si>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</si>
  <si>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</si>
  <si>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</si>
  <si>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</si>
  <si>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</si>
  <si>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</si>
  <si>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</si>
  <si>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</si>
  <si>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</si>
  <si>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</si>
  <si>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</si>
  <si>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</si>
  <si>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</si>
  <si>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</si>
  <si>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</si>
  <si>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</si>
  <si>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</si>
  <si>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</si>
  <si>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</si>
  <si>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</si>
  <si>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</si>
  <si>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</si>
  <si>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</si>
  <si>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</si>
  <si>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</si>
  <si>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</si>
  <si>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</si>
  <si>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</si>
  <si>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</si>
  <si>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</si>
  <si>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</si>
  <si>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</si>
  <si>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</si>
  <si>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</si>
  <si>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</si>
  <si>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</si>
  <si>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</si>
  <si>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</si>
  <si>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</si>
  <si>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</si>
  <si>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</si>
  <si>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</si>
  <si>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</si>
  <si>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</si>
  <si>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</si>
  <si>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</si>
  <si>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</si>
  <si>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</si>
  <si>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</si>
  <si>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</si>
  <si>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</si>
  <si>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</si>
  <si>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</si>
  <si>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</si>
  <si>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</si>
  <si>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</si>
  <si>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</si>
  <si>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</si>
  <si>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</si>
  <si>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</si>
  <si>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</si>
  <si>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</si>
  <si>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</si>
  <si>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</si>
  <si>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</si>
  <si>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</si>
  <si>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</si>
  <si>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</si>
  <si>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</si>
  <si>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</si>
  <si>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</si>
  <si>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</si>
  <si>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</si>
  <si>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</si>
  <si>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NZ</t>
  </si>
  <si>
    <t>Other</t>
  </si>
  <si>
    <t>IND</t>
  </si>
  <si>
    <t>Count of Employees</t>
  </si>
  <si>
    <t>Average of Salary</t>
  </si>
  <si>
    <t>Average of the Age</t>
  </si>
  <si>
    <t>Average Tenure</t>
  </si>
  <si>
    <t>Tenure</t>
  </si>
  <si>
    <t>Count Ratio of Female %</t>
  </si>
  <si>
    <t>Female Count</t>
  </si>
  <si>
    <t>Ratio of $100,000+ people</t>
  </si>
  <si>
    <t>Name=</t>
  </si>
  <si>
    <t>Details=</t>
  </si>
  <si>
    <t>Department Name</t>
  </si>
  <si>
    <t>Genger</t>
  </si>
  <si>
    <t>DateJoined</t>
  </si>
  <si>
    <t>Number Of People</t>
  </si>
  <si>
    <t>Column Labels</t>
  </si>
  <si>
    <t>Grand Total</t>
  </si>
  <si>
    <t>Count of Name</t>
  </si>
  <si>
    <t>Row Labels</t>
  </si>
  <si>
    <t>2020</t>
  </si>
  <si>
    <t>May</t>
  </si>
  <si>
    <t>Jun</t>
  </si>
  <si>
    <t>Jul</t>
  </si>
  <si>
    <t>Aug</t>
  </si>
  <si>
    <t>Sep</t>
  </si>
  <si>
    <t>Oct</t>
  </si>
  <si>
    <t>Nov</t>
  </si>
  <si>
    <t>Dec</t>
  </si>
  <si>
    <t>2021</t>
  </si>
  <si>
    <t>Jan</t>
  </si>
  <si>
    <t>Feb</t>
  </si>
  <si>
    <t>Mar</t>
  </si>
  <si>
    <t>Apr</t>
  </si>
  <si>
    <t>2022</t>
  </si>
  <si>
    <t>2023</t>
  </si>
  <si>
    <t>Count of female</t>
  </si>
  <si>
    <t>Total Person</t>
  </si>
  <si>
    <t>Female Ratio</t>
  </si>
  <si>
    <t>All</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</si>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</sst>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 ;_-[$$-409]* \-#,##0.00\ ;_-[$$-409]* &quot;-&quot;??_ ;_-@_ "/>
    <numFmt numFmtId="165" formatCode="[$-F800]dddd\,\ mmmm\ dd\,\ yyyy"/>
    <numFmt numFmtId="166" formatCode="_-[$$-409]* #,##0_ ;_-[$$-409]* \-#,##0\ ;_-[$$-409]* &quot;-&quot;??_ ;_-@_ "/>
    <numFmt numFmtId="168" formatCode="0.0%"/>
  </numFmts>
  <fonts count="5" x14ac:knownFonts="1">
    <font>
      <sz val="11"/>
      <color theme="1"/>
      <name val="Calibri"/>
      <family val="2"/>
      <scheme val="minor"/>
    </font>
    <font>
      <sz val="28"/>
      <color theme="1"/>
      <name val="Segoe UI Light"/>
      <family val="2"/>
    </font>
    <font>
      <b/>
      <sz val="11"/>
      <color theme="1"/>
      <name val="Calibri"/>
      <family val="2"/>
      <scheme val="minor"/>
    </font>
    <font>
      <sz val="72"/>
      <color theme="1"/>
      <name val="Segoe UI Black"/>
      <family val="2"/>
    </font>
    <font>
      <b/>
      <sz val="72"/>
      <color theme="1"/>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8" tint="0.59999389629810485"/>
        <bgColor indexed="64"/>
      </patternFill>
    </fill>
    <fill>
      <patternFill patternType="solid">
        <fgColor rgb="FF0070C0"/>
        <bgColor indexed="64"/>
      </patternFill>
    </fill>
    <fill>
      <patternFill patternType="solid">
        <fgColor theme="5"/>
        <bgColor indexed="64"/>
      </patternFill>
    </fill>
    <fill>
      <patternFill patternType="solid">
        <fgColor theme="2" tint="-9.9978637043366805E-2"/>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1">
    <xf numFmtId="0" fontId="0" fillId="0" borderId="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3" borderId="0" xfId="0" applyNumberFormat="1" applyFill="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0" fillId="5" borderId="0" xfId="0" applyFill="1"/>
    <xf numFmtId="0" fontId="0" fillId="6" borderId="0" xfId="0" applyFill="1"/>
    <xf numFmtId="0" fontId="0" fillId="0" borderId="0" xfId="0" applyAlignment="1">
      <alignment horizontal="left"/>
    </xf>
    <xf numFmtId="0" fontId="0" fillId="0" borderId="1" xfId="0" applyBorder="1"/>
    <xf numFmtId="0" fontId="0" fillId="7" borderId="1" xfId="0" applyFill="1" applyBorder="1" applyAlignment="1">
      <alignment horizontal="left"/>
    </xf>
    <xf numFmtId="165" fontId="0" fillId="7" borderId="1" xfId="0" applyNumberFormat="1" applyFill="1" applyBorder="1" applyAlignment="1">
      <alignment horizontal="left"/>
    </xf>
    <xf numFmtId="164" fontId="0" fillId="7" borderId="1" xfId="0" applyNumberFormat="1" applyFill="1" applyBorder="1" applyAlignment="1">
      <alignment horizontal="left"/>
    </xf>
    <xf numFmtId="2" fontId="0" fillId="7" borderId="1" xfId="0" applyNumberFormat="1" applyFill="1" applyBorder="1" applyAlignment="1">
      <alignment horizontal="left"/>
    </xf>
    <xf numFmtId="0" fontId="0" fillId="7" borderId="1" xfId="0" applyFill="1" applyBorder="1"/>
    <xf numFmtId="165" fontId="0" fillId="7" borderId="1" xfId="0" applyNumberFormat="1" applyFill="1" applyBorder="1"/>
    <xf numFmtId="164" fontId="0" fillId="7" borderId="1" xfId="0" applyNumberFormat="1" applyFill="1" applyBorder="1"/>
    <xf numFmtId="2" fontId="0" fillId="7" borderId="1" xfId="0" applyNumberFormat="1" applyFill="1" applyBorder="1"/>
    <xf numFmtId="0" fontId="0" fillId="8" borderId="1" xfId="0" applyFill="1" applyBorder="1"/>
    <xf numFmtId="0" fontId="0" fillId="8" borderId="0" xfId="0" applyFill="1"/>
    <xf numFmtId="0" fontId="0" fillId="9" borderId="1" xfId="0" applyFill="1" applyBorder="1"/>
    <xf numFmtId="164" fontId="0" fillId="9" borderId="1" xfId="0" applyNumberFormat="1" applyFill="1" applyBorder="1"/>
    <xf numFmtId="2" fontId="0" fillId="9" borderId="1" xfId="0" applyNumberFormat="1" applyFill="1" applyBorder="1"/>
    <xf numFmtId="0" fontId="2" fillId="0" borderId="0" xfId="0" applyFont="1"/>
    <xf numFmtId="0" fontId="0" fillId="6" borderId="1" xfId="0" applyFill="1" applyBorder="1"/>
    <xf numFmtId="14" fontId="0" fillId="6" borderId="1" xfId="0" applyNumberFormat="1" applyFill="1" applyBorder="1"/>
    <xf numFmtId="164" fontId="0" fillId="6" borderId="1" xfId="0" applyNumberFormat="1" applyFill="1" applyBorder="1"/>
    <xf numFmtId="2" fontId="0" fillId="6" borderId="1" xfId="0" applyNumberFormat="1" applyFill="1" applyBorder="1"/>
    <xf numFmtId="0" fontId="0" fillId="0" borderId="0" xfId="0" pivotButton="1"/>
    <xf numFmtId="0" fontId="2" fillId="4" borderId="2" xfId="0" applyFont="1" applyFill="1" applyBorder="1"/>
    <xf numFmtId="0" fontId="0" fillId="0" borderId="0" xfId="0" applyAlignment="1">
      <alignment horizontal="left" indent="1"/>
    </xf>
    <xf numFmtId="166" fontId="0" fillId="0" borderId="0" xfId="0" applyNumberFormat="1"/>
    <xf numFmtId="0" fontId="3" fillId="10" borderId="0" xfId="0" applyFont="1" applyFill="1" applyAlignment="1">
      <alignment horizontal="center" vertical="center"/>
    </xf>
    <xf numFmtId="0" fontId="3" fillId="11" borderId="0" xfId="0" applyFont="1" applyFill="1" applyAlignment="1">
      <alignment horizontal="center" vertical="center"/>
    </xf>
    <xf numFmtId="0" fontId="3" fillId="13" borderId="0" xfId="0" applyFont="1" applyFill="1" applyAlignment="1">
      <alignment horizontal="center" vertical="center"/>
    </xf>
    <xf numFmtId="0" fontId="0" fillId="13" borderId="0" xfId="0" applyFill="1"/>
    <xf numFmtId="10" fontId="0" fillId="0" borderId="0" xfId="0" applyNumberFormat="1"/>
    <xf numFmtId="168" fontId="4" fillId="12" borderId="0" xfId="0" applyNumberFormat="1" applyFont="1" applyFill="1" applyAlignment="1">
      <alignment horizontal="left" vertical="center" indent="6"/>
    </xf>
    <xf numFmtId="168" fontId="4" fillId="12" borderId="0" xfId="0" applyNumberFormat="1" applyFont="1" applyFill="1" applyAlignment="1">
      <alignment horizontal="left" vertical="center" indent="5"/>
    </xf>
    <xf numFmtId="0" fontId="0" fillId="0" borderId="0" xfId="0" applyNumberFormat="1"/>
    <xf numFmtId="1" fontId="0" fillId="0" borderId="0" xfId="0" applyNumberFormat="1"/>
  </cellXfs>
  <cellStyles count="1">
    <cellStyle name="Normal" xfId="0" builtinId="0"/>
  </cellStyles>
  <dxfs count="27">
    <dxf>
      <numFmt numFmtId="171" formatCode="0.0"/>
    </dxf>
    <dxf>
      <numFmt numFmtId="1" formatCode="0"/>
    </dxf>
    <dxf>
      <numFmt numFmtId="1" formatCode="0"/>
    </dxf>
    <dxf>
      <numFmt numFmtId="171" formatCode="0.0"/>
    </dxf>
    <dxf>
      <numFmt numFmtId="2" formatCode="0.00"/>
    </dxf>
    <dxf>
      <numFmt numFmtId="166" formatCode="_-[$$-409]* #,##0_ ;_-[$$-409]* \-#,##0\ ;_-[$$-409]* &quot;-&quot;??_ ;_-@_ "/>
    </dxf>
    <dxf>
      <numFmt numFmtId="1" formatCode="0"/>
    </dxf>
    <dxf>
      <numFmt numFmtId="166" formatCode="_-[$$-409]* #,##0_ ;_-[$$-409]* \-#,##0\ ;_-[$$-409]* &quot;-&quot;??_ ;_-@_ "/>
    </dxf>
    <dxf>
      <numFmt numFmtId="166" formatCode="_-[$$-409]* #,##0_ ;_-[$$-409]* \-#,##0\ ;_-[$$-409]* &quot;-&quot;??_ ;_-@_ "/>
    </dxf>
    <dxf>
      <font>
        <color rgb="FF9C0006"/>
      </font>
      <fill>
        <patternFill>
          <bgColor rgb="FFFFC7CE"/>
        </patternFill>
      </fill>
    </dxf>
    <dxf>
      <font>
        <color rgb="FF9C0006"/>
      </font>
      <fill>
        <patternFill>
          <bgColor rgb="FFFFC7CE"/>
        </patternFill>
      </fill>
    </dxf>
    <dxf>
      <numFmt numFmtId="166" formatCode="_-[$$-409]* #,##0_ ;_-[$$-409]* \-#,##0\ ;_-[$$-409]* &quot;-&quot;??_ ;_-@_ "/>
    </dxf>
    <dxf>
      <numFmt numFmtId="166" formatCode="_-[$$-409]* #,##0_ ;_-[$$-409]* \-#,##0\ ;_-[$$-409]* &quot;-&quot;??_ ;_-@_ "/>
    </dxf>
    <dxf>
      <numFmt numFmtId="166" formatCode="_-[$$-409]* #,##0_ ;_-[$$-409]* \-#,##0\ ;_-[$$-409]* &quot;-&quot;??_ ;_-@_ "/>
    </dxf>
    <dxf>
      <numFmt numFmtId="1" formatCode="0"/>
    </dxf>
    <dxf>
      <numFmt numFmtId="166" formatCode="_-[$$-409]* #,##0_ ;_-[$$-409]* \-#,##0\ ;_-[$$-409]* &quot;-&quot;??_ ;_-@_ "/>
    </dxf>
    <dxf>
      <numFmt numFmtId="164" formatCode="_-[$$-409]* #,##0.00_ ;_-[$$-409]* \-#,##0.00\ ;_-[$$-409]* &quot;-&quot;??_ ;_-@_ "/>
    </dxf>
    <dxf>
      <numFmt numFmtId="20" formatCode="dd/mmm/yy"/>
    </dxf>
    <dxf>
      <font>
        <b val="0"/>
        <i val="0"/>
        <strike val="0"/>
        <condense val="0"/>
        <extend val="0"/>
        <outline val="0"/>
        <shadow val="0"/>
        <u val="none"/>
        <vertAlign val="baseline"/>
        <sz val="11"/>
        <color theme="1"/>
        <name val="Calibri"/>
        <family val="2"/>
        <scheme val="minor"/>
      </font>
      <numFmt numFmtId="164" formatCode="_-[$$-409]* #,##0.00_ ;_-[$$-409]* \-#,##0.00\ ;_-[$$-409]* &quot;-&quot;??_ ;_-@_ "/>
    </dxf>
    <dxf>
      <font>
        <strike val="0"/>
        <outline val="0"/>
        <shadow val="0"/>
        <u val="none"/>
        <vertAlign val="baseline"/>
        <sz val="11"/>
        <color theme="1"/>
        <name val="Calibri"/>
        <family val="2"/>
        <scheme val="minor"/>
      </font>
      <numFmt numFmtId="164" formatCode="_-[$$-409]* #,##0.00_ ;_-[$$-409]* \-#,##0.00\ ;_-[$$-409]* &quot;-&quot;??_ ;_-@_ "/>
    </dxf>
    <dxf>
      <numFmt numFmtId="20" formatCode="dd/mmm/yy"/>
    </dxf>
    <dxf>
      <numFmt numFmtId="2" formatCode="0.00"/>
    </dxf>
    <dxf>
      <numFmt numFmtId="164" formatCode="_-[$$-409]* #,##0.00_ ;_-[$$-409]* \-#,##0.00\ ;_-[$$-409]* &quot;-&quot;??_ ;_-@_ "/>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pivotCacheDefinition" Target="pivotCache/pivotCacheDefinition16.xml"/><Relationship Id="rId39" Type="http://schemas.microsoft.com/office/2007/relationships/slicerCache" Target="slicerCaches/slicerCache7.xml"/><Relationship Id="rId21" Type="http://schemas.openxmlformats.org/officeDocument/2006/relationships/pivotCacheDefinition" Target="pivotCache/pivotCacheDefinition11.xml"/><Relationship Id="rId34" Type="http://schemas.microsoft.com/office/2007/relationships/slicerCache" Target="slicerCaches/slicerCache2.xml"/><Relationship Id="rId42" Type="http://schemas.openxmlformats.org/officeDocument/2006/relationships/styles" Target="styles.xml"/><Relationship Id="rId47"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9" Type="http://schemas.openxmlformats.org/officeDocument/2006/relationships/pivotCacheDefinition" Target="pivotCache/pivotCacheDefinition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pivotCacheDefinition" Target="pivotCache/pivotCacheDefinition14.xml"/><Relationship Id="rId32" Type="http://schemas.openxmlformats.org/officeDocument/2006/relationships/pivotCacheDefinition" Target="pivotCache/pivotCacheDefinition22.xml"/><Relationship Id="rId37" Type="http://schemas.microsoft.com/office/2007/relationships/slicerCache" Target="slicerCaches/slicerCache5.xml"/><Relationship Id="rId40" Type="http://schemas.openxmlformats.org/officeDocument/2006/relationships/theme" Target="theme/theme1.xml"/><Relationship Id="rId45"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ivotCacheDefinition" Target="pivotCache/pivotCacheDefinition13.xml"/><Relationship Id="rId28" Type="http://schemas.openxmlformats.org/officeDocument/2006/relationships/pivotCacheDefinition" Target="pivotCache/pivotCacheDefinition18.xml"/><Relationship Id="rId36"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pivotCacheDefinition" Target="pivotCache/pivotCacheDefinition9.xml"/><Relationship Id="rId31" Type="http://schemas.openxmlformats.org/officeDocument/2006/relationships/pivotCacheDefinition" Target="pivotCache/pivotCacheDefinition2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pivotCacheDefinition" Target="pivotCache/pivotCacheDefinition12.xml"/><Relationship Id="rId27" Type="http://schemas.openxmlformats.org/officeDocument/2006/relationships/pivotCacheDefinition" Target="pivotCache/pivotCacheDefinition17.xml"/><Relationship Id="rId30" Type="http://schemas.openxmlformats.org/officeDocument/2006/relationships/pivotCacheDefinition" Target="pivotCache/pivotCacheDefinition20.xml"/><Relationship Id="rId35" Type="http://schemas.microsoft.com/office/2007/relationships/slicerCache" Target="slicerCaches/slicerCache3.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pivotCacheDefinition" Target="pivotCache/pivotCacheDefinition15.xml"/><Relationship Id="rId33" Type="http://schemas.microsoft.com/office/2007/relationships/slicerCache" Target="slicerCaches/slicerCache1.xml"/><Relationship Id="rId38" Type="http://schemas.microsoft.com/office/2007/relationships/slicerCache" Target="slicerCaches/slicerCache6.xml"/><Relationship Id="rId46" Type="http://schemas.openxmlformats.org/officeDocument/2006/relationships/calcChain" Target="calcChain.xml"/><Relationship Id="rId20" Type="http://schemas.openxmlformats.org/officeDocument/2006/relationships/pivotCacheDefinition" Target="pivotCache/pivotCacheDefinition10.xml"/><Relationship Id="rId41"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Zealand vs India HR Analysis &amp; Report.xlsx]IND_pivot!PivotTable3</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600" b="1"/>
              <a:t>Average Salary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s>
    <c:plotArea>
      <c:layout/>
      <c:barChart>
        <c:barDir val="col"/>
        <c:grouping val="clustered"/>
        <c:varyColors val="0"/>
        <c:ser>
          <c:idx val="0"/>
          <c:order val="0"/>
          <c:tx>
            <c:strRef>
              <c:f>IND_pivot!$J$5</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AB41-4F6E-A449-DF7C575A3E92}"/>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IND_pivot!$I$6:$I$8</c:f>
              <c:strCache>
                <c:ptCount val="2"/>
                <c:pt idx="0">
                  <c:v>Female</c:v>
                </c:pt>
                <c:pt idx="1">
                  <c:v>Male</c:v>
                </c:pt>
              </c:strCache>
            </c:strRef>
          </c:cat>
          <c:val>
            <c:numRef>
              <c:f>IND_pivot!$J$6:$J$8</c:f>
              <c:numCache>
                <c:formatCode>_-[$$-409]* #,##0_ ;_-[$$-409]* \-#,##0\ ;_-[$$-409]* "-"??_ ;_-@_ </c:formatCode>
                <c:ptCount val="2"/>
                <c:pt idx="0">
                  <c:v>78284.186046511633</c:v>
                </c:pt>
                <c:pt idx="1">
                  <c:v>75334.444444444438</c:v>
                </c:pt>
              </c:numCache>
            </c:numRef>
          </c:val>
          <c:extLst>
            <c:ext xmlns:c16="http://schemas.microsoft.com/office/drawing/2014/chart" uri="{C3380CC4-5D6E-409C-BE32-E72D297353CC}">
              <c16:uniqueId val="{00000002-AB41-4F6E-A449-DF7C575A3E92}"/>
            </c:ext>
          </c:extLst>
        </c:ser>
        <c:dLbls>
          <c:dLblPos val="outEnd"/>
          <c:showLegendKey val="0"/>
          <c:showVal val="1"/>
          <c:showCatName val="0"/>
          <c:showSerName val="0"/>
          <c:showPercent val="0"/>
          <c:showBubbleSize val="0"/>
        </c:dLbls>
        <c:gapWidth val="100"/>
        <c:overlap val="-27"/>
        <c:axId val="1563887104"/>
        <c:axId val="1563889024"/>
      </c:barChart>
      <c:catAx>
        <c:axId val="15638871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563889024"/>
        <c:crosses val="autoZero"/>
        <c:auto val="1"/>
        <c:lblAlgn val="ctr"/>
        <c:lblOffset val="100"/>
        <c:noMultiLvlLbl val="0"/>
      </c:catAx>
      <c:valAx>
        <c:axId val="1563889024"/>
        <c:scaling>
          <c:orientation val="minMax"/>
          <c:min val="50000"/>
        </c:scaling>
        <c:delete val="1"/>
        <c:axPos val="l"/>
        <c:numFmt formatCode="_-[$$-409]* #,##0_ ;_-[$$-409]* \-#,##0\ ;_-[$$-409]* &quot;-&quot;??_ ;_-@_ " sourceLinked="1"/>
        <c:majorTickMark val="out"/>
        <c:minorTickMark val="none"/>
        <c:tickLblPos val="nextTo"/>
        <c:crossAx val="156388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Zealand vs India HR Analysis &amp; Report.xlsx]NZ_Pivot!PivotTable4</c:name>
    <c:fmtId val="16"/>
  </c:pivotSource>
  <c:chart>
    <c:title>
      <c:tx>
        <c:rich>
          <a:bodyPr rot="0" spcFirstLastPara="1" vertOverflow="ellipsis" vert="horz" wrap="square" anchor="ctr" anchorCtr="1"/>
          <a:lstStyle/>
          <a:p>
            <a:pPr>
              <a:defRPr lang="en-US" sz="1600" b="1" i="0" u="none" strike="noStrike" kern="1200" spc="0" baseline="0">
                <a:solidFill>
                  <a:schemeClr val="tx1"/>
                </a:solidFill>
                <a:latin typeface="+mn-lt"/>
                <a:ea typeface="+mn-ea"/>
                <a:cs typeface="+mn-cs"/>
              </a:defRPr>
            </a:pPr>
            <a:r>
              <a:rPr lang="en-IN" sz="1600" b="1"/>
              <a:t>Average Salary</a:t>
            </a:r>
          </a:p>
        </c:rich>
      </c:tx>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s>
    <c:plotArea>
      <c:layout/>
      <c:barChart>
        <c:barDir val="col"/>
        <c:grouping val="clustered"/>
        <c:varyColors val="0"/>
        <c:ser>
          <c:idx val="0"/>
          <c:order val="0"/>
          <c:tx>
            <c:strRef>
              <c:f>NZ_Pivot!$C$45</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BBCD-4FBB-8E70-3C5F838F79A6}"/>
              </c:ext>
            </c:extLst>
          </c:dPt>
          <c:dLbls>
            <c:spPr>
              <a:noFill/>
              <a:ln>
                <a:noFill/>
              </a:ln>
              <a:effectLst/>
            </c:spPr>
            <c:txPr>
              <a:bodyPr rot="0" spcFirstLastPara="1" vertOverflow="ellipsis" vert="horz" wrap="square" anchor="ctr" anchorCtr="1"/>
              <a:lstStyle/>
              <a:p>
                <a:pPr>
                  <a:defRPr lang="en-US" sz="1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NZ_Pivot!$B$46:$B$48</c:f>
              <c:strCache>
                <c:ptCount val="2"/>
                <c:pt idx="0">
                  <c:v>Female</c:v>
                </c:pt>
                <c:pt idx="1">
                  <c:v>Male</c:v>
                </c:pt>
              </c:strCache>
            </c:strRef>
          </c:cat>
          <c:val>
            <c:numRef>
              <c:f>NZ_Pivot!$C$46:$C$48</c:f>
              <c:numCache>
                <c:formatCode>_-[$$-409]* #,##0_ ;_-[$$-409]* \-#,##0\ ;_-[$$-409]* "-"??_ ;_-@_ </c:formatCode>
                <c:ptCount val="2"/>
                <c:pt idx="0">
                  <c:v>78284.186046511633</c:v>
                </c:pt>
                <c:pt idx="1">
                  <c:v>74486.363636363632</c:v>
                </c:pt>
              </c:numCache>
            </c:numRef>
          </c:val>
          <c:extLst>
            <c:ext xmlns:c16="http://schemas.microsoft.com/office/drawing/2014/chart" uri="{C3380CC4-5D6E-409C-BE32-E72D297353CC}">
              <c16:uniqueId val="{00000002-BBCD-4FBB-8E70-3C5F838F79A6}"/>
            </c:ext>
          </c:extLst>
        </c:ser>
        <c:dLbls>
          <c:dLblPos val="outEnd"/>
          <c:showLegendKey val="0"/>
          <c:showVal val="1"/>
          <c:showCatName val="0"/>
          <c:showSerName val="0"/>
          <c:showPercent val="0"/>
          <c:showBubbleSize val="0"/>
        </c:dLbls>
        <c:gapWidth val="100"/>
        <c:overlap val="-27"/>
        <c:axId val="926378016"/>
        <c:axId val="926376096"/>
      </c:barChart>
      <c:catAx>
        <c:axId val="92637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crossAx val="926376096"/>
        <c:crosses val="autoZero"/>
        <c:auto val="1"/>
        <c:lblAlgn val="ctr"/>
        <c:lblOffset val="100"/>
        <c:noMultiLvlLbl val="0"/>
      </c:catAx>
      <c:valAx>
        <c:axId val="926376096"/>
        <c:scaling>
          <c:orientation val="minMax"/>
          <c:min val="50000"/>
        </c:scaling>
        <c:delete val="1"/>
        <c:axPos val="l"/>
        <c:numFmt formatCode="_-[$$-409]* #,##0_ ;_-[$$-409]* \-#,##0\ ;_-[$$-409]* &quot;-&quot;??_ ;_-@_ " sourceLinked="1"/>
        <c:majorTickMark val="out"/>
        <c:minorTickMark val="none"/>
        <c:tickLblPos val="nextTo"/>
        <c:crossAx val="926378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Zealand vs India HR Analysis &amp; Report.xlsx]IND_pivot!PivotTable6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Joining</a:t>
            </a:r>
            <a:r>
              <a:rPr lang="en-US" sz="1800" b="1" baseline="0"/>
              <a:t>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IND_pivot!$H$12</c:f>
              <c:strCache>
                <c:ptCount val="1"/>
                <c:pt idx="0">
                  <c:v>Total</c:v>
                </c:pt>
              </c:strCache>
            </c:strRef>
          </c:tx>
          <c:spPr>
            <a:ln w="28575" cap="rnd">
              <a:solidFill>
                <a:schemeClr val="accent1"/>
              </a:solidFill>
              <a:round/>
            </a:ln>
            <a:effectLst/>
          </c:spPr>
          <c:marker>
            <c:symbol val="none"/>
          </c:marker>
          <c:cat>
            <c:multiLvlStrRef>
              <c:f>IND_pivot!$G$13:$G$46</c:f>
              <c:multiLvlStrCache>
                <c:ptCount val="29"/>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Feb</c:v>
                  </c:pt>
                </c:lvl>
                <c:lvl>
                  <c:pt idx="0">
                    <c:v>2020</c:v>
                  </c:pt>
                  <c:pt idx="8">
                    <c:v>2021</c:v>
                  </c:pt>
                  <c:pt idx="20">
                    <c:v>2022</c:v>
                  </c:pt>
                  <c:pt idx="28">
                    <c:v>2023</c:v>
                  </c:pt>
                </c:lvl>
              </c:multiLvlStrCache>
            </c:multiLvlStrRef>
          </c:cat>
          <c:val>
            <c:numRef>
              <c:f>IND_pivot!$H$13:$H$46</c:f>
              <c:numCache>
                <c:formatCode>General</c:formatCode>
                <c:ptCount val="29"/>
                <c:pt idx="0">
                  <c:v>3</c:v>
                </c:pt>
                <c:pt idx="1">
                  <c:v>1</c:v>
                </c:pt>
                <c:pt idx="2">
                  <c:v>2</c:v>
                </c:pt>
                <c:pt idx="3">
                  <c:v>2</c:v>
                </c:pt>
                <c:pt idx="4">
                  <c:v>4</c:v>
                </c:pt>
                <c:pt idx="5">
                  <c:v>4</c:v>
                </c:pt>
                <c:pt idx="6">
                  <c:v>2</c:v>
                </c:pt>
                <c:pt idx="7">
                  <c:v>3</c:v>
                </c:pt>
                <c:pt idx="8">
                  <c:v>4</c:v>
                </c:pt>
                <c:pt idx="9">
                  <c:v>1</c:v>
                </c:pt>
                <c:pt idx="10">
                  <c:v>5</c:v>
                </c:pt>
                <c:pt idx="11">
                  <c:v>4</c:v>
                </c:pt>
                <c:pt idx="12">
                  <c:v>5</c:v>
                </c:pt>
                <c:pt idx="13">
                  <c:v>2</c:v>
                </c:pt>
                <c:pt idx="14">
                  <c:v>8</c:v>
                </c:pt>
                <c:pt idx="15">
                  <c:v>2</c:v>
                </c:pt>
                <c:pt idx="16">
                  <c:v>3</c:v>
                </c:pt>
                <c:pt idx="17">
                  <c:v>1</c:v>
                </c:pt>
                <c:pt idx="18">
                  <c:v>1</c:v>
                </c:pt>
                <c:pt idx="19">
                  <c:v>6</c:v>
                </c:pt>
                <c:pt idx="20">
                  <c:v>2</c:v>
                </c:pt>
                <c:pt idx="21">
                  <c:v>4</c:v>
                </c:pt>
                <c:pt idx="22">
                  <c:v>7</c:v>
                </c:pt>
                <c:pt idx="23">
                  <c:v>5</c:v>
                </c:pt>
                <c:pt idx="24">
                  <c:v>3</c:v>
                </c:pt>
                <c:pt idx="25">
                  <c:v>2</c:v>
                </c:pt>
                <c:pt idx="26">
                  <c:v>2</c:v>
                </c:pt>
                <c:pt idx="27">
                  <c:v>3</c:v>
                </c:pt>
                <c:pt idx="28">
                  <c:v>1</c:v>
                </c:pt>
              </c:numCache>
            </c:numRef>
          </c:val>
          <c:smooth val="0"/>
          <c:extLst>
            <c:ext xmlns:c16="http://schemas.microsoft.com/office/drawing/2014/chart" uri="{C3380CC4-5D6E-409C-BE32-E72D297353CC}">
              <c16:uniqueId val="{00000000-B6F5-4324-9EE0-AA56D7ED6AC4}"/>
            </c:ext>
          </c:extLst>
        </c:ser>
        <c:dLbls>
          <c:showLegendKey val="0"/>
          <c:showVal val="0"/>
          <c:showCatName val="0"/>
          <c:showSerName val="0"/>
          <c:showPercent val="0"/>
          <c:showBubbleSize val="0"/>
        </c:dLbls>
        <c:smooth val="0"/>
        <c:axId val="1567517712"/>
        <c:axId val="1567519152"/>
      </c:lineChart>
      <c:catAx>
        <c:axId val="156751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519152"/>
        <c:crosses val="autoZero"/>
        <c:auto val="1"/>
        <c:lblAlgn val="ctr"/>
        <c:lblOffset val="100"/>
        <c:noMultiLvlLbl val="0"/>
      </c:catAx>
      <c:valAx>
        <c:axId val="1567519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51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Zealand vs India HR Analysis &amp; Report.xlsx]NZ_Pivot!PivotTable5</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Joining</a:t>
            </a:r>
            <a:r>
              <a:rPr lang="en-US" sz="1800" b="1" baseline="0"/>
              <a:t> Season</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NZ_Pivot!$G$42</c:f>
              <c:strCache>
                <c:ptCount val="1"/>
                <c:pt idx="0">
                  <c:v>Total</c:v>
                </c:pt>
              </c:strCache>
            </c:strRef>
          </c:tx>
          <c:spPr>
            <a:ln w="28575" cap="rnd">
              <a:solidFill>
                <a:schemeClr val="accent1"/>
              </a:solidFill>
              <a:round/>
            </a:ln>
            <a:effectLst/>
          </c:spPr>
          <c:marker>
            <c:symbol val="none"/>
          </c:marker>
          <c:cat>
            <c:multiLvlStrRef>
              <c:f>NZ_Pivot!$F$43:$F$76</c:f>
              <c:multiLvlStrCache>
                <c:ptCount val="29"/>
                <c:lvl>
                  <c:pt idx="0">
                    <c:v>Jul</c:v>
                  </c:pt>
                  <c:pt idx="1">
                    <c:v>Aug</c:v>
                  </c:pt>
                  <c:pt idx="2">
                    <c:v>Sep</c:v>
                  </c:pt>
                  <c:pt idx="3">
                    <c:v>Oct</c:v>
                  </c:pt>
                  <c:pt idx="4">
                    <c:v>Nov</c:v>
                  </c:pt>
                  <c:pt idx="5">
                    <c:v>Dec</c:v>
                  </c:pt>
                  <c:pt idx="6">
                    <c:v>Jan</c:v>
                  </c:pt>
                  <c:pt idx="7">
                    <c:v>Feb</c:v>
                  </c:pt>
                  <c:pt idx="8">
                    <c:v>Mar</c:v>
                  </c:pt>
                  <c:pt idx="9">
                    <c:v>Apr</c:v>
                  </c:pt>
                  <c:pt idx="10">
                    <c:v>May</c:v>
                  </c:pt>
                  <c:pt idx="11">
                    <c:v>Jun</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Apr</c:v>
                  </c:pt>
                </c:lvl>
                <c:lvl>
                  <c:pt idx="0">
                    <c:v>2020</c:v>
                  </c:pt>
                  <c:pt idx="6">
                    <c:v>2021</c:v>
                  </c:pt>
                  <c:pt idx="18">
                    <c:v>2022</c:v>
                  </c:pt>
                  <c:pt idx="28">
                    <c:v>2023</c:v>
                  </c:pt>
                </c:lvl>
              </c:multiLvlStrCache>
            </c:multiLvlStrRef>
          </c:cat>
          <c:val>
            <c:numRef>
              <c:f>NZ_Pivot!$G$43:$G$76</c:f>
              <c:numCache>
                <c:formatCode>General</c:formatCode>
                <c:ptCount val="29"/>
                <c:pt idx="0">
                  <c:v>3</c:v>
                </c:pt>
                <c:pt idx="1">
                  <c:v>1</c:v>
                </c:pt>
                <c:pt idx="2">
                  <c:v>2</c:v>
                </c:pt>
                <c:pt idx="3">
                  <c:v>2</c:v>
                </c:pt>
                <c:pt idx="4">
                  <c:v>4</c:v>
                </c:pt>
                <c:pt idx="5">
                  <c:v>4</c:v>
                </c:pt>
                <c:pt idx="6">
                  <c:v>2</c:v>
                </c:pt>
                <c:pt idx="7">
                  <c:v>3</c:v>
                </c:pt>
                <c:pt idx="8">
                  <c:v>4</c:v>
                </c:pt>
                <c:pt idx="9">
                  <c:v>1</c:v>
                </c:pt>
                <c:pt idx="10">
                  <c:v>5</c:v>
                </c:pt>
                <c:pt idx="11">
                  <c:v>4</c:v>
                </c:pt>
                <c:pt idx="12">
                  <c:v>5</c:v>
                </c:pt>
                <c:pt idx="13">
                  <c:v>2</c:v>
                </c:pt>
                <c:pt idx="14">
                  <c:v>8</c:v>
                </c:pt>
                <c:pt idx="15">
                  <c:v>2</c:v>
                </c:pt>
                <c:pt idx="16">
                  <c:v>3</c:v>
                </c:pt>
                <c:pt idx="17">
                  <c:v>1</c:v>
                </c:pt>
                <c:pt idx="18">
                  <c:v>1</c:v>
                </c:pt>
                <c:pt idx="19">
                  <c:v>6</c:v>
                </c:pt>
                <c:pt idx="20">
                  <c:v>2</c:v>
                </c:pt>
                <c:pt idx="21">
                  <c:v>4</c:v>
                </c:pt>
                <c:pt idx="22">
                  <c:v>6</c:v>
                </c:pt>
                <c:pt idx="23">
                  <c:v>5</c:v>
                </c:pt>
                <c:pt idx="24">
                  <c:v>3</c:v>
                </c:pt>
                <c:pt idx="25">
                  <c:v>2</c:v>
                </c:pt>
                <c:pt idx="26">
                  <c:v>2</c:v>
                </c:pt>
                <c:pt idx="27">
                  <c:v>3</c:v>
                </c:pt>
                <c:pt idx="28">
                  <c:v>1</c:v>
                </c:pt>
              </c:numCache>
            </c:numRef>
          </c:val>
          <c:smooth val="0"/>
          <c:extLst>
            <c:ext xmlns:c16="http://schemas.microsoft.com/office/drawing/2014/chart" uri="{C3380CC4-5D6E-409C-BE32-E72D297353CC}">
              <c16:uniqueId val="{00000000-7D89-45D6-853A-FE575D2EC104}"/>
            </c:ext>
          </c:extLst>
        </c:ser>
        <c:dLbls>
          <c:showLegendKey val="0"/>
          <c:showVal val="0"/>
          <c:showCatName val="0"/>
          <c:showSerName val="0"/>
          <c:showPercent val="0"/>
          <c:showBubbleSize val="0"/>
        </c:dLbls>
        <c:smooth val="0"/>
        <c:axId val="927244496"/>
        <c:axId val="927246416"/>
      </c:lineChart>
      <c:catAx>
        <c:axId val="92724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246416"/>
        <c:crosses val="autoZero"/>
        <c:auto val="1"/>
        <c:lblAlgn val="ctr"/>
        <c:lblOffset val="100"/>
        <c:tickLblSkip val="1"/>
        <c:noMultiLvlLbl val="0"/>
      </c:catAx>
      <c:valAx>
        <c:axId val="92724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24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Zealand vs India HR Analysis &amp; Report.xlsx]NZ_Pivot!PivotTable1</c:name>
    <c:fmtId val="16"/>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755299818291946E-2"/>
          <c:y val="0.12979320081521686"/>
          <c:w val="0.97924470018170806"/>
          <c:h val="0.68139338595895882"/>
        </c:manualLayout>
      </c:layout>
      <c:barChart>
        <c:barDir val="col"/>
        <c:grouping val="clustered"/>
        <c:varyColors val="0"/>
        <c:ser>
          <c:idx val="0"/>
          <c:order val="0"/>
          <c:tx>
            <c:strRef>
              <c:f>NZ_Pivot!$M$3:$M$4</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NZ_Pivot!$L$5:$L$10</c:f>
              <c:strCache>
                <c:ptCount val="5"/>
                <c:pt idx="0">
                  <c:v>Procurement</c:v>
                </c:pt>
                <c:pt idx="1">
                  <c:v>Website</c:v>
                </c:pt>
                <c:pt idx="2">
                  <c:v>Finance</c:v>
                </c:pt>
                <c:pt idx="3">
                  <c:v>Sales</c:v>
                </c:pt>
                <c:pt idx="4">
                  <c:v>HR</c:v>
                </c:pt>
              </c:strCache>
            </c:strRef>
          </c:cat>
          <c:val>
            <c:numRef>
              <c:f>NZ_Pivot!$M$5:$M$10</c:f>
              <c:numCache>
                <c:formatCode>General</c:formatCode>
                <c:ptCount val="5"/>
                <c:pt idx="0">
                  <c:v>10</c:v>
                </c:pt>
                <c:pt idx="1">
                  <c:v>14</c:v>
                </c:pt>
                <c:pt idx="2">
                  <c:v>9</c:v>
                </c:pt>
                <c:pt idx="3">
                  <c:v>7</c:v>
                </c:pt>
                <c:pt idx="4">
                  <c:v>3</c:v>
                </c:pt>
              </c:numCache>
            </c:numRef>
          </c:val>
          <c:extLst>
            <c:ext xmlns:c16="http://schemas.microsoft.com/office/drawing/2014/chart" uri="{C3380CC4-5D6E-409C-BE32-E72D297353CC}">
              <c16:uniqueId val="{00000000-BCBA-4226-8101-B39217B5ECDB}"/>
            </c:ext>
          </c:extLst>
        </c:ser>
        <c:ser>
          <c:idx val="1"/>
          <c:order val="1"/>
          <c:tx>
            <c:strRef>
              <c:f>NZ_Pivot!$N$3:$N$4</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NZ_Pivot!$L$5:$L$10</c:f>
              <c:strCache>
                <c:ptCount val="5"/>
                <c:pt idx="0">
                  <c:v>Procurement</c:v>
                </c:pt>
                <c:pt idx="1">
                  <c:v>Website</c:v>
                </c:pt>
                <c:pt idx="2">
                  <c:v>Finance</c:v>
                </c:pt>
                <c:pt idx="3">
                  <c:v>Sales</c:v>
                </c:pt>
                <c:pt idx="4">
                  <c:v>HR</c:v>
                </c:pt>
              </c:strCache>
            </c:strRef>
          </c:cat>
          <c:val>
            <c:numRef>
              <c:f>NZ_Pivot!$N$5:$N$10</c:f>
              <c:numCache>
                <c:formatCode>General</c:formatCode>
                <c:ptCount val="5"/>
                <c:pt idx="0">
                  <c:v>17</c:v>
                </c:pt>
                <c:pt idx="1">
                  <c:v>11</c:v>
                </c:pt>
                <c:pt idx="2">
                  <c:v>8</c:v>
                </c:pt>
                <c:pt idx="3">
                  <c:v>7</c:v>
                </c:pt>
                <c:pt idx="4">
                  <c:v>1</c:v>
                </c:pt>
              </c:numCache>
            </c:numRef>
          </c:val>
          <c:extLst>
            <c:ext xmlns:c16="http://schemas.microsoft.com/office/drawing/2014/chart" uri="{C3380CC4-5D6E-409C-BE32-E72D297353CC}">
              <c16:uniqueId val="{00000001-BCBA-4226-8101-B39217B5ECDB}"/>
            </c:ext>
          </c:extLst>
        </c:ser>
        <c:dLbls>
          <c:dLblPos val="outEnd"/>
          <c:showLegendKey val="0"/>
          <c:showVal val="1"/>
          <c:showCatName val="0"/>
          <c:showSerName val="0"/>
          <c:showPercent val="0"/>
          <c:showBubbleSize val="0"/>
        </c:dLbls>
        <c:gapWidth val="219"/>
        <c:overlap val="-27"/>
        <c:axId val="689861392"/>
        <c:axId val="689861872"/>
      </c:barChart>
      <c:catAx>
        <c:axId val="689861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600" b="1"/>
                  <a:t>Departmental</a:t>
                </a:r>
                <a:r>
                  <a:rPr lang="en-IN" sz="1600" b="1" baseline="0"/>
                  <a:t> Person count</a:t>
                </a:r>
                <a:endParaRPr lang="en-IN" b="1"/>
              </a:p>
            </c:rich>
          </c:tx>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861872"/>
        <c:crosses val="autoZero"/>
        <c:auto val="1"/>
        <c:lblAlgn val="ctr"/>
        <c:lblOffset val="100"/>
        <c:noMultiLvlLbl val="0"/>
      </c:catAx>
      <c:valAx>
        <c:axId val="689861872"/>
        <c:scaling>
          <c:orientation val="minMax"/>
        </c:scaling>
        <c:delete val="1"/>
        <c:axPos val="l"/>
        <c:numFmt formatCode="General" sourceLinked="1"/>
        <c:majorTickMark val="out"/>
        <c:minorTickMark val="none"/>
        <c:tickLblPos val="nextTo"/>
        <c:crossAx val="689861392"/>
        <c:crosses val="autoZero"/>
        <c:crossBetween val="between"/>
      </c:valAx>
    </c:plotArea>
    <c:legend>
      <c:legendPos val="r"/>
      <c:legendEntry>
        <c:idx val="0"/>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50433371829487494"/>
          <c:y val="1.8195618840301509E-3"/>
          <c:w val="0.48688433381601121"/>
          <c:h val="0.192679845870330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Zealand vs India HR Analysis &amp; Report.xlsx]IND_pivot!PivotTable2</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755299818291946E-2"/>
          <c:y val="0.12979320081521686"/>
          <c:w val="0.97924470018170806"/>
          <c:h val="0.68139338595895882"/>
        </c:manualLayout>
      </c:layout>
      <c:barChart>
        <c:barDir val="col"/>
        <c:grouping val="clustered"/>
        <c:varyColors val="0"/>
        <c:ser>
          <c:idx val="0"/>
          <c:order val="0"/>
          <c:tx>
            <c:strRef>
              <c:f>IND_pivot!$C$18:$C$19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IND_pivot!$B$20:$B$24</c:f>
              <c:strCache>
                <c:ptCount val="5"/>
                <c:pt idx="0">
                  <c:v>Procurement</c:v>
                </c:pt>
                <c:pt idx="1">
                  <c:v>Website</c:v>
                </c:pt>
                <c:pt idx="2">
                  <c:v>Finance</c:v>
                </c:pt>
                <c:pt idx="3">
                  <c:v>Sales</c:v>
                </c:pt>
                <c:pt idx="4">
                  <c:v>HR</c:v>
                </c:pt>
              </c:strCache>
            </c:strRef>
          </c:cat>
          <c:val>
            <c:numRef>
              <c:f>IND_pivot!$C$20:$C$24</c:f>
              <c:numCache>
                <c:formatCode>General</c:formatCode>
                <c:ptCount val="5"/>
                <c:pt idx="0">
                  <c:v>10</c:v>
                </c:pt>
                <c:pt idx="1">
                  <c:v>14</c:v>
                </c:pt>
                <c:pt idx="2">
                  <c:v>9</c:v>
                </c:pt>
                <c:pt idx="3">
                  <c:v>7</c:v>
                </c:pt>
                <c:pt idx="4">
                  <c:v>3</c:v>
                </c:pt>
              </c:numCache>
            </c:numRef>
          </c:val>
          <c:extLst>
            <c:ext xmlns:c16="http://schemas.microsoft.com/office/drawing/2014/chart" uri="{C3380CC4-5D6E-409C-BE32-E72D297353CC}">
              <c16:uniqueId val="{00000000-F2E7-452A-846B-60A726B7B327}"/>
            </c:ext>
          </c:extLst>
        </c:ser>
        <c:ser>
          <c:idx val="1"/>
          <c:order val="1"/>
          <c:tx>
            <c:strRef>
              <c:f>IND_pivot!$D$18:$D$19</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IND_pivot!$B$20:$B$24</c:f>
              <c:strCache>
                <c:ptCount val="5"/>
                <c:pt idx="0">
                  <c:v>Procurement</c:v>
                </c:pt>
                <c:pt idx="1">
                  <c:v>Website</c:v>
                </c:pt>
                <c:pt idx="2">
                  <c:v>Finance</c:v>
                </c:pt>
                <c:pt idx="3">
                  <c:v>Sales</c:v>
                </c:pt>
                <c:pt idx="4">
                  <c:v>HR</c:v>
                </c:pt>
              </c:strCache>
            </c:strRef>
          </c:cat>
          <c:val>
            <c:numRef>
              <c:f>IND_pivot!$D$20:$D$24</c:f>
              <c:numCache>
                <c:formatCode>General</c:formatCode>
                <c:ptCount val="5"/>
                <c:pt idx="0">
                  <c:v>18</c:v>
                </c:pt>
                <c:pt idx="1">
                  <c:v>11</c:v>
                </c:pt>
                <c:pt idx="2">
                  <c:v>8</c:v>
                </c:pt>
                <c:pt idx="3">
                  <c:v>7</c:v>
                </c:pt>
                <c:pt idx="4">
                  <c:v>1</c:v>
                </c:pt>
              </c:numCache>
            </c:numRef>
          </c:val>
          <c:extLst>
            <c:ext xmlns:c16="http://schemas.microsoft.com/office/drawing/2014/chart" uri="{C3380CC4-5D6E-409C-BE32-E72D297353CC}">
              <c16:uniqueId val="{00000001-F2E7-452A-846B-60A726B7B327}"/>
            </c:ext>
          </c:extLst>
        </c:ser>
        <c:dLbls>
          <c:dLblPos val="outEnd"/>
          <c:showLegendKey val="0"/>
          <c:showVal val="1"/>
          <c:showCatName val="0"/>
          <c:showSerName val="0"/>
          <c:showPercent val="0"/>
          <c:showBubbleSize val="0"/>
        </c:dLbls>
        <c:gapWidth val="219"/>
        <c:overlap val="-27"/>
        <c:axId val="689861392"/>
        <c:axId val="689861872"/>
      </c:barChart>
      <c:catAx>
        <c:axId val="689861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600" b="1"/>
                  <a:t>Departmental</a:t>
                </a:r>
                <a:r>
                  <a:rPr lang="en-IN" sz="1600" b="1" baseline="0"/>
                  <a:t> Person count</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861872"/>
        <c:crosses val="autoZero"/>
        <c:auto val="1"/>
        <c:lblAlgn val="ctr"/>
        <c:lblOffset val="100"/>
        <c:noMultiLvlLbl val="0"/>
      </c:catAx>
      <c:valAx>
        <c:axId val="689861872"/>
        <c:scaling>
          <c:orientation val="minMax"/>
        </c:scaling>
        <c:delete val="1"/>
        <c:axPos val="l"/>
        <c:numFmt formatCode="General" sourceLinked="1"/>
        <c:majorTickMark val="out"/>
        <c:minorTickMark val="none"/>
        <c:tickLblPos val="nextTo"/>
        <c:crossAx val="689861392"/>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50433371829487494"/>
          <c:y val="1.8195618840301509E-3"/>
          <c:w val="0.48688433381601121"/>
          <c:h val="0.192679845870330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Zealand vs India HR Analysis &amp; Report.xlsx]NZ_Pivot!PivotTable8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Departmental average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NZ_Pivot!$C$18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NZ_Pivot!$B$19:$B$24</c:f>
              <c:strCache>
                <c:ptCount val="5"/>
                <c:pt idx="0">
                  <c:v>HR</c:v>
                </c:pt>
                <c:pt idx="1">
                  <c:v>Procurement</c:v>
                </c:pt>
                <c:pt idx="2">
                  <c:v>Website</c:v>
                </c:pt>
                <c:pt idx="3">
                  <c:v>Finance</c:v>
                </c:pt>
                <c:pt idx="4">
                  <c:v>Sales</c:v>
                </c:pt>
              </c:strCache>
            </c:strRef>
          </c:cat>
          <c:val>
            <c:numRef>
              <c:f>NZ_Pivot!$C$19:$C$24</c:f>
              <c:numCache>
                <c:formatCode>_-[$$-409]* #,##0_ ;_-[$$-409]* \-#,##0\ ;_-[$$-409]* "-"??_ ;_-@_ </c:formatCode>
                <c:ptCount val="5"/>
                <c:pt idx="0">
                  <c:v>89650</c:v>
                </c:pt>
                <c:pt idx="1">
                  <c:v>81222.592592592599</c:v>
                </c:pt>
                <c:pt idx="2">
                  <c:v>78753.703703703708</c:v>
                </c:pt>
                <c:pt idx="3">
                  <c:v>72472.631578947374</c:v>
                </c:pt>
                <c:pt idx="4">
                  <c:v>67866.428571428565</c:v>
                </c:pt>
              </c:numCache>
            </c:numRef>
          </c:val>
          <c:extLst>
            <c:ext xmlns:c16="http://schemas.microsoft.com/office/drawing/2014/chart" uri="{C3380CC4-5D6E-409C-BE32-E72D297353CC}">
              <c16:uniqueId val="{00000000-99BC-4F79-96C6-6C38769A369F}"/>
            </c:ext>
          </c:extLst>
        </c:ser>
        <c:dLbls>
          <c:dLblPos val="outEnd"/>
          <c:showLegendKey val="0"/>
          <c:showVal val="1"/>
          <c:showCatName val="0"/>
          <c:showSerName val="0"/>
          <c:showPercent val="0"/>
          <c:showBubbleSize val="0"/>
        </c:dLbls>
        <c:gapWidth val="219"/>
        <c:overlap val="-27"/>
        <c:axId val="558753312"/>
        <c:axId val="558754752"/>
      </c:barChart>
      <c:catAx>
        <c:axId val="55875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754752"/>
        <c:crosses val="autoZero"/>
        <c:auto val="1"/>
        <c:lblAlgn val="ctr"/>
        <c:lblOffset val="100"/>
        <c:noMultiLvlLbl val="0"/>
      </c:catAx>
      <c:valAx>
        <c:axId val="558754752"/>
        <c:scaling>
          <c:orientation val="minMax"/>
        </c:scaling>
        <c:delete val="1"/>
        <c:axPos val="l"/>
        <c:numFmt formatCode="_-[$$-409]* #,##0_ ;_-[$$-409]* \-#,##0\ ;_-[$$-409]* &quot;-&quot;??_ ;_-@_ " sourceLinked="1"/>
        <c:majorTickMark val="none"/>
        <c:minorTickMark val="none"/>
        <c:tickLblPos val="nextTo"/>
        <c:crossAx val="55875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Zealand vs India HR Analysis &amp; Report.xlsx]IND_pivot!PivotTable9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IND_pivot!$B$1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IND_pivot!$A$2:$A$7</c:f>
              <c:strCache>
                <c:ptCount val="5"/>
                <c:pt idx="0">
                  <c:v>HR</c:v>
                </c:pt>
                <c:pt idx="1">
                  <c:v>Procurement</c:v>
                </c:pt>
                <c:pt idx="2">
                  <c:v>Website</c:v>
                </c:pt>
                <c:pt idx="3">
                  <c:v>Finance</c:v>
                </c:pt>
                <c:pt idx="4">
                  <c:v>Sales</c:v>
                </c:pt>
              </c:strCache>
            </c:strRef>
          </c:cat>
          <c:val>
            <c:numRef>
              <c:f>IND_pivot!$B$2:$B$7</c:f>
              <c:numCache>
                <c:formatCode>_-[$$-409]* #,##0_ ;_-[$$-409]* \-#,##0\ ;_-[$$-409]* "-"??_ ;_-@_ </c:formatCode>
                <c:ptCount val="5"/>
                <c:pt idx="0">
                  <c:v>89650</c:v>
                </c:pt>
                <c:pt idx="1">
                  <c:v>82345</c:v>
                </c:pt>
                <c:pt idx="2">
                  <c:v>78753.703703703708</c:v>
                </c:pt>
                <c:pt idx="3">
                  <c:v>72472.631578947374</c:v>
                </c:pt>
                <c:pt idx="4">
                  <c:v>67866.428571428565</c:v>
                </c:pt>
              </c:numCache>
            </c:numRef>
          </c:val>
          <c:extLst>
            <c:ext xmlns:c16="http://schemas.microsoft.com/office/drawing/2014/chart" uri="{C3380CC4-5D6E-409C-BE32-E72D297353CC}">
              <c16:uniqueId val="{00000000-F269-4D50-9DD2-09B71D889190}"/>
            </c:ext>
          </c:extLst>
        </c:ser>
        <c:dLbls>
          <c:dLblPos val="outEnd"/>
          <c:showLegendKey val="0"/>
          <c:showVal val="1"/>
          <c:showCatName val="0"/>
          <c:showSerName val="0"/>
          <c:showPercent val="0"/>
          <c:showBubbleSize val="0"/>
        </c:dLbls>
        <c:gapWidth val="219"/>
        <c:overlap val="-27"/>
        <c:axId val="887756192"/>
        <c:axId val="887756672"/>
      </c:barChart>
      <c:catAx>
        <c:axId val="88775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756672"/>
        <c:crosses val="autoZero"/>
        <c:auto val="1"/>
        <c:lblAlgn val="ctr"/>
        <c:lblOffset val="100"/>
        <c:noMultiLvlLbl val="0"/>
      </c:catAx>
      <c:valAx>
        <c:axId val="887756672"/>
        <c:scaling>
          <c:orientation val="minMax"/>
        </c:scaling>
        <c:delete val="1"/>
        <c:axPos val="l"/>
        <c:numFmt formatCode="_-[$$-409]* #,##0_ ;_-[$$-409]* \-#,##0\ ;_-[$$-409]* &quot;-&quot;??_ ;_-@_ " sourceLinked="1"/>
        <c:majorTickMark val="none"/>
        <c:minorTickMark val="none"/>
        <c:tickLblPos val="nextTo"/>
        <c:crossAx val="88775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hyperlink" Target="https://youtu.be/H6k28jhclwI" TargetMode="External"/></Relationships>
</file>

<file path=xl/drawings/drawing1.xml><?xml version="1.0" encoding="utf-8"?>
<xdr:wsDr xmlns:xdr="http://schemas.openxmlformats.org/drawingml/2006/spreadsheetDrawing" xmlns:a="http://schemas.openxmlformats.org/drawingml/2006/main">
  <xdr:twoCellAnchor>
    <xdr:from>
      <xdr:col>7</xdr:col>
      <xdr:colOff>3292126</xdr:colOff>
      <xdr:row>7</xdr:row>
      <xdr:rowOff>5037</xdr:rowOff>
    </xdr:from>
    <xdr:to>
      <xdr:col>7</xdr:col>
      <xdr:colOff>7335162</xdr:colOff>
      <xdr:row>8</xdr:row>
      <xdr:rowOff>4031</xdr:rowOff>
    </xdr:to>
    <xdr:graphicFrame macro="">
      <xdr:nvGraphicFramePr>
        <xdr:cNvPr id="4" name="Chart 3">
          <a:extLst>
            <a:ext uri="{FF2B5EF4-FFF2-40B4-BE49-F238E27FC236}">
              <a16:creationId xmlns:a16="http://schemas.microsoft.com/office/drawing/2014/main" id="{1B1386CB-A31B-4D80-8505-29C3F1F29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3470865</xdr:colOff>
      <xdr:row>7</xdr:row>
      <xdr:rowOff>2215</xdr:rowOff>
    </xdr:from>
    <xdr:to>
      <xdr:col>5</xdr:col>
      <xdr:colOff>7264267</xdr:colOff>
      <xdr:row>7</xdr:row>
      <xdr:rowOff>3009227</xdr:rowOff>
    </xdr:to>
    <xdr:graphicFrame macro="">
      <xdr:nvGraphicFramePr>
        <xdr:cNvPr id="5" name="Chart 4">
          <a:extLst>
            <a:ext uri="{FF2B5EF4-FFF2-40B4-BE49-F238E27FC236}">
              <a16:creationId xmlns:a16="http://schemas.microsoft.com/office/drawing/2014/main" id="{C27574D1-EC80-4677-9828-E61A3649E4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1468</xdr:colOff>
      <xdr:row>8</xdr:row>
      <xdr:rowOff>66147</xdr:rowOff>
    </xdr:from>
    <xdr:to>
      <xdr:col>8</xdr:col>
      <xdr:colOff>0</xdr:colOff>
      <xdr:row>10</xdr:row>
      <xdr:rowOff>132293</xdr:rowOff>
    </xdr:to>
    <xdr:graphicFrame macro="">
      <xdr:nvGraphicFramePr>
        <xdr:cNvPr id="7" name="Chart 6">
          <a:extLst>
            <a:ext uri="{FF2B5EF4-FFF2-40B4-BE49-F238E27FC236}">
              <a16:creationId xmlns:a16="http://schemas.microsoft.com/office/drawing/2014/main" id="{A7E87E24-94C9-4FA4-9EF4-8ABD43CAA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8</xdr:row>
      <xdr:rowOff>66146</xdr:rowOff>
    </xdr:from>
    <xdr:to>
      <xdr:col>6</xdr:col>
      <xdr:colOff>0</xdr:colOff>
      <xdr:row>10</xdr:row>
      <xdr:rowOff>145521</xdr:rowOff>
    </xdr:to>
    <xdr:graphicFrame macro="">
      <xdr:nvGraphicFramePr>
        <xdr:cNvPr id="8" name="Chart 7">
          <a:extLst>
            <a:ext uri="{FF2B5EF4-FFF2-40B4-BE49-F238E27FC236}">
              <a16:creationId xmlns:a16="http://schemas.microsoft.com/office/drawing/2014/main" id="{64B90024-185B-4EC9-B7AC-00C78AE27A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11</xdr:row>
      <xdr:rowOff>13229</xdr:rowOff>
    </xdr:from>
    <xdr:to>
      <xdr:col>5</xdr:col>
      <xdr:colOff>3433704</xdr:colOff>
      <xdr:row>11</xdr:row>
      <xdr:rowOff>3069166</xdr:rowOff>
    </xdr:to>
    <xdr:graphicFrame macro="">
      <xdr:nvGraphicFramePr>
        <xdr:cNvPr id="9" name="Chart 8">
          <a:extLst>
            <a:ext uri="{FF2B5EF4-FFF2-40B4-BE49-F238E27FC236}">
              <a16:creationId xmlns:a16="http://schemas.microsoft.com/office/drawing/2014/main" id="{33C9DC64-D078-44C6-B230-4E36FAEAF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11</xdr:row>
      <xdr:rowOff>0</xdr:rowOff>
    </xdr:from>
    <xdr:to>
      <xdr:col>7</xdr:col>
      <xdr:colOff>3274786</xdr:colOff>
      <xdr:row>12</xdr:row>
      <xdr:rowOff>0</xdr:rowOff>
    </xdr:to>
    <xdr:graphicFrame macro="">
      <xdr:nvGraphicFramePr>
        <xdr:cNvPr id="10" name="Chart 9">
          <a:extLst>
            <a:ext uri="{FF2B5EF4-FFF2-40B4-BE49-F238E27FC236}">
              <a16:creationId xmlns:a16="http://schemas.microsoft.com/office/drawing/2014/main" id="{299BB5ED-FC0C-42F7-9C0F-91DAA4996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411574</xdr:colOff>
      <xdr:row>7</xdr:row>
      <xdr:rowOff>152870</xdr:rowOff>
    </xdr:from>
    <xdr:to>
      <xdr:col>5</xdr:col>
      <xdr:colOff>3057407</xdr:colOff>
      <xdr:row>7</xdr:row>
      <xdr:rowOff>740833</xdr:rowOff>
    </xdr:to>
    <xdr:sp macro="" textlink="">
      <xdr:nvSpPr>
        <xdr:cNvPr id="11" name="TextBox 10">
          <a:extLst>
            <a:ext uri="{FF2B5EF4-FFF2-40B4-BE49-F238E27FC236}">
              <a16:creationId xmlns:a16="http://schemas.microsoft.com/office/drawing/2014/main" id="{2323A311-8339-E3A4-D966-19F8F7E0650E}"/>
            </a:ext>
          </a:extLst>
        </xdr:cNvPr>
        <xdr:cNvSpPr txBox="1"/>
      </xdr:nvSpPr>
      <xdr:spPr>
        <a:xfrm>
          <a:off x="3480741" y="2763426"/>
          <a:ext cx="2645833" cy="587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t>Female Ratio</a:t>
          </a:r>
        </a:p>
      </xdr:txBody>
    </xdr:sp>
    <xdr:clientData/>
  </xdr:twoCellAnchor>
  <xdr:oneCellAnchor>
    <xdr:from>
      <xdr:col>5</xdr:col>
      <xdr:colOff>2481203</xdr:colOff>
      <xdr:row>7</xdr:row>
      <xdr:rowOff>552685</xdr:rowOff>
    </xdr:from>
    <xdr:ext cx="184731" cy="264560"/>
    <xdr:sp macro="" textlink="">
      <xdr:nvSpPr>
        <xdr:cNvPr id="12" name="TextBox 11">
          <a:extLst>
            <a:ext uri="{FF2B5EF4-FFF2-40B4-BE49-F238E27FC236}">
              <a16:creationId xmlns:a16="http://schemas.microsoft.com/office/drawing/2014/main" id="{4F393B5E-226B-E4C8-8E1D-84E03E6B3532}"/>
            </a:ext>
          </a:extLst>
        </xdr:cNvPr>
        <xdr:cNvSpPr txBox="1"/>
      </xdr:nvSpPr>
      <xdr:spPr>
        <a:xfrm>
          <a:off x="5550370" y="3163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7</xdr:col>
      <xdr:colOff>329260</xdr:colOff>
      <xdr:row>7</xdr:row>
      <xdr:rowOff>141108</xdr:rowOff>
    </xdr:from>
    <xdr:to>
      <xdr:col>7</xdr:col>
      <xdr:colOff>2975093</xdr:colOff>
      <xdr:row>7</xdr:row>
      <xdr:rowOff>729071</xdr:rowOff>
    </xdr:to>
    <xdr:sp macro="" textlink="">
      <xdr:nvSpPr>
        <xdr:cNvPr id="13" name="TextBox 12">
          <a:extLst>
            <a:ext uri="{FF2B5EF4-FFF2-40B4-BE49-F238E27FC236}">
              <a16:creationId xmlns:a16="http://schemas.microsoft.com/office/drawing/2014/main" id="{450AD327-E16D-4CE8-914E-9F824FEEB51C}"/>
            </a:ext>
          </a:extLst>
        </xdr:cNvPr>
        <xdr:cNvSpPr txBox="1"/>
      </xdr:nvSpPr>
      <xdr:spPr>
        <a:xfrm>
          <a:off x="10865556" y="2751664"/>
          <a:ext cx="2645833" cy="587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t>Female Ratio</a:t>
          </a:r>
        </a:p>
      </xdr:txBody>
    </xdr:sp>
    <xdr:clientData/>
  </xdr:twoCellAnchor>
  <xdr:twoCellAnchor>
    <xdr:from>
      <xdr:col>5</xdr:col>
      <xdr:colOff>3445462</xdr:colOff>
      <xdr:row>11</xdr:row>
      <xdr:rowOff>11759</xdr:rowOff>
    </xdr:from>
    <xdr:to>
      <xdr:col>5</xdr:col>
      <xdr:colOff>7264869</xdr:colOff>
      <xdr:row>11</xdr:row>
      <xdr:rowOff>3069167</xdr:rowOff>
    </xdr:to>
    <xdr:graphicFrame macro="">
      <xdr:nvGraphicFramePr>
        <xdr:cNvPr id="14" name="Chart 13">
          <a:extLst>
            <a:ext uri="{FF2B5EF4-FFF2-40B4-BE49-F238E27FC236}">
              <a16:creationId xmlns:a16="http://schemas.microsoft.com/office/drawing/2014/main" id="{73B96CB5-8D93-466A-8196-9139D560C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3280833</xdr:colOff>
      <xdr:row>11</xdr:row>
      <xdr:rowOff>0</xdr:rowOff>
    </xdr:from>
    <xdr:to>
      <xdr:col>7</xdr:col>
      <xdr:colOff>7323666</xdr:colOff>
      <xdr:row>12</xdr:row>
      <xdr:rowOff>0</xdr:rowOff>
    </xdr:to>
    <xdr:graphicFrame macro="">
      <xdr:nvGraphicFramePr>
        <xdr:cNvPr id="15" name="Chart 14">
          <a:extLst>
            <a:ext uri="{FF2B5EF4-FFF2-40B4-BE49-F238E27FC236}">
              <a16:creationId xmlns:a16="http://schemas.microsoft.com/office/drawing/2014/main" id="{449D35CC-D0C5-4494-9E43-CF407B885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44450</xdr:colOff>
      <xdr:row>0</xdr:row>
      <xdr:rowOff>0</xdr:rowOff>
    </xdr:from>
    <xdr:to>
      <xdr:col>4</xdr:col>
      <xdr:colOff>457200</xdr:colOff>
      <xdr:row>13</xdr:row>
      <xdr:rowOff>130175</xdr:rowOff>
    </xdr:to>
    <mc:AlternateContent xmlns:mc="http://schemas.openxmlformats.org/markup-compatibility/2006" xmlns:a14="http://schemas.microsoft.com/office/drawing/2010/main">
      <mc:Choice Requires="a14">
        <xdr:graphicFrame macro="">
          <xdr:nvGraphicFramePr>
            <xdr:cNvPr id="2" name="Country 6">
              <a:extLst>
                <a:ext uri="{FF2B5EF4-FFF2-40B4-BE49-F238E27FC236}">
                  <a16:creationId xmlns:a16="http://schemas.microsoft.com/office/drawing/2014/main" id="{BADF1570-EC96-CE49-BE2D-A0690036D76C}"/>
                </a:ext>
              </a:extLst>
            </xdr:cNvPr>
            <xdr:cNvGraphicFramePr/>
          </xdr:nvGraphicFramePr>
          <xdr:xfrm>
            <a:off x="0" y="0"/>
            <a:ext cx="0" cy="0"/>
          </xdr:xfrm>
          <a:graphic>
            <a:graphicData uri="http://schemas.microsoft.com/office/drawing/2010/slicer">
              <sle:slicer xmlns:sle="http://schemas.microsoft.com/office/drawing/2010/slicer" name="Country 6"/>
            </a:graphicData>
          </a:graphic>
        </xdr:graphicFrame>
      </mc:Choice>
      <mc:Fallback xmlns="">
        <xdr:sp macro="" textlink="">
          <xdr:nvSpPr>
            <xdr:cNvPr id="0" name=""/>
            <xdr:cNvSpPr>
              <a:spLocks noTextEdit="1"/>
            </xdr:cNvSpPr>
          </xdr:nvSpPr>
          <xdr:spPr>
            <a:xfrm>
              <a:off x="185420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24</xdr:row>
      <xdr:rowOff>0</xdr:rowOff>
    </xdr:from>
    <xdr:to>
      <xdr:col>6</xdr:col>
      <xdr:colOff>609600</xdr:colOff>
      <xdr:row>37</xdr:row>
      <xdr:rowOff>130175</xdr:rowOff>
    </xdr:to>
    <mc:AlternateContent xmlns:mc="http://schemas.openxmlformats.org/markup-compatibility/2006" xmlns:a14="http://schemas.microsoft.com/office/drawing/2010/main">
      <mc:Choice Requires="a14">
        <xdr:graphicFrame macro="">
          <xdr:nvGraphicFramePr>
            <xdr:cNvPr id="4" name="Country 1">
              <a:extLst>
                <a:ext uri="{FF2B5EF4-FFF2-40B4-BE49-F238E27FC236}">
                  <a16:creationId xmlns:a16="http://schemas.microsoft.com/office/drawing/2014/main" id="{AFF53F3B-9E5C-4361-86B0-FE2C77458C04}"/>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225800" y="4419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927100</xdr:colOff>
      <xdr:row>11</xdr:row>
      <xdr:rowOff>44450</xdr:rowOff>
    </xdr:from>
    <xdr:to>
      <xdr:col>10</xdr:col>
      <xdr:colOff>590550</xdr:colOff>
      <xdr:row>24</xdr:row>
      <xdr:rowOff>142875</xdr:rowOff>
    </xdr:to>
    <mc:AlternateContent xmlns:mc="http://schemas.openxmlformats.org/markup-compatibility/2006" xmlns:a14="http://schemas.microsoft.com/office/drawing/2010/main">
      <mc:Choice Requires="a14">
        <xdr:graphicFrame macro="">
          <xdr:nvGraphicFramePr>
            <xdr:cNvPr id="5" name="Country 3">
              <a:extLst>
                <a:ext uri="{FF2B5EF4-FFF2-40B4-BE49-F238E27FC236}">
                  <a16:creationId xmlns:a16="http://schemas.microsoft.com/office/drawing/2014/main" id="{1A63F960-712A-4A1E-8185-052CCEA35CBD}"/>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6235700" y="2070100"/>
              <a:ext cx="1828800" cy="2492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431800</xdr:colOff>
      <xdr:row>0</xdr:row>
      <xdr:rowOff>0</xdr:rowOff>
    </xdr:from>
    <xdr:to>
      <xdr:col>5</xdr:col>
      <xdr:colOff>44450</xdr:colOff>
      <xdr:row>13</xdr:row>
      <xdr:rowOff>130175</xdr:rowOff>
    </xdr:to>
    <mc:AlternateContent xmlns:mc="http://schemas.openxmlformats.org/markup-compatibility/2006">
      <mc:Choice xmlns:a14="http://schemas.microsoft.com/office/drawing/2010/main" Requires="a14">
        <xdr:graphicFrame macro="">
          <xdr:nvGraphicFramePr>
            <xdr:cNvPr id="2" name="Country 4">
              <a:extLst>
                <a:ext uri="{FF2B5EF4-FFF2-40B4-BE49-F238E27FC236}">
                  <a16:creationId xmlns:a16="http://schemas.microsoft.com/office/drawing/2014/main" id="{F9D72174-E379-533C-BCB8-057BC988344F}"/>
                </a:ext>
              </a:extLst>
            </xdr:cNvPr>
            <xdr:cNvGraphicFramePr/>
          </xdr:nvGraphicFramePr>
          <xdr:xfrm>
            <a:off x="0" y="0"/>
            <a:ext cx="0" cy="0"/>
          </xdr:xfrm>
          <a:graphic>
            <a:graphicData uri="http://schemas.microsoft.com/office/drawing/2010/slicer">
              <sle:slicer xmlns:sle="http://schemas.microsoft.com/office/drawing/2010/slicer" name="Country 4"/>
            </a:graphicData>
          </a:graphic>
        </xdr:graphicFrame>
      </mc:Choice>
      <mc:Fallback>
        <xdr:sp macro="" textlink="">
          <xdr:nvSpPr>
            <xdr:cNvPr id="0" name=""/>
            <xdr:cNvSpPr>
              <a:spLocks noTextEdit="1"/>
            </xdr:cNvSpPr>
          </xdr:nvSpPr>
          <xdr:spPr>
            <a:xfrm>
              <a:off x="215900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63500</xdr:colOff>
      <xdr:row>14</xdr:row>
      <xdr:rowOff>76200</xdr:rowOff>
    </xdr:from>
    <xdr:to>
      <xdr:col>5</xdr:col>
      <xdr:colOff>742950</xdr:colOff>
      <xdr:row>28</xdr:row>
      <xdr:rowOff>22225</xdr:rowOff>
    </xdr:to>
    <mc:AlternateContent xmlns:mc="http://schemas.openxmlformats.org/markup-compatibility/2006">
      <mc:Choice xmlns:a14="http://schemas.microsoft.com/office/drawing/2010/main" Requires="a14">
        <xdr:graphicFrame macro="">
          <xdr:nvGraphicFramePr>
            <xdr:cNvPr id="4" name="Country 5">
              <a:extLst>
                <a:ext uri="{FF2B5EF4-FFF2-40B4-BE49-F238E27FC236}">
                  <a16:creationId xmlns:a16="http://schemas.microsoft.com/office/drawing/2014/main" id="{E6105233-7F6B-BD44-383B-00F0EFCC1420}"/>
                </a:ext>
              </a:extLst>
            </xdr:cNvPr>
            <xdr:cNvGraphicFramePr/>
          </xdr:nvGraphicFramePr>
          <xdr:xfrm>
            <a:off x="0" y="0"/>
            <a:ext cx="0" cy="0"/>
          </xdr:xfrm>
          <a:graphic>
            <a:graphicData uri="http://schemas.microsoft.com/office/drawing/2010/slicer">
              <sle:slicer xmlns:sle="http://schemas.microsoft.com/office/drawing/2010/slicer" name="Country 5"/>
            </a:graphicData>
          </a:graphic>
        </xdr:graphicFrame>
      </mc:Choice>
      <mc:Fallback>
        <xdr:sp macro="" textlink="">
          <xdr:nvSpPr>
            <xdr:cNvPr id="0" name=""/>
            <xdr:cNvSpPr>
              <a:spLocks noTextEdit="1"/>
            </xdr:cNvSpPr>
          </xdr:nvSpPr>
          <xdr:spPr>
            <a:xfrm>
              <a:off x="2857500" y="2654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43</xdr:row>
      <xdr:rowOff>0</xdr:rowOff>
    </xdr:from>
    <xdr:to>
      <xdr:col>8</xdr:col>
      <xdr:colOff>762000</xdr:colOff>
      <xdr:row>56</xdr:row>
      <xdr:rowOff>130175</xdr:rowOff>
    </xdr:to>
    <mc:AlternateContent xmlns:mc="http://schemas.openxmlformats.org/markup-compatibility/2006" xmlns:a14="http://schemas.microsoft.com/office/drawing/2010/main">
      <mc:Choice Requires="a14">
        <xdr:graphicFrame macro="">
          <xdr:nvGraphicFramePr>
            <xdr:cNvPr id="9" name="Country 2">
              <a:extLst>
                <a:ext uri="{FF2B5EF4-FFF2-40B4-BE49-F238E27FC236}">
                  <a16:creationId xmlns:a16="http://schemas.microsoft.com/office/drawing/2014/main" id="{8C29EFE4-BEEE-4CAE-B843-7E2219B8EF1B}"/>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5753100" y="7918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2</xdr:row>
      <xdr:rowOff>0</xdr:rowOff>
    </xdr:from>
    <xdr:to>
      <xdr:col>18</xdr:col>
      <xdr:colOff>0</xdr:colOff>
      <xdr:row>15</xdr:row>
      <xdr:rowOff>130175</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9F77F55F-3209-45F6-9F41-EF5164E06E5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995150" y="368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38.812128703707" createdVersion="8" refreshedVersion="8" minRefreshableVersion="3" recordCount="183" xr:uid="{CC17FD88-5EA2-4CF7-99C8-0553AAB87D03}">
  <cacheSource type="worksheet">
    <worksheetSource name="Staff"/>
  </cacheSource>
  <cacheFields count="9">
    <cacheField name="Name" numFmtId="0">
      <sharedItems/>
    </cacheField>
    <cacheField name="Gender" numFmtId="0">
      <sharedItems count="3">
        <s v="Male"/>
        <s v="Female"/>
        <s v="Other"/>
      </sharedItems>
    </cacheField>
    <cacheField name="Department" numFmtId="0">
      <sharedItems count="5">
        <s v="Sales"/>
        <s v="Procurement"/>
        <s v="Finance"/>
        <s v="Website"/>
        <s v="HR"/>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acheField>
    <cacheField name="Salary" numFmtId="164">
      <sharedItems containsSemiMixedTypes="0" containsString="0" containsNumber="1" containsInteger="1" minValue="33920" maxValue="119110"/>
    </cacheField>
    <cacheField name="Rating" numFmtId="0">
      <sharedItems/>
    </cacheField>
    <cacheField name="Country" numFmtId="0">
      <sharedItems count="2">
        <s v="NZ"/>
        <s v="IND"/>
      </sharedItems>
    </cacheField>
    <cacheField name="Tenure" numFmtId="2">
      <sharedItems containsSemiMixedTypes="0" containsString="0" containsNumber="1" minValue="1.3506849315068492" maxValue="4.3287671232876717"/>
    </cacheField>
  </cacheFields>
  <extLst>
    <ext xmlns:x14="http://schemas.microsoft.com/office/spreadsheetml/2009/9/main" uri="{725AE2AE-9491-48be-B2B4-4EB974FC3084}">
      <x14:pivotCacheDefinition pivotCacheId="12761889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33847800925" backgroundQuery="1" createdVersion="8" refreshedVersion="8" minRefreshableVersion="3" recordCount="0" supportSubquery="1" supportAdvancedDrill="1" xr:uid="{16F39A60-225A-4378-9B94-1CCDE304A5A5}">
  <cacheSource type="external" connectionId="4"/>
  <cacheFields count="3">
    <cacheField name="[Staff].[Department].[Department]" caption="Department" numFmtId="0" hierarchy="2" level="1">
      <sharedItems count="5">
        <s v="Finance"/>
        <s v="HR"/>
        <s v="Procurement"/>
        <s v="Sales"/>
        <s v="Website"/>
      </sharedItems>
    </cacheField>
    <cacheField name="[Measures].[Average of Salary]" caption="Average of Salary" numFmtId="0" hierarchy="17"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2948310185" backgroundQuery="1" createdVersion="8" refreshedVersion="8" minRefreshableVersion="3" recordCount="0" supportSubquery="1" supportAdvancedDrill="1" xr:uid="{F05042BE-5C13-4A43-BCFE-C654BE4D3EC8}">
  <cacheSource type="external" connectionId="4"/>
  <cacheFields count="3">
    <cacheField name="[Staff].[Department].[Department]" caption="Department" numFmtId="0" hierarchy="2" level="1">
      <sharedItems count="5">
        <s v="Finance"/>
        <s v="HR"/>
        <s v="Procurement"/>
        <s v="Sales"/>
        <s v="Website"/>
      </sharedItems>
    </cacheField>
    <cacheField name="[Measures].[Average of Salary]" caption="Average of Salary" numFmtId="0" hierarchy="17"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14746180557" backgroundQuery="1" createdVersion="8" refreshedVersion="8" minRefreshableVersion="3" recordCount="0" supportSubquery="1" supportAdvancedDrill="1" xr:uid="{C4936EFA-9E14-4FC3-8B96-969DBF4AC708}">
  <cacheSource type="external" connectionId="4"/>
  <cacheFields count="3">
    <cacheField name="[Staff].[Gender].[Gender]" caption="Gender" numFmtId="0" hierarchy="1" level="1">
      <sharedItems count="2">
        <s v="Female"/>
        <s v="Mal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44314004629" backgroundQuery="1" createdVersion="8" refreshedVersion="8" minRefreshableVersion="3" recordCount="0" supportSubquery="1" supportAdvancedDrill="1" xr:uid="{20BB4C32-49C9-4C08-B471-1E69B25CFA40}">
  <cacheSource type="external" connectionId="4"/>
  <cacheFields count="3">
    <cacheField name="[Staff].[Country].[Country]" caption="Country" numFmtId="0" hierarchy="7" level="1">
      <sharedItems containsSemiMixedTypes="0" containsNonDate="0" containsString="0"/>
    </cacheField>
    <cacheField name="[Measures].[Average of Salary]" caption="Average of Salary" numFmtId="0" hierarchy="17" level="32767"/>
    <cacheField name="[Staff].[Age].[Age]" caption="Age" numFmtId="0" hierarchy="3" level="1">
      <sharedItems containsSemiMixedTypes="0" containsString="0" containsNumber="1" containsInteger="1" minValue="19" maxValue="46" count="25">
        <n v="19"/>
        <n v="20"/>
        <n v="21"/>
        <n v="22"/>
        <n v="23"/>
        <n v="24"/>
        <n v="25"/>
        <n v="26"/>
        <n v="27"/>
        <n v="28"/>
        <n v="29"/>
        <n v="30"/>
        <n v="31"/>
        <n v="32"/>
        <n v="33"/>
        <n v="34"/>
        <n v="35"/>
        <n v="36"/>
        <n v="37"/>
        <n v="38"/>
        <n v="40"/>
        <n v="42"/>
        <n v="43"/>
        <n v="44"/>
        <n v="46"/>
      </sharedItems>
      <extLst>
        <ext xmlns:x15="http://schemas.microsoft.com/office/spreadsheetml/2010/11/main" uri="{4F2E5C28-24EA-4eb8-9CBF-B6C8F9C3D259}">
          <x15:cachedUniqueNames>
            <x15:cachedUniqueName index="0" name="[Staff].[Age].&amp;[19]"/>
            <x15:cachedUniqueName index="1" name="[Staff].[Age].&amp;[20]"/>
            <x15:cachedUniqueName index="2" name="[Staff].[Age].&amp;[21]"/>
            <x15:cachedUniqueName index="3" name="[Staff].[Age].&amp;[22]"/>
            <x15:cachedUniqueName index="4" name="[Staff].[Age].&amp;[23]"/>
            <x15:cachedUniqueName index="5" name="[Staff].[Age].&amp;[24]"/>
            <x15:cachedUniqueName index="6" name="[Staff].[Age].&amp;[25]"/>
            <x15:cachedUniqueName index="7" name="[Staff].[Age].&amp;[26]"/>
            <x15:cachedUniqueName index="8" name="[Staff].[Age].&amp;[27]"/>
            <x15:cachedUniqueName index="9" name="[Staff].[Age].&amp;[28]"/>
            <x15:cachedUniqueName index="10" name="[Staff].[Age].&amp;[29]"/>
            <x15:cachedUniqueName index="11" name="[Staff].[Age].&amp;[30]"/>
            <x15:cachedUniqueName index="12" name="[Staff].[Age].&amp;[31]"/>
            <x15:cachedUniqueName index="13" name="[Staff].[Age].&amp;[32]"/>
            <x15:cachedUniqueName index="14" name="[Staff].[Age].&amp;[33]"/>
            <x15:cachedUniqueName index="15" name="[Staff].[Age].&amp;[34]"/>
            <x15:cachedUniqueName index="16" name="[Staff].[Age].&amp;[35]"/>
            <x15:cachedUniqueName index="17" name="[Staff].[Age].&amp;[36]"/>
            <x15:cachedUniqueName index="18" name="[Staff].[Age].&amp;[37]"/>
            <x15:cachedUniqueName index="19" name="[Staff].[Age].&amp;[38]"/>
            <x15:cachedUniqueName index="20" name="[Staff].[Age].&amp;[40]"/>
            <x15:cachedUniqueName index="21" name="[Staff].[Age].&amp;[42]"/>
            <x15:cachedUniqueName index="22" name="[Staff].[Age].&amp;[43]"/>
            <x15:cachedUniqueName index="23" name="[Staff].[Age].&amp;[44]"/>
            <x15:cachedUniqueName index="24" name="[Staff].[Age].&amp;[46]"/>
          </x15:cachedUniqueNames>
        </ext>
      </extLst>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Age]" caption="Age" attribute="1" defaultMemberUniqueName="[Staff].[Age].[All]" allUniqueName="[Staff].[Age].[All]" dimensionUniqueName="[Staff]" displayFolder="" count="2" memberValueDatatype="20" unbalanced="0">
      <fieldsUsage count="2">
        <fieldUsage x="-1"/>
        <fieldUsage x="2"/>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2"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66245370373" backgroundQuery="1" createdVersion="8" refreshedVersion="8" minRefreshableVersion="3" recordCount="0" supportSubquery="1" supportAdvancedDrill="1" xr:uid="{8ABCCB58-2EC7-481C-A57A-57D5B3267B39}">
  <cacheSource type="external" connectionId="4"/>
  <cacheFields count="4">
    <cacheField name="[Staff].[Department].[Department]" caption="Department" numFmtId="0" hierarchy="2" level="1">
      <sharedItems count="5">
        <s v="Finance"/>
        <s v="HR"/>
        <s v="Procurement"/>
        <s v="Sales"/>
        <s v="Website"/>
      </sharedItems>
    </cacheField>
    <cacheField name="[Staff].[Gender].[Gender]" caption="Gender" numFmtId="0" hierarchy="1" level="1">
      <sharedItems count="2">
        <s v="Female"/>
        <s v="Mal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1"/>
      </fieldsUsage>
    </cacheHierarchy>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3"/>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583704398145" backgroundQuery="1" createdVersion="8" refreshedVersion="8" minRefreshableVersion="3" recordCount="0" supportSubquery="1" supportAdvancedDrill="1" xr:uid="{7EF7D553-D318-40BA-B667-B6E16BDEEFCE}">
  <cacheSource type="external" connectionId="4"/>
  <cacheFields count="3">
    <cacheField name="[Staff].[Gender].[Gender]" caption="Gender" numFmtId="0" hierarchy="1" level="1">
      <sharedItems count="3">
        <s v="Female"/>
        <s v="Male"/>
        <s v="Other" u="1"/>
      </sharedItems>
    </cacheField>
    <cacheField name="[Measures].[Average of Salary]" caption="Average of Salary" numFmtId="0" hierarchy="17"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66947106479" backgroundQuery="1" createdVersion="8" refreshedVersion="8" minRefreshableVersion="3" recordCount="0" supportSubquery="1" supportAdvancedDrill="1" xr:uid="{08C982A1-8965-44AE-A7D6-09E18A22CB13}">
  <cacheSource type="external" connectionId="4"/>
  <cacheFields count="4">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 name="[Staff].[Date Joined (Month)].[Date Joined (Month)]" caption="Date Joined (Month)" numFmtId="0" hierarchy="11" level="1">
      <sharedItems count="12">
        <s v="May"/>
        <s v="Jun"/>
        <s v="Jul"/>
        <s v="Aug"/>
        <s v="Sep"/>
        <s v="Oct"/>
        <s v="Nov"/>
        <s v="Dec"/>
        <s v="Jan"/>
        <s v="Feb"/>
        <s v="Mar"/>
        <s v="Apr"/>
      </sharedItems>
    </cacheField>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3"/>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0"/>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2"/>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583703472221" backgroundQuery="1" createdVersion="8" refreshedVersion="8" minRefreshableVersion="3" recordCount="0" supportSubquery="1" supportAdvancedDrill="1" xr:uid="{B3DD5CF0-D1D5-45C8-933A-011F90D553AF}">
  <cacheSource type="external" connectionId="4"/>
  <cacheFields count="3">
    <cacheField name="[Staff].[Country].[Country]" caption="Country" numFmtId="0" hierarchy="7" level="1">
      <sharedItems containsSemiMixedTypes="0" containsNonDate="0" containsString="0"/>
    </cacheField>
    <cacheField name="[Staff].[Gender].[Gender]" caption="Gender" numFmtId="0" hierarchy="1" level="1">
      <sharedItems count="2">
        <s v="Female"/>
        <s v="Male"/>
      </sharedItems>
    </cacheField>
    <cacheField name="[Measures].[Average of Salary]" caption="Average of Salary" numFmtId="0" hierarchy="17"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1"/>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67612268521" backgroundQuery="1" createdVersion="8" refreshedVersion="8" minRefreshableVersion="3" recordCount="0" supportSubquery="1" supportAdvancedDrill="1" xr:uid="{51F60E68-128F-47C6-B21E-F4DE3449583E}">
  <cacheSource type="external" connectionId="4"/>
  <cacheFields count="4">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 name="[Staff].[Date Joined (Month)].[Date Joined (Month)]" caption="Date Joined (Month)" numFmtId="0" hierarchy="11" level="1">
      <sharedItems count="12">
        <s v="Jul"/>
        <s v="Aug"/>
        <s v="Sep"/>
        <s v="Oct"/>
        <s v="Nov"/>
        <s v="Dec"/>
        <s v="Jan"/>
        <s v="Feb"/>
        <s v="Mar"/>
        <s v="Apr"/>
        <s v="May"/>
        <s v="Jun"/>
      </sharedItems>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0"/>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3"/>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631833796295" backgroundQuery="1" createdVersion="8" refreshedVersion="8" minRefreshableVersion="3" recordCount="0" supportSubquery="1" supportAdvancedDrill="1" xr:uid="{1AECBF1F-DA8B-4409-A202-9DBE39B19E85}">
  <cacheSource type="external" connectionId="4"/>
  <cacheFields count="3">
    <cacheField name="[Staff].[Country].[Country]" caption="Country" numFmtId="0" hierarchy="7" level="1">
      <sharedItems containsSemiMixedTypes="0" containsNonDate="0" containsString="0"/>
    </cacheField>
    <cacheField name="[Measures].[Average of Salary]" caption="Average of Salary" numFmtId="0" hierarchy="17" level="32767"/>
    <cacheField name="[Staff].[Rating].[Rating]" caption="Rating" numFmtId="0" hierarchy="6" level="1">
      <sharedItems count="5">
        <s v="Above average"/>
        <s v="Average"/>
        <s v="Exceptional"/>
        <s v="Poor"/>
        <s v="Very poor"/>
      </sharedItems>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2"/>
      </fieldsUsage>
    </cacheHierarchy>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639190393522" backgroundQuery="1" createdVersion="8" refreshedVersion="8" minRefreshableVersion="3" recordCount="0" supportSubquery="1" supportAdvancedDrill="1" xr:uid="{D2B7E822-451A-4697-95FB-EE6631E08E7F}">
  <cacheSource type="external" connectionId="4"/>
  <cacheFields count="3">
    <cacheField name="[Staff].[Rating].[Rating]" caption="Rating" numFmtId="0" hierarchy="6" level="1">
      <sharedItems count="5">
        <s v="Above average"/>
        <s v="Average"/>
        <s v="Exceptional"/>
        <s v="Poor"/>
        <s v="Very poor"/>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645233101852" backgroundQuery="1" createdVersion="8" refreshedVersion="8" minRefreshableVersion="3" recordCount="0" supportSubquery="1" supportAdvancedDrill="1" xr:uid="{D75FF1D8-3A76-4109-A436-6D26A694A947}">
  <cacheSource type="external" connectionId="4"/>
  <cacheFields count="3">
    <cacheField name="[Staff].[Department].[Department]" caption="Department" numFmtId="0" hierarchy="2" level="1">
      <sharedItems count="5">
        <s v="Finance"/>
        <s v="HR"/>
        <s v="Procurement"/>
        <s v="Sales"/>
        <s v="Website"/>
      </sharedItems>
    </cacheField>
    <cacheField name="[Measures].[Average of Salary]" caption="Average of Salary" numFmtId="0" hierarchy="17"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648074074074" backgroundQuery="1" createdVersion="8" refreshedVersion="8" minRefreshableVersion="3" recordCount="0" supportSubquery="1" supportAdvancedDrill="1" xr:uid="{9BEF7586-15E6-4E8D-A027-BF68214AC548}">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659769675927" backgroundQuery="1" createdVersion="8" refreshedVersion="8" minRefreshableVersion="3" recordCount="0" supportSubquery="1" supportAdvancedDrill="1" xr:uid="{FBFD290E-62CD-4222-9038-D04F26888476}">
  <cacheSource type="external" connectionId="4"/>
  <cacheFields count="3">
    <cacheField name="[Staff].[Rating].[Rating]" caption="Rating" numFmtId="0" hierarchy="6" level="1">
      <sharedItems count="5">
        <s v="Above average"/>
        <s v="Average"/>
        <s v="Exceptional"/>
        <s v="Poor"/>
        <s v="Very poor"/>
      </sharedItems>
    </cacheField>
    <cacheField name="[Measures].[Average of Age]" caption="Average of Age" numFmtId="0" hierarchy="19"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809084606481" backgroundQuery="1" createdVersion="8" refreshedVersion="8" minRefreshableVersion="3" recordCount="0" supportSubquery="1" supportAdvancedDrill="1" xr:uid="{04C4A759-669B-4C44-9ADF-183AD4C20706}">
  <cacheSource type="external" connectionId="4"/>
  <cacheFields count="3">
    <cacheField name="[Staff].[Country].[Country]" caption="Country" numFmtId="0" hierarchy="7" level="1">
      <sharedItems containsSemiMixedTypes="0" containsNonDate="0" containsString="0"/>
    </cacheField>
    <cacheField name="[Staff].[Department].[Department]" caption="Department" numFmtId="0" hierarchy="2" level="1">
      <sharedItems count="5">
        <s v="Finance"/>
        <s v="HR"/>
        <s v="Procurement"/>
        <s v="Sales"/>
        <s v="Website"/>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811475347225" backgroundQuery="1" createdVersion="8" refreshedVersion="8" minRefreshableVersion="3" recordCount="0" supportSubquery="1" supportAdvancedDrill="1" xr:uid="{C752C8D9-3FEF-4DFB-A1CE-61E9C238EDC2}">
  <cacheSource type="external" connectionId="4"/>
  <cacheFields count="3">
    <cacheField name="[Staff].[Rating].[Rating]" caption="Rating" numFmtId="0" hierarchy="6" level="1">
      <sharedItems count="5">
        <s v="Above average"/>
        <s v="Average"/>
        <s v="Exceptional"/>
        <s v="Poor"/>
        <s v="Very poor"/>
      </sharedItems>
    </cacheField>
    <cacheField name="[Staff].[Country].[Country]" caption="Country" numFmtId="0" hierarchy="7" level="1">
      <sharedItems containsSemiMixedTypes="0" containsNonDate="0" containsString="0"/>
    </cacheField>
    <cacheField name="[Measures].[Average of Salary]" caption="Average of Salary" numFmtId="0" hierarchy="17"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813334027778" backgroundQuery="1" createdVersion="8" refreshedVersion="8" minRefreshableVersion="3" recordCount="0" supportSubquery="1" supportAdvancedDrill="1" xr:uid="{B7D80775-222C-47EE-866F-EE327455BB82}">
  <cacheSource type="external" connectionId="4"/>
  <cacheFields count="3">
    <cacheField name="[Staff].[Rating].[Rating]" caption="Rating" numFmtId="0" hierarchy="6" level="1">
      <sharedItems count="5">
        <s v="Above average"/>
        <s v="Average"/>
        <s v="Exceptional"/>
        <s v="Poor"/>
        <s v="Very poor"/>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40.815191666668" backgroundQuery="1" createdVersion="8" refreshedVersion="8" minRefreshableVersion="3" recordCount="0" supportSubquery="1" supportAdvancedDrill="1" xr:uid="{A6ACE444-C305-409B-87A5-F6F659F1CC6F}">
  <cacheSource type="external" connectionId="4"/>
  <cacheFields count="3">
    <cacheField name="[Staff].[Rating].[Rating]" caption="Rating" numFmtId="0" hierarchy="6" level="1">
      <sharedItems count="5">
        <s v="Above average"/>
        <s v="Average"/>
        <s v="Exceptional"/>
        <s v="Poor"/>
        <s v="Very poor"/>
      </sharedItems>
    </cacheField>
    <cacheField name="[Measures].[Average of Age]" caption="Average of Age" numFmtId="0" hierarchy="19"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583704976852" backgroundQuery="1" createdVersion="3" refreshedVersion="8" minRefreshableVersion="3" recordCount="0" supportSubquery="1" supportAdvancedDrill="1" xr:uid="{7BEEFE4F-E1B5-459C-BD64-D30F4EEF689E}">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2123856280"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0225173611" backgroundQuery="1" createdVersion="3" refreshedVersion="8" minRefreshableVersion="3" recordCount="0" supportSubquery="1" supportAdvancedDrill="1" xr:uid="{2CE56164-963A-4F37-A108-DDC39A2BBE1B}">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1816599060"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39.82945902778" backgroundQuery="1" createdVersion="3" refreshedVersion="8" minRefreshableVersion="3" recordCount="0" supportSubquery="1" supportAdvancedDrill="1" xr:uid="{236B9C95-2396-4C02-9F6D-D912415BD5F6}">
  <cacheSource type="external" connectionId="4">
    <extLst>
      <ext xmlns:x14="http://schemas.microsoft.com/office/spreadsheetml/2009/9/main" uri="{F057638F-6D5F-4e77-A914-E7F072B9BCA8}">
        <x14:sourceConnection name="ThisWorkbookDataModel"/>
      </ext>
    </extLst>
  </cacheSource>
  <cacheFields count="0"/>
  <cacheHierarchies count="2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42227906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Lindy Guillet"/>
    <x v="0"/>
    <x v="0"/>
    <n v="22"/>
    <d v="2021-09-07T00:00:00"/>
    <n v="112780"/>
    <s v="Above average"/>
    <x v="0"/>
    <n v="2.9917808219178084"/>
  </r>
  <r>
    <s v="Ambros Murthwaite"/>
    <x v="0"/>
    <x v="1"/>
    <n v="46"/>
    <d v="2022-07-16T00:00:00"/>
    <n v="70610"/>
    <s v="Average"/>
    <x v="0"/>
    <n v="2.1369863013698631"/>
  </r>
  <r>
    <s v="Tatum Hush"/>
    <x v="1"/>
    <x v="0"/>
    <n v="28"/>
    <d v="2021-06-10T00:00:00"/>
    <n v="53240"/>
    <s v="Average"/>
    <x v="0"/>
    <n v="3.2356164383561645"/>
  </r>
  <r>
    <s v="Benny Karolovsky"/>
    <x v="2"/>
    <x v="2"/>
    <n v="37"/>
    <d v="2020-11-11T00:00:00"/>
    <n v="115440"/>
    <s v="Poor"/>
    <x v="0"/>
    <n v="3.8136986301369862"/>
  </r>
  <r>
    <s v="Hoyt D'Alesco"/>
    <x v="0"/>
    <x v="0"/>
    <n v="32"/>
    <d v="2021-09-26T00:00:00"/>
    <n v="53540"/>
    <s v="Average"/>
    <x v="0"/>
    <n v="2.9397260273972603"/>
  </r>
  <r>
    <s v="Halimeda Kuscha"/>
    <x v="1"/>
    <x v="1"/>
    <n v="30"/>
    <d v="2022-10-27T00:00:00"/>
    <n v="112570"/>
    <s v="Average"/>
    <x v="0"/>
    <n v="1.8547945205479452"/>
  </r>
  <r>
    <s v="Erin Androsik"/>
    <x v="0"/>
    <x v="1"/>
    <n v="33"/>
    <d v="2022-05-20T00:00:00"/>
    <n v="48530"/>
    <s v="Above average"/>
    <x v="0"/>
    <n v="2.2931506849315069"/>
  </r>
  <r>
    <s v="Vic Radolf"/>
    <x v="1"/>
    <x v="3"/>
    <n v="24"/>
    <d v="2020-11-13T00:00:00"/>
    <n v="62780"/>
    <s v="Average"/>
    <x v="0"/>
    <n v="3.8082191780821919"/>
  </r>
  <r>
    <s v="William Reeveley"/>
    <x v="0"/>
    <x v="3"/>
    <n v="33"/>
    <d v="2021-11-09T00:00:00"/>
    <n v="53870"/>
    <s v="Average"/>
    <x v="0"/>
    <n v="2.8191780821917809"/>
  </r>
  <r>
    <s v="Ewart Laphorn"/>
    <x v="1"/>
    <x v="4"/>
    <n v="27"/>
    <d v="2020-10-18T00:00:00"/>
    <n v="119110"/>
    <s v="Average"/>
    <x v="0"/>
    <n v="3.8794520547945206"/>
  </r>
  <r>
    <s v="Bev Lashley"/>
    <x v="0"/>
    <x v="3"/>
    <n v="29"/>
    <d v="2020-12-15T00:00:00"/>
    <n v="112110"/>
    <s v="Poor"/>
    <x v="0"/>
    <n v="3.7205479452054795"/>
  </r>
  <r>
    <s v="Kath Bletsoe"/>
    <x v="0"/>
    <x v="0"/>
    <n v="25"/>
    <d v="2021-07-06T00:00:00"/>
    <n v="65700"/>
    <s v="Average"/>
    <x v="0"/>
    <n v="3.1643835616438358"/>
  </r>
  <r>
    <s v="Murry Dryburgh"/>
    <x v="0"/>
    <x v="3"/>
    <n v="37"/>
    <d v="2022-05-20T00:00:00"/>
    <n v="69070"/>
    <s v="Average"/>
    <x v="0"/>
    <n v="2.2931506849315069"/>
  </r>
  <r>
    <s v="Kaine Padly"/>
    <x v="0"/>
    <x v="3"/>
    <n v="20"/>
    <d v="2021-09-20T00:00:00"/>
    <n v="107700"/>
    <s v="Average"/>
    <x v="0"/>
    <n v="2.956164383561644"/>
  </r>
  <r>
    <s v="Kassi Jonson"/>
    <x v="1"/>
    <x v="3"/>
    <n v="32"/>
    <d v="2021-06-07T00:00:00"/>
    <n v="43840"/>
    <s v="Above average"/>
    <x v="0"/>
    <n v="3.2438356164383562"/>
  </r>
  <r>
    <s v="Simon Kembery"/>
    <x v="0"/>
    <x v="1"/>
    <n v="40"/>
    <d v="2021-03-08T00:00:00"/>
    <n v="99750"/>
    <s v="Average"/>
    <x v="0"/>
    <n v="3.493150684931507"/>
  </r>
  <r>
    <s v="Orton Livick"/>
    <x v="0"/>
    <x v="1"/>
    <n v="21"/>
    <d v="2020-09-30T00:00:00"/>
    <n v="37920"/>
    <s v="Average"/>
    <x v="0"/>
    <n v="3.9287671232876713"/>
  </r>
  <r>
    <s v="Kelci Walkden"/>
    <x v="0"/>
    <x v="1"/>
    <n v="21"/>
    <d v="2022-07-20T00:00:00"/>
    <n v="57090"/>
    <s v="Average"/>
    <x v="0"/>
    <n v="2.1260273972602741"/>
  </r>
  <r>
    <s v="Dotty Strutley"/>
    <x v="1"/>
    <x v="3"/>
    <n v="31"/>
    <d v="2020-11-10T00:00:00"/>
    <n v="41980"/>
    <s v="Average"/>
    <x v="0"/>
    <n v="3.8164383561643835"/>
  </r>
  <r>
    <s v="Shari McNee"/>
    <x v="0"/>
    <x v="4"/>
    <n v="21"/>
    <d v="2021-02-15T00:00:00"/>
    <n v="75880"/>
    <s v="Average"/>
    <x v="0"/>
    <n v="3.5506849315068494"/>
  </r>
  <r>
    <s v="Oby Sorrel"/>
    <x v="1"/>
    <x v="2"/>
    <n v="34"/>
    <d v="2022-04-02T00:00:00"/>
    <n v="58940"/>
    <s v="Average"/>
    <x v="0"/>
    <n v="2.4246575342465753"/>
  </r>
  <r>
    <s v="Husein Augar"/>
    <x v="1"/>
    <x v="2"/>
    <n v="30"/>
    <d v="2021-07-12T00:00:00"/>
    <n v="67910"/>
    <s v="Poor"/>
    <x v="0"/>
    <n v="3.1479452054794521"/>
  </r>
  <r>
    <s v="Brien Boise"/>
    <x v="1"/>
    <x v="3"/>
    <n v="31"/>
    <d v="2022-04-12T00:00:00"/>
    <n v="58100"/>
    <s v="Average"/>
    <x v="0"/>
    <n v="2.3972602739726026"/>
  </r>
  <r>
    <s v="Esmaria Denecamp"/>
    <x v="0"/>
    <x v="2"/>
    <n v="27"/>
    <d v="2022-01-06T00:00:00"/>
    <n v="48980"/>
    <s v="Average"/>
    <x v="0"/>
    <n v="2.6602739726027398"/>
  </r>
  <r>
    <s v="Curtice Advani"/>
    <x v="2"/>
    <x v="2"/>
    <n v="30"/>
    <d v="2022-02-05T00:00:00"/>
    <n v="64000"/>
    <s v="Average"/>
    <x v="0"/>
    <n v="2.5780821917808221"/>
  </r>
  <r>
    <s v="Barr Faughny"/>
    <x v="1"/>
    <x v="1"/>
    <n v="42"/>
    <d v="2022-08-06T00:00:00"/>
    <n v="75000"/>
    <s v="Exceptional"/>
    <x v="0"/>
    <n v="2.0794520547945203"/>
  </r>
  <r>
    <s v="Merrilee Plenty"/>
    <x v="1"/>
    <x v="3"/>
    <n v="40"/>
    <d v="2021-05-21T00:00:00"/>
    <n v="87620"/>
    <s v="Average"/>
    <x v="0"/>
    <n v="3.2904109589041095"/>
  </r>
  <r>
    <s v="Niall Selesnick"/>
    <x v="1"/>
    <x v="3"/>
    <n v="29"/>
    <d v="2020-07-11T00:00:00"/>
    <n v="34980"/>
    <s v="Average"/>
    <x v="0"/>
    <n v="4.1506849315068495"/>
  </r>
  <r>
    <s v="Beverie Moffet"/>
    <x v="1"/>
    <x v="2"/>
    <n v="28"/>
    <d v="2020-12-20T00:00:00"/>
    <n v="75970"/>
    <s v="Average"/>
    <x v="0"/>
    <n v="3.7068493150684931"/>
  </r>
  <r>
    <s v="Jehu Rudeforth"/>
    <x v="1"/>
    <x v="2"/>
    <n v="34"/>
    <d v="2022-02-20T00:00:00"/>
    <n v="60130"/>
    <s v="Average"/>
    <x v="0"/>
    <n v="2.536986301369863"/>
  </r>
  <r>
    <s v="Camilla Castle"/>
    <x v="1"/>
    <x v="3"/>
    <n v="33"/>
    <d v="2021-06-27T00:00:00"/>
    <n v="75480"/>
    <s v="Very poor"/>
    <x v="0"/>
    <n v="3.1890410958904107"/>
  </r>
  <r>
    <s v="Roddy Speechley"/>
    <x v="0"/>
    <x v="1"/>
    <n v="33"/>
    <d v="2020-11-29T00:00:00"/>
    <n v="115920"/>
    <s v="Average"/>
    <x v="0"/>
    <n v="3.7643835616438355"/>
  </r>
  <r>
    <s v="Gray Seamon"/>
    <x v="1"/>
    <x v="0"/>
    <n v="36"/>
    <d v="2021-10-25T00:00:00"/>
    <n v="78540"/>
    <s v="Average"/>
    <x v="0"/>
    <n v="2.8602739726027395"/>
  </r>
  <r>
    <s v="Madelene Upcott"/>
    <x v="0"/>
    <x v="1"/>
    <n v="25"/>
    <d v="2022-06-14T00:00:00"/>
    <n v="109190"/>
    <s v="Above average"/>
    <x v="0"/>
    <n v="2.2246575342465755"/>
  </r>
  <r>
    <s v="Violante Courtonne"/>
    <x v="1"/>
    <x v="0"/>
    <n v="34"/>
    <d v="2022-06-09T00:00:00"/>
    <n v="49630"/>
    <s v="Poor"/>
    <x v="0"/>
    <n v="2.2383561643835614"/>
  </r>
  <r>
    <s v="Bernie Gorges"/>
    <x v="1"/>
    <x v="1"/>
    <n v="28"/>
    <d v="2022-03-10T00:00:00"/>
    <n v="99970"/>
    <s v="Average"/>
    <x v="0"/>
    <n v="2.4876712328767123"/>
  </r>
  <r>
    <s v="Torrance Collier"/>
    <x v="1"/>
    <x v="3"/>
    <n v="33"/>
    <d v="2020-12-25T00:00:00"/>
    <n v="96140"/>
    <s v="Average"/>
    <x v="0"/>
    <n v="3.6931506849315068"/>
  </r>
  <r>
    <s v="Dyna Doucette"/>
    <x v="0"/>
    <x v="1"/>
    <n v="31"/>
    <d v="2022-06-12T00:00:00"/>
    <n v="103550"/>
    <s v="Average"/>
    <x v="0"/>
    <n v="2.2301369863013698"/>
  </r>
  <r>
    <s v="Gunar Cockshoot"/>
    <x v="0"/>
    <x v="3"/>
    <n v="31"/>
    <d v="2021-11-11T00:00:00"/>
    <n v="48950"/>
    <s v="Average"/>
    <x v="0"/>
    <n v="2.8136986301369862"/>
  </r>
  <r>
    <s v="Kaye Crocroft"/>
    <x v="0"/>
    <x v="2"/>
    <n v="24"/>
    <d v="2021-08-28T00:00:00"/>
    <n v="52610"/>
    <s v="Poor"/>
    <x v="0"/>
    <n v="3.0191780821917806"/>
  </r>
  <r>
    <s v="Allene Gobbet"/>
    <x v="1"/>
    <x v="1"/>
    <n v="36"/>
    <d v="2021-11-29T00:00:00"/>
    <n v="78390"/>
    <s v="Average"/>
    <x v="0"/>
    <n v="2.7643835616438355"/>
  </r>
  <r>
    <s v="Sibyl Dunkirk"/>
    <x v="1"/>
    <x v="2"/>
    <n v="33"/>
    <d v="2022-09-05T00:00:00"/>
    <n v="86570"/>
    <s v="Average"/>
    <x v="0"/>
    <n v="1.9972602739726026"/>
  </r>
  <r>
    <s v="Agnes Collicott"/>
    <x v="1"/>
    <x v="3"/>
    <n v="27"/>
    <d v="2022-05-05T00:00:00"/>
    <n v="83750"/>
    <s v="Average"/>
    <x v="0"/>
    <n v="2.3342465753424659"/>
  </r>
  <r>
    <s v="Leilah Yesinin"/>
    <x v="1"/>
    <x v="2"/>
    <n v="34"/>
    <d v="2021-09-06T00:00:00"/>
    <n v="92450"/>
    <s v="Average"/>
    <x v="0"/>
    <n v="2.9945205479452053"/>
  </r>
  <r>
    <s v="Mollie Hanway"/>
    <x v="0"/>
    <x v="3"/>
    <n v="20"/>
    <d v="2020-12-18T00:00:00"/>
    <n v="112650"/>
    <s v="Average"/>
    <x v="0"/>
    <n v="3.7123287671232879"/>
  </r>
  <r>
    <s v="Kellsie Waby"/>
    <x v="0"/>
    <x v="1"/>
    <n v="20"/>
    <d v="2022-07-02T00:00:00"/>
    <n v="79570"/>
    <s v="Average"/>
    <x v="0"/>
    <n v="2.1753424657534248"/>
  </r>
  <r>
    <s v="Hyacinthie Braybrooke"/>
    <x v="1"/>
    <x v="0"/>
    <n v="20"/>
    <d v="2021-12-07T00:00:00"/>
    <n v="68900"/>
    <s v="Poor"/>
    <x v="0"/>
    <n v="2.7424657534246575"/>
  </r>
  <r>
    <s v="Van Tuxwell"/>
    <x v="1"/>
    <x v="3"/>
    <n v="25"/>
    <d v="2022-05-13T00:00:00"/>
    <n v="80700"/>
    <s v="Above average"/>
    <x v="0"/>
    <n v="2.3123287671232875"/>
  </r>
  <r>
    <s v="Lilyan Klimpt"/>
    <x v="0"/>
    <x v="1"/>
    <n v="19"/>
    <d v="2021-03-22T00:00:00"/>
    <n v="58960"/>
    <s v="Average"/>
    <x v="0"/>
    <n v="3.4547945205479453"/>
  </r>
  <r>
    <s v="Tawnya Tickel"/>
    <x v="0"/>
    <x v="3"/>
    <n v="36"/>
    <d v="2020-07-07T00:00:00"/>
    <n v="118840"/>
    <s v="Average"/>
    <x v="0"/>
    <n v="4.161643835616438"/>
  </r>
  <r>
    <s v="Jan Morforth"/>
    <x v="0"/>
    <x v="2"/>
    <n v="28"/>
    <d v="2020-07-29T00:00:00"/>
    <n v="48170"/>
    <s v="Above average"/>
    <x v="0"/>
    <n v="4.1013698630136988"/>
  </r>
  <r>
    <s v="Florinda Crace"/>
    <x v="1"/>
    <x v="4"/>
    <n v="32"/>
    <d v="2021-07-23T00:00:00"/>
    <n v="45510"/>
    <s v="Average"/>
    <x v="0"/>
    <n v="3.117808219178082"/>
  </r>
  <r>
    <s v="Tracy Renad"/>
    <x v="1"/>
    <x v="1"/>
    <n v="36"/>
    <d v="2020-09-11T00:00:00"/>
    <n v="114890"/>
    <s v="Average"/>
    <x v="0"/>
    <n v="3.9808219178082194"/>
  </r>
  <r>
    <s v="Myer McCory"/>
    <x v="0"/>
    <x v="3"/>
    <n v="30"/>
    <d v="2022-10-16T00:00:00"/>
    <n v="69710"/>
    <s v="Average"/>
    <x v="0"/>
    <n v="1.8849315068493151"/>
  </r>
  <r>
    <s v="Bennie Pepis"/>
    <x v="0"/>
    <x v="2"/>
    <n v="36"/>
    <d v="2021-05-17T00:00:00"/>
    <n v="71380"/>
    <s v="Average"/>
    <x v="0"/>
    <n v="3.3013698630136985"/>
  </r>
  <r>
    <s v="Rafaelita Blaksland"/>
    <x v="1"/>
    <x v="0"/>
    <n v="38"/>
    <d v="2021-06-30T00:00:00"/>
    <n v="109160"/>
    <s v="Exceptional"/>
    <x v="0"/>
    <n v="3.1808219178082191"/>
  </r>
  <r>
    <s v="Mahalia Larcher"/>
    <x v="0"/>
    <x v="1"/>
    <n v="27"/>
    <d v="2022-02-17T00:00:00"/>
    <n v="113280"/>
    <s v="Very poor"/>
    <x v="0"/>
    <n v="2.5452054794520547"/>
  </r>
  <r>
    <s v="Andria Kimpton"/>
    <x v="0"/>
    <x v="3"/>
    <n v="30"/>
    <d v="2021-03-18T00:00:00"/>
    <n v="69120"/>
    <s v="Average"/>
    <x v="0"/>
    <n v="3.4657534246575343"/>
  </r>
  <r>
    <s v="Valentia Etteridge"/>
    <x v="1"/>
    <x v="4"/>
    <n v="37"/>
    <d v="2021-09-12T00:00:00"/>
    <n v="118100"/>
    <s v="Average"/>
    <x v="0"/>
    <n v="2.978082191780822"/>
  </r>
  <r>
    <s v="Virginia McConville"/>
    <x v="1"/>
    <x v="1"/>
    <n v="22"/>
    <d v="2021-09-11T00:00:00"/>
    <n v="76900"/>
    <s v="Above average"/>
    <x v="0"/>
    <n v="2.9808219178082194"/>
  </r>
  <r>
    <s v="Wilone O'Kielt"/>
    <x v="1"/>
    <x v="3"/>
    <n v="43"/>
    <d v="2023-04-29T00:00:00"/>
    <n v="114870"/>
    <s v="Average"/>
    <x v="0"/>
    <n v="1.3506849315068492"/>
  </r>
  <r>
    <s v="Madge McCloughen"/>
    <x v="2"/>
    <x v="3"/>
    <n v="32"/>
    <d v="2022-08-01T00:00:00"/>
    <n v="91310"/>
    <s v="Average"/>
    <x v="0"/>
    <n v="2.0931506849315067"/>
  </r>
  <r>
    <s v="Janene Hairsine"/>
    <x v="1"/>
    <x v="1"/>
    <n v="28"/>
    <d v="2021-10-17T00:00:00"/>
    <n v="104770"/>
    <s v="Average"/>
    <x v="0"/>
    <n v="2.882191780821918"/>
  </r>
  <r>
    <s v="Alta Kaszper"/>
    <x v="0"/>
    <x v="0"/>
    <n v="27"/>
    <d v="2020-10-30T00:00:00"/>
    <n v="54970"/>
    <s v="Average"/>
    <x v="0"/>
    <n v="3.8465753424657536"/>
  </r>
  <r>
    <s v="Dennison Crosswaite"/>
    <x v="2"/>
    <x v="3"/>
    <n v="26"/>
    <d v="2021-03-16T00:00:00"/>
    <n v="90700"/>
    <s v="Above average"/>
    <x v="0"/>
    <n v="3.4712328767123286"/>
  </r>
  <r>
    <s v="Oran Buxcy"/>
    <x v="1"/>
    <x v="0"/>
    <n v="38"/>
    <d v="2021-05-13T00:00:00"/>
    <n v="56870"/>
    <s v="Above average"/>
    <x v="0"/>
    <n v="3.3123287671232875"/>
  </r>
  <r>
    <s v="Hinda Label"/>
    <x v="1"/>
    <x v="0"/>
    <n v="25"/>
    <d v="2021-01-09T00:00:00"/>
    <n v="92700"/>
    <s v="Average"/>
    <x v="0"/>
    <n v="3.6520547945205482"/>
  </r>
  <r>
    <s v="Marney O'Breen"/>
    <x v="1"/>
    <x v="2"/>
    <n v="21"/>
    <d v="2021-05-01T00:00:00"/>
    <n v="65920"/>
    <s v="Average"/>
    <x v="0"/>
    <n v="3.3452054794520549"/>
  </r>
  <r>
    <s v="Dell Molloy"/>
    <x v="0"/>
    <x v="1"/>
    <n v="26"/>
    <d v="2021-01-29T00:00:00"/>
    <n v="47360"/>
    <s v="Average"/>
    <x v="0"/>
    <n v="3.5972602739726027"/>
  </r>
  <r>
    <s v="Mallorie Waber"/>
    <x v="0"/>
    <x v="1"/>
    <n v="30"/>
    <d v="2022-04-15T00:00:00"/>
    <n v="60570"/>
    <s v="Average"/>
    <x v="0"/>
    <n v="2.3890410958904109"/>
  </r>
  <r>
    <s v="Cherlyn Barter"/>
    <x v="1"/>
    <x v="1"/>
    <n v="28"/>
    <d v="2022-03-29T00:00:00"/>
    <n v="104120"/>
    <s v="Average"/>
    <x v="0"/>
    <n v="2.4356164383561643"/>
  </r>
  <r>
    <s v="Ches Bonnell"/>
    <x v="0"/>
    <x v="3"/>
    <n v="37"/>
    <d v="2021-05-22T00:00:00"/>
    <n v="88050"/>
    <s v="Poor"/>
    <x v="0"/>
    <n v="3.2876712328767121"/>
  </r>
  <r>
    <s v="Collin Jagson"/>
    <x v="0"/>
    <x v="3"/>
    <n v="24"/>
    <d v="2022-05-05T00:00:00"/>
    <n v="100420"/>
    <s v="Average"/>
    <x v="0"/>
    <n v="2.3342465753424659"/>
  </r>
  <r>
    <s v="Hogan Iles"/>
    <x v="1"/>
    <x v="1"/>
    <n v="30"/>
    <d v="2022-10-16T00:00:00"/>
    <n v="114180"/>
    <s v="Average"/>
    <x v="0"/>
    <n v="1.8849315068493151"/>
  </r>
  <r>
    <s v="Gretchen Callow"/>
    <x v="1"/>
    <x v="3"/>
    <n v="21"/>
    <d v="2022-04-27T00:00:00"/>
    <n v="33920"/>
    <s v="Average"/>
    <x v="0"/>
    <n v="2.3561643835616439"/>
  </r>
  <r>
    <s v="Kissiah Maydway"/>
    <x v="0"/>
    <x v="1"/>
    <n v="23"/>
    <d v="2021-09-01T00:00:00"/>
    <n v="106460"/>
    <s v="Average"/>
    <x v="0"/>
    <n v="3.0082191780821916"/>
  </r>
  <r>
    <s v="Archibald Filliskirk"/>
    <x v="0"/>
    <x v="1"/>
    <n v="35"/>
    <d v="2022-06-15T00:00:00"/>
    <n v="40400"/>
    <s v="Average"/>
    <x v="0"/>
    <n v="2.2219178082191782"/>
  </r>
  <r>
    <s v="Enoch Dowrey"/>
    <x v="0"/>
    <x v="2"/>
    <n v="27"/>
    <d v="2021-02-09T00:00:00"/>
    <n v="91650"/>
    <s v="Above average"/>
    <x v="0"/>
    <n v="3.5671232876712327"/>
  </r>
  <r>
    <s v="Bili Sizey"/>
    <x v="0"/>
    <x v="0"/>
    <n v="43"/>
    <d v="2022-02-28T00:00:00"/>
    <n v="36040"/>
    <s v="Average"/>
    <x v="0"/>
    <n v="2.515068493150685"/>
  </r>
  <r>
    <s v="Caro Chappel"/>
    <x v="1"/>
    <x v="3"/>
    <n v="40"/>
    <d v="2021-07-04T00:00:00"/>
    <n v="104410"/>
    <s v="Average"/>
    <x v="0"/>
    <n v="3.1698630136986301"/>
  </r>
  <r>
    <s v="Constantino Espley"/>
    <x v="0"/>
    <x v="2"/>
    <n v="30"/>
    <d v="2022-02-14T00:00:00"/>
    <n v="96800"/>
    <s v="Average"/>
    <x v="0"/>
    <n v="2.5534246575342467"/>
  </r>
  <r>
    <s v="Karlen McCaffrey"/>
    <x v="1"/>
    <x v="2"/>
    <n v="34"/>
    <d v="2021-09-20T00:00:00"/>
    <n v="85000"/>
    <s v="Average"/>
    <x v="0"/>
    <n v="2.956164383561644"/>
  </r>
  <r>
    <s v="Drusy MacCombe"/>
    <x v="0"/>
    <x v="0"/>
    <n v="28"/>
    <d v="2022-09-16T00:00:00"/>
    <n v="43510"/>
    <s v="Very poor"/>
    <x v="0"/>
    <n v="1.9671232876712328"/>
  </r>
  <r>
    <s v="My Hanscome"/>
    <x v="0"/>
    <x v="2"/>
    <n v="33"/>
    <d v="2021-02-16T00:00:00"/>
    <n v="59430"/>
    <s v="Average"/>
    <x v="0"/>
    <n v="3.547945205479452"/>
  </r>
  <r>
    <s v="Teressa Udden"/>
    <x v="1"/>
    <x v="2"/>
    <n v="33"/>
    <d v="2020-08-24T00:00:00"/>
    <n v="65360"/>
    <s v="Average"/>
    <x v="0"/>
    <n v="4.0301369863013701"/>
  </r>
  <r>
    <s v="Crissie Cordel"/>
    <x v="1"/>
    <x v="1"/>
    <n v="32"/>
    <d v="2022-02-19T00:00:00"/>
    <n v="41570"/>
    <s v="Average"/>
    <x v="0"/>
    <n v="2.5397260273972604"/>
  </r>
  <r>
    <s v="Elia Cockton"/>
    <x v="1"/>
    <x v="3"/>
    <n v="33"/>
    <d v="2021-04-26T00:00:00"/>
    <n v="75280"/>
    <s v="Average"/>
    <x v="0"/>
    <n v="3.3589041095890413"/>
  </r>
  <r>
    <s v="Gigi Bohling"/>
    <x v="0"/>
    <x v="0"/>
    <n v="33"/>
    <d v="2021-07-08T00:00:00"/>
    <n v="74550"/>
    <s v="Average"/>
    <x v="0"/>
    <n v="3.1589041095890411"/>
  </r>
  <r>
    <s v="Ebonee Roxburgh"/>
    <x v="0"/>
    <x v="1"/>
    <n v="30"/>
    <d v="2022-05-20T00:00:00"/>
    <n v="67950"/>
    <s v="Average"/>
    <x v="0"/>
    <n v="2.2931506849315069"/>
  </r>
  <r>
    <s v="Shayne Stegel"/>
    <x v="0"/>
    <x v="2"/>
    <n v="42"/>
    <d v="2022-06-19T00:00:00"/>
    <n v="70270"/>
    <s v="Poor"/>
    <x v="0"/>
    <n v="2.2109589041095892"/>
  </r>
  <r>
    <s v="Zach Polon"/>
    <x v="0"/>
    <x v="1"/>
    <n v="26"/>
    <d v="2021-08-03T00:00:00"/>
    <n v="53540"/>
    <s v="Average"/>
    <x v="0"/>
    <n v="3.0876712328767124"/>
  </r>
  <r>
    <s v="Deepali Charan"/>
    <x v="0"/>
    <x v="3"/>
    <n v="20"/>
    <d v="2020-10-18T00:00:00"/>
    <n v="112650"/>
    <s v="Average"/>
    <x v="1"/>
    <n v="3.8794520547945206"/>
  </r>
  <r>
    <s v="Yagna Sujeev"/>
    <x v="1"/>
    <x v="3"/>
    <n v="32"/>
    <d v="2021-04-07T00:00:00"/>
    <n v="43840"/>
    <s v="Above average"/>
    <x v="1"/>
    <n v="3.4109589041095889"/>
  </r>
  <r>
    <s v="Satyendra Venkatadri"/>
    <x v="0"/>
    <x v="1"/>
    <n v="31"/>
    <d v="2022-04-12T00:00:00"/>
    <n v="103550"/>
    <s v="Average"/>
    <x v="1"/>
    <n v="2.3972602739726026"/>
  </r>
  <r>
    <s v="Madhavdas Buhpathi"/>
    <x v="1"/>
    <x v="4"/>
    <n v="32"/>
    <d v="2021-05-23T00:00:00"/>
    <n v="45510"/>
    <s v="Average"/>
    <x v="1"/>
    <n v="3.2849315068493152"/>
  </r>
  <r>
    <s v="Sahila Chandrasekhar"/>
    <x v="2"/>
    <x v="2"/>
    <n v="37"/>
    <d v="2020-09-11T00:00:00"/>
    <n v="115440"/>
    <s v="Poor"/>
    <x v="1"/>
    <n v="3.9808219178082194"/>
  </r>
  <r>
    <s v="Mirium Seemantini Shivakumar"/>
    <x v="1"/>
    <x v="0"/>
    <n v="38"/>
    <d v="2021-03-13T00:00:00"/>
    <n v="56870"/>
    <s v="Above average"/>
    <x v="1"/>
    <n v="3.4794520547945207"/>
  </r>
  <r>
    <s v="Purnendu Vijayarangan"/>
    <x v="1"/>
    <x v="0"/>
    <n v="25"/>
    <d v="2020-11-09T00:00:00"/>
    <n v="92700"/>
    <s v="Average"/>
    <x v="1"/>
    <n v="3.8191780821917809"/>
  </r>
  <r>
    <s v="Rukma Vinita"/>
    <x v="2"/>
    <x v="3"/>
    <n v="32"/>
    <d v="2022-06-01T00:00:00"/>
    <n v="91310"/>
    <s v="Average"/>
    <x v="1"/>
    <n v="2.2602739726027399"/>
  </r>
  <r>
    <s v="Yauvani Tarpa"/>
    <x v="0"/>
    <x v="0"/>
    <n v="33"/>
    <d v="2021-05-08T00:00:00"/>
    <n v="74550"/>
    <s v="Average"/>
    <x v="1"/>
    <n v="3.3260273972602739"/>
  </r>
  <r>
    <s v="Damayanti Thangavadivelu"/>
    <x v="0"/>
    <x v="1"/>
    <n v="25"/>
    <d v="2022-04-14T00:00:00"/>
    <n v="109190"/>
    <s v="Above average"/>
    <x v="1"/>
    <n v="2.3917808219178083"/>
  </r>
  <r>
    <s v="Manjusri Ruchi"/>
    <x v="1"/>
    <x v="3"/>
    <n v="40"/>
    <d v="2021-05-04T00:00:00"/>
    <n v="104410"/>
    <s v="Average"/>
    <x v="1"/>
    <n v="3.3369863013698629"/>
  </r>
  <r>
    <s v="Mithil Nadkarni"/>
    <x v="0"/>
    <x v="2"/>
    <n v="30"/>
    <d v="2021-12-14T00:00:00"/>
    <n v="96800"/>
    <s v="Average"/>
    <x v="1"/>
    <n v="2.7232876712328768"/>
  </r>
  <r>
    <s v="Ardhendu Abhichandra Jayakar"/>
    <x v="0"/>
    <x v="2"/>
    <n v="28"/>
    <d v="2020-05-29T00:00:00"/>
    <n v="48170"/>
    <s v="Above average"/>
    <x v="1"/>
    <n v="4.2684931506849315"/>
  </r>
  <r>
    <s v="Akbar Sorabhjee"/>
    <x v="0"/>
    <x v="1"/>
    <n v="21"/>
    <d v="2020-07-30T00:00:00"/>
    <n v="37920"/>
    <s v="Average"/>
    <x v="1"/>
    <n v="4.0986301369863014"/>
  </r>
  <r>
    <s v="Bandhula Sathyanna"/>
    <x v="0"/>
    <x v="1"/>
    <n v="34"/>
    <d v="2022-03-22T00:00:00"/>
    <n v="112650"/>
    <s v="Average"/>
    <x v="1"/>
    <n v="2.4547945205479453"/>
  </r>
  <r>
    <s v="Daruka Ghazali"/>
    <x v="1"/>
    <x v="0"/>
    <n v="34"/>
    <d v="2022-04-09T00:00:00"/>
    <n v="49630"/>
    <s v="Poor"/>
    <x v="1"/>
    <n v="2.4054794520547946"/>
  </r>
  <r>
    <s v="Heer Pennathur"/>
    <x v="0"/>
    <x v="3"/>
    <n v="36"/>
    <d v="2020-05-07T00:00:00"/>
    <n v="118840"/>
    <s v="Average"/>
    <x v="1"/>
    <n v="4.3287671232876717"/>
  </r>
  <r>
    <s v="Shekhar Eswara"/>
    <x v="0"/>
    <x v="3"/>
    <n v="30"/>
    <d v="2022-08-16T00:00:00"/>
    <n v="69710"/>
    <s v="Average"/>
    <x v="1"/>
    <n v="2.0520547945205481"/>
  </r>
  <r>
    <s v="Udyan Lanka"/>
    <x v="0"/>
    <x v="1"/>
    <n v="20"/>
    <d v="2022-05-02T00:00:00"/>
    <n v="79570"/>
    <s v="Average"/>
    <x v="1"/>
    <n v="2.3424657534246576"/>
  </r>
  <r>
    <s v="Shreela Ramasubraman"/>
    <x v="1"/>
    <x v="1"/>
    <n v="22"/>
    <d v="2021-07-11T00:00:00"/>
    <n v="76900"/>
    <s v="Above average"/>
    <x v="1"/>
    <n v="3.1506849315068495"/>
  </r>
  <r>
    <s v="Sanchali Shirish"/>
    <x v="0"/>
    <x v="0"/>
    <n v="27"/>
    <d v="2020-08-30T00:00:00"/>
    <n v="54970"/>
    <s v="Average"/>
    <x v="1"/>
    <n v="4.0136986301369859"/>
  </r>
  <r>
    <s v="Gangadutt Ragha"/>
    <x v="0"/>
    <x v="3"/>
    <n v="37"/>
    <d v="2021-03-22T00:00:00"/>
    <n v="88050"/>
    <s v="Poor"/>
    <x v="1"/>
    <n v="3.4547945205479453"/>
  </r>
  <r>
    <s v="Waheeda Vasuman"/>
    <x v="0"/>
    <x v="0"/>
    <n v="43"/>
    <d v="2021-12-28T00:00:00"/>
    <n v="36040"/>
    <s v="Average"/>
    <x v="1"/>
    <n v="2.6849315068493151"/>
  </r>
  <r>
    <s v="Nanak Sapna"/>
    <x v="1"/>
    <x v="1"/>
    <n v="42"/>
    <d v="2022-06-06T00:00:00"/>
    <n v="75000"/>
    <s v="Exceptional"/>
    <x v="1"/>
    <n v="2.2465753424657535"/>
  </r>
  <r>
    <s v="Shobhana Samuel"/>
    <x v="0"/>
    <x v="1"/>
    <n v="35"/>
    <d v="2022-04-15T00:00:00"/>
    <n v="40400"/>
    <s v="Average"/>
    <x v="1"/>
    <n v="2.3890410958904109"/>
  </r>
  <r>
    <s v="Amlankusum Rajabhushan"/>
    <x v="0"/>
    <x v="3"/>
    <n v="24"/>
    <d v="2022-03-05T00:00:00"/>
    <n v="100420"/>
    <s v="Average"/>
    <x v="1"/>
    <n v="2.5013698630136987"/>
  </r>
  <r>
    <s v="Pratigya Rema"/>
    <x v="1"/>
    <x v="3"/>
    <n v="31"/>
    <d v="2022-02-12T00:00:00"/>
    <n v="58100"/>
    <s v="Average"/>
    <x v="1"/>
    <n v="2.558904109589041"/>
  </r>
  <r>
    <s v="Ramnath Ravuri"/>
    <x v="1"/>
    <x v="3"/>
    <n v="44"/>
    <d v="2023-02-28T00:00:00"/>
    <n v="114870"/>
    <s v="Average"/>
    <x v="1"/>
    <n v="1.515068493150685"/>
  </r>
  <r>
    <s v="Prerana Nishita"/>
    <x v="1"/>
    <x v="1"/>
    <n v="32"/>
    <d v="2021-12-19T00:00:00"/>
    <n v="41570"/>
    <s v="Average"/>
    <x v="1"/>
    <n v="2.7095890410958905"/>
  </r>
  <r>
    <s v="Makshi Vinutha"/>
    <x v="1"/>
    <x v="1"/>
    <n v="30"/>
    <d v="2022-08-27T00:00:00"/>
    <n v="112570"/>
    <s v="Average"/>
    <x v="1"/>
    <n v="2.021917808219178"/>
  </r>
  <r>
    <s v="Shiuli Sapna"/>
    <x v="0"/>
    <x v="1"/>
    <n v="26"/>
    <d v="2020-11-29T00:00:00"/>
    <n v="47360"/>
    <s v="Average"/>
    <x v="1"/>
    <n v="3.7643835616438355"/>
  </r>
  <r>
    <s v="Agrata Rajarama"/>
    <x v="1"/>
    <x v="2"/>
    <n v="21"/>
    <d v="2021-03-01T00:00:00"/>
    <n v="65920"/>
    <s v="Average"/>
    <x v="1"/>
    <n v="3.5123287671232877"/>
  </r>
  <r>
    <s v="Vasu Nandin"/>
    <x v="1"/>
    <x v="1"/>
    <n v="28"/>
    <d v="2022-01-10T00:00:00"/>
    <n v="99970"/>
    <s v="Average"/>
    <x v="1"/>
    <n v="2.6493150684931508"/>
  </r>
  <r>
    <s v="Bhuvan Pals"/>
    <x v="1"/>
    <x v="3"/>
    <n v="25"/>
    <d v="2022-03-13T00:00:00"/>
    <n v="80700"/>
    <s v="Above average"/>
    <x v="1"/>
    <n v="2.4794520547945207"/>
  </r>
  <r>
    <s v="Gumwant Veera"/>
    <x v="0"/>
    <x v="2"/>
    <n v="24"/>
    <d v="2021-06-28T00:00:00"/>
    <n v="52610"/>
    <s v="Poor"/>
    <x v="1"/>
    <n v="3.1863013698630138"/>
  </r>
  <r>
    <s v="Narois Motiwala"/>
    <x v="0"/>
    <x v="3"/>
    <n v="29"/>
    <d v="2020-10-15T00:00:00"/>
    <n v="112110"/>
    <s v="Poor"/>
    <x v="1"/>
    <n v="3.8876712328767122"/>
  </r>
  <r>
    <s v="Anjushri Chandiramani"/>
    <x v="1"/>
    <x v="4"/>
    <n v="27"/>
    <d v="2020-08-18T00:00:00"/>
    <n v="119110"/>
    <s v="Average"/>
    <x v="1"/>
    <n v="4.0465753424657533"/>
  </r>
  <r>
    <s v="Krishnakanta Vellanki"/>
    <x v="0"/>
    <x v="0"/>
    <n v="22"/>
    <d v="2021-07-07T00:00:00"/>
    <n v="112780"/>
    <s v="Above average"/>
    <x v="1"/>
    <n v="3.1616438356164385"/>
  </r>
  <r>
    <s v="Dhruv Manjunath"/>
    <x v="1"/>
    <x v="1"/>
    <n v="36"/>
    <d v="2020-07-11T00:00:00"/>
    <n v="114890"/>
    <s v="Average"/>
    <x v="1"/>
    <n v="4.1506849315068495"/>
  </r>
  <r>
    <s v="Vanmala Shriharsha"/>
    <x v="0"/>
    <x v="2"/>
    <n v="27"/>
    <d v="2021-11-06T00:00:00"/>
    <n v="48980"/>
    <s v="Average"/>
    <x v="1"/>
    <n v="2.8273972602739725"/>
  </r>
  <r>
    <s v="Sameer Shashank Sapra"/>
    <x v="0"/>
    <x v="4"/>
    <n v="21"/>
    <d v="2020-12-15T00:00:00"/>
    <n v="75880"/>
    <s v="Average"/>
    <x v="1"/>
    <n v="3.7205479452054795"/>
  </r>
  <r>
    <s v="Anumati Shyamari Meherhomji"/>
    <x v="1"/>
    <x v="0"/>
    <n v="28"/>
    <d v="2021-04-10T00:00:00"/>
    <n v="53240"/>
    <s v="Average"/>
    <x v="1"/>
    <n v="3.4027397260273973"/>
  </r>
  <r>
    <s v="Tarala Vishaal"/>
    <x v="1"/>
    <x v="2"/>
    <n v="34"/>
    <d v="2021-07-20T00:00:00"/>
    <n v="85000"/>
    <s v="Average"/>
    <x v="1"/>
    <n v="3.1260273972602741"/>
  </r>
  <r>
    <s v="Shubhra Potla"/>
    <x v="1"/>
    <x v="3"/>
    <n v="21"/>
    <d v="2022-02-27T00:00:00"/>
    <n v="33920"/>
    <s v="Average"/>
    <x v="1"/>
    <n v="2.5178082191780824"/>
  </r>
  <r>
    <s v="Hemavati Muthiah"/>
    <x v="1"/>
    <x v="3"/>
    <n v="33"/>
    <d v="2021-02-26T00:00:00"/>
    <n v="75280"/>
    <s v="Average"/>
    <x v="1"/>
    <n v="3.5205479452054793"/>
  </r>
  <r>
    <s v="Krittika Gaekwad"/>
    <x v="1"/>
    <x v="2"/>
    <n v="34"/>
    <d v="2022-02-02T00:00:00"/>
    <n v="58940"/>
    <s v="Average"/>
    <x v="1"/>
    <n v="2.5863013698630137"/>
  </r>
  <r>
    <s v="Shevantilal Muppala"/>
    <x v="1"/>
    <x v="1"/>
    <n v="28"/>
    <d v="2021-08-17T00:00:00"/>
    <n v="104770"/>
    <s v="Average"/>
    <x v="1"/>
    <n v="3.0493150684931507"/>
  </r>
  <r>
    <s v="Shattesh Utpat"/>
    <x v="0"/>
    <x v="1"/>
    <n v="21"/>
    <d v="2022-05-20T00:00:00"/>
    <n v="57090"/>
    <s v="Average"/>
    <x v="1"/>
    <n v="2.2931506849315069"/>
  </r>
  <r>
    <s v="Kamalakshi Mukundan"/>
    <x v="0"/>
    <x v="2"/>
    <n v="27"/>
    <d v="2020-12-09T00:00:00"/>
    <n v="91650"/>
    <s v="Above average"/>
    <x v="1"/>
    <n v="3.7369863013698632"/>
  </r>
  <r>
    <s v="Chandana Sannidhi Surnilla"/>
    <x v="0"/>
    <x v="2"/>
    <n v="42"/>
    <d v="2022-04-19T00:00:00"/>
    <n v="70270"/>
    <s v="Poor"/>
    <x v="1"/>
    <n v="2.3780821917808219"/>
  </r>
  <r>
    <s v="Indu Varada Sumedh"/>
    <x v="1"/>
    <x v="2"/>
    <n v="28"/>
    <d v="2020-10-20T00:00:00"/>
    <n v="75970"/>
    <s v="Average"/>
    <x v="1"/>
    <n v="3.8739726027397259"/>
  </r>
  <r>
    <s v="Karuna Pashupathy"/>
    <x v="2"/>
    <x v="3"/>
    <n v="27"/>
    <d v="2021-01-16T00:00:00"/>
    <n v="90700"/>
    <s v="Above average"/>
    <x v="1"/>
    <n v="3.6328767123287671"/>
  </r>
  <r>
    <s v="Mardav Ramaswami"/>
    <x v="0"/>
    <x v="1"/>
    <n v="30"/>
    <d v="2022-02-15T00:00:00"/>
    <n v="60570"/>
    <s v="Average"/>
    <x v="1"/>
    <n v="2.5506849315068494"/>
  </r>
  <r>
    <s v="Sarayu Ragunathan"/>
    <x v="0"/>
    <x v="1"/>
    <n v="33"/>
    <d v="2020-09-29T00:00:00"/>
    <n v="115920"/>
    <s v="Average"/>
    <x v="1"/>
    <n v="3.9315068493150687"/>
  </r>
  <r>
    <s v="Kevalkumar Solanki"/>
    <x v="1"/>
    <x v="2"/>
    <n v="33"/>
    <d v="2020-06-24T00:00:00"/>
    <n v="65360"/>
    <s v="Average"/>
    <x v="1"/>
    <n v="4.1972602739726028"/>
  </r>
  <r>
    <s v="Upendra Swati"/>
    <x v="2"/>
    <x v="2"/>
    <n v="30"/>
    <d v="2021-12-05T00:00:00"/>
    <n v="64000"/>
    <s v="Average"/>
    <x v="1"/>
    <n v="2.7479452054794522"/>
  </r>
  <r>
    <s v="Deepit Ranjana"/>
    <x v="1"/>
    <x v="2"/>
    <n v="34"/>
    <d v="2021-07-06T00:00:00"/>
    <n v="92450"/>
    <s v="Average"/>
    <x v="1"/>
    <n v="3.1643835616438358"/>
  </r>
  <r>
    <s v="Amal Nimesh"/>
    <x v="0"/>
    <x v="3"/>
    <n v="31"/>
    <d v="2021-09-11T00:00:00"/>
    <n v="48950"/>
    <s v="Average"/>
    <x v="1"/>
    <n v="2.9808219178082194"/>
  </r>
  <r>
    <s v="Kunja Prashanta Vibha"/>
    <x v="1"/>
    <x v="3"/>
    <n v="27"/>
    <d v="2022-03-05T00:00:00"/>
    <n v="83750"/>
    <s v="Average"/>
    <x v="1"/>
    <n v="2.5013698630136987"/>
  </r>
  <r>
    <s v="Godavari Veena"/>
    <x v="1"/>
    <x v="3"/>
    <n v="40"/>
    <d v="2021-03-21T00:00:00"/>
    <n v="87620"/>
    <s v="Average"/>
    <x v="1"/>
    <n v="3.4575342465753423"/>
  </r>
  <r>
    <s v="Devasree Fullara Saurin"/>
    <x v="1"/>
    <x v="0"/>
    <n v="20"/>
    <d v="2021-10-07T00:00:00"/>
    <n v="68900"/>
    <s v="Poor"/>
    <x v="1"/>
    <n v="2.9095890410958902"/>
  </r>
  <r>
    <s v="Geena Raghavanpillai"/>
    <x v="0"/>
    <x v="0"/>
    <n v="32"/>
    <d v="2021-07-26T00:00:00"/>
    <n v="53540"/>
    <s v="Average"/>
    <x v="1"/>
    <n v="3.1095890410958904"/>
  </r>
  <r>
    <s v="Rupak Mehra"/>
    <x v="0"/>
    <x v="0"/>
    <n v="28"/>
    <d v="2022-07-16T00:00:00"/>
    <n v="43510"/>
    <s v="Very poor"/>
    <x v="1"/>
    <n v="2.1369863013698631"/>
  </r>
  <r>
    <s v="Sawini Chandan"/>
    <x v="1"/>
    <x v="0"/>
    <n v="38"/>
    <d v="2021-04-30T00:00:00"/>
    <n v="109160"/>
    <s v="Exceptional"/>
    <x v="1"/>
    <n v="3.3479452054794518"/>
  </r>
  <r>
    <s v="Baruna Ogale"/>
    <x v="0"/>
    <x v="1"/>
    <n v="40"/>
    <d v="2021-01-08T00:00:00"/>
    <n v="99750"/>
    <s v="Average"/>
    <x v="1"/>
    <n v="3.6547945205479451"/>
  </r>
  <r>
    <s v="Jagajeet Viraj"/>
    <x v="1"/>
    <x v="3"/>
    <n v="31"/>
    <d v="2020-09-10T00:00:00"/>
    <n v="41980"/>
    <s v="Average"/>
    <x v="1"/>
    <n v="3.9835616438356163"/>
  </r>
  <r>
    <s v="Kulbhushan Moorthy"/>
    <x v="0"/>
    <x v="2"/>
    <n v="36"/>
    <d v="2021-03-17T00:00:00"/>
    <n v="71380"/>
    <s v="Average"/>
    <x v="1"/>
    <n v="3.4684931506849317"/>
  </r>
  <r>
    <s v="Ilesh Dasgupta"/>
    <x v="0"/>
    <x v="1"/>
    <n v="27"/>
    <d v="2021-12-17T00:00:00"/>
    <n v="113280"/>
    <s v="Very poor"/>
    <x v="1"/>
    <n v="2.7150684931506848"/>
  </r>
  <r>
    <s v="Madhumati Gazala Soumitra"/>
    <x v="1"/>
    <x v="2"/>
    <n v="33"/>
    <d v="2022-07-05T00:00:00"/>
    <n v="86570"/>
    <s v="Average"/>
    <x v="1"/>
    <n v="2.1671232876712327"/>
  </r>
  <r>
    <s v="Chitrasen Laul"/>
    <x v="0"/>
    <x v="1"/>
    <n v="26"/>
    <d v="2021-06-03T00:00:00"/>
    <n v="53540"/>
    <s v="Average"/>
    <x v="1"/>
    <n v="3.2547945205479452"/>
  </r>
  <r>
    <s v="Jaishree Atasi Yavatkar"/>
    <x v="0"/>
    <x v="3"/>
    <n v="37"/>
    <d v="2022-03-20T00:00:00"/>
    <n v="69070"/>
    <s v="Average"/>
    <x v="1"/>
    <n v="2.4602739726027396"/>
  </r>
  <r>
    <s v="Kantimoy Pritish"/>
    <x v="1"/>
    <x v="2"/>
    <n v="30"/>
    <d v="2021-05-12T00:00:00"/>
    <n v="67910"/>
    <s v="Poor"/>
    <x v="1"/>
    <n v="3.3150684931506849"/>
  </r>
  <r>
    <s v="Rameshwari Chikodi"/>
    <x v="0"/>
    <x v="3"/>
    <n v="30"/>
    <d v="2021-01-18T00:00:00"/>
    <n v="69120"/>
    <s v="Average"/>
    <x v="1"/>
    <n v="3.6273972602739728"/>
  </r>
  <r>
    <s v="Lalit Kothari"/>
    <x v="1"/>
    <x v="2"/>
    <n v="34"/>
    <d v="2021-12-20T00:00:00"/>
    <n v="60130"/>
    <s v="Average"/>
    <x v="1"/>
    <n v="2.7068493150684931"/>
  </r>
  <r>
    <s v="Sahas Sanabhi Shrikant"/>
    <x v="0"/>
    <x v="1"/>
    <n v="23"/>
    <d v="2021-07-01T00:00:00"/>
    <n v="106460"/>
    <s v="Average"/>
    <x v="1"/>
    <n v="3.1780821917808217"/>
  </r>
  <r>
    <s v="Kaishori Harathi Kateel"/>
    <x v="1"/>
    <x v="4"/>
    <n v="37"/>
    <d v="2021-07-12T00:00:00"/>
    <n v="118100"/>
    <s v="Average"/>
    <x v="1"/>
    <n v="3.1479452054794521"/>
  </r>
  <r>
    <s v="Rushil Kripa"/>
    <x v="1"/>
    <x v="1"/>
    <n v="36"/>
    <d v="2021-09-29T00:00:00"/>
    <n v="78390"/>
    <s v="Average"/>
    <x v="1"/>
    <n v="2.9315068493150687"/>
  </r>
  <r>
    <s v="Sarojini Naueshwara"/>
    <x v="1"/>
    <x v="1"/>
    <n v="30"/>
    <d v="2022-08-16T00:00:00"/>
    <n v="114180"/>
    <s v="Average"/>
    <x v="1"/>
    <n v="2.0520547945205481"/>
  </r>
  <r>
    <s v="Sartaj Probal"/>
    <x v="1"/>
    <x v="1"/>
    <n v="28"/>
    <d v="2022-01-29T00:00:00"/>
    <n v="104120"/>
    <s v="Average"/>
    <x v="1"/>
    <n v="2.5972602739726027"/>
  </r>
  <r>
    <s v="Mahindra Sreedharan"/>
    <x v="0"/>
    <x v="1"/>
    <n v="30"/>
    <d v="2022-03-20T00:00:00"/>
    <n v="67950"/>
    <s v="Average"/>
    <x v="1"/>
    <n v="2.4602739726027396"/>
  </r>
  <r>
    <s v="Suchira Bhanupriya Tapti"/>
    <x v="1"/>
    <x v="3"/>
    <n v="29"/>
    <d v="2020-05-11T00:00:00"/>
    <n v="34980"/>
    <s v="Average"/>
    <x v="1"/>
    <n v="4.3178082191780822"/>
  </r>
  <r>
    <s v="Fullara Sushanti Mokate"/>
    <x v="1"/>
    <x v="3"/>
    <n v="24"/>
    <d v="2020-09-13T00:00:00"/>
    <n v="62780"/>
    <s v="Average"/>
    <x v="1"/>
    <n v="3.9753424657534246"/>
  </r>
  <r>
    <s v="Hridaynath Tendulkar"/>
    <x v="0"/>
    <x v="3"/>
    <n v="20"/>
    <d v="2021-07-20T00:00:00"/>
    <n v="107700"/>
    <s v="Average"/>
    <x v="1"/>
    <n v="3.1260273972602741"/>
  </r>
  <r>
    <s v="Abhaya Priyavardhan"/>
    <x v="0"/>
    <x v="0"/>
    <n v="25"/>
    <d v="2021-05-06T00:00:00"/>
    <n v="65700"/>
    <s v="Average"/>
    <x v="1"/>
    <n v="3.3315068493150686"/>
  </r>
  <r>
    <s v="Ayog Chakrabarti"/>
    <x v="1"/>
    <x v="3"/>
    <n v="33"/>
    <d v="2021-04-27T00:00:00"/>
    <n v="75480"/>
    <s v="Very poor"/>
    <x v="1"/>
    <n v="3.3561643835616439"/>
  </r>
  <r>
    <s v="Pragya Nilufar"/>
    <x v="0"/>
    <x v="3"/>
    <n v="33"/>
    <d v="2021-09-09T00:00:00"/>
    <n v="53870"/>
    <s v="Average"/>
    <x v="1"/>
    <n v="2.9863013698630136"/>
  </r>
  <r>
    <s v="Shulabh Qutub Sundaramoorthy"/>
    <x v="1"/>
    <x v="0"/>
    <n v="36"/>
    <d v="2021-08-25T00:00:00"/>
    <n v="78540"/>
    <s v="Average"/>
    <x v="1"/>
    <n v="3.0273972602739727"/>
  </r>
  <r>
    <s v="Vinanti Choudhari"/>
    <x v="0"/>
    <x v="1"/>
    <n v="19"/>
    <d v="2021-01-22T00:00:00"/>
    <n v="58960"/>
    <s v="Average"/>
    <x v="1"/>
    <n v="3.6164383561643834"/>
  </r>
  <r>
    <s v="Ranajay Kailashnath Richa"/>
    <x v="0"/>
    <x v="1"/>
    <n v="46"/>
    <d v="2022-05-16T00:00:00"/>
    <n v="70610"/>
    <s v="Average"/>
    <x v="1"/>
    <n v="2.3041095890410959"/>
  </r>
  <r>
    <s v="Asija Pothireddy"/>
    <x v="0"/>
    <x v="2"/>
    <n v="33"/>
    <d v="2020-12-16T00:00:00"/>
    <n v="59430"/>
    <s v="Average"/>
    <x v="1"/>
    <n v="3.7178082191780821"/>
  </r>
  <r>
    <s v="Piyali Mahanthapa"/>
    <x v="0"/>
    <x v="1"/>
    <n v="33"/>
    <d v="2022-03-20T00:00:00"/>
    <n v="48530"/>
    <s v="Above average"/>
    <x v="1"/>
    <n v="2.4602739726027396"/>
  </r>
  <r>
    <s v="Sukhdev Nageshwar"/>
    <x v="1"/>
    <x v="3"/>
    <n v="33"/>
    <d v="2020-10-25T00:00:00"/>
    <n v="96140"/>
    <s v="Average"/>
    <x v="1"/>
    <n v="3.86027397260273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D6AFD5-8F8C-4E9E-A302-98BF8BCBD720}" name="PivotTable8" cacheId="1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A6:AB12" firstHeaderRow="1" firstDataRow="1" firstDataCol="1" rowPageCount="1" colPageCount="1"/>
  <pivotFields count="3">
    <pivotField axis="axisRow" allDrilled="1" subtotalTop="0" showAll="0" defaultSubtotal="0" defaultAttributeDrillState="1">
      <items count="5">
        <item x="2"/>
        <item x="0"/>
        <item x="1"/>
        <item x="3"/>
        <item x="4"/>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7" name="[Staff].[Country].&amp;[IND]" cap="IND"/>
  </pageFields>
  <dataFields count="1">
    <dataField name="Average of Age" fld="1" subtotal="average" baseField="0" baseItem="0"/>
  </dataFields>
  <formats count="1">
    <format dxfId="6">
      <pivotArea collapsedLevelsAreSubtotals="1" fieldPosition="0">
        <references count="1">
          <reference field="0" count="0"/>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Age"/>
    <pivotHierarchy dragToData="1"/>
    <pivotHierarchy dragToData="1" caption="Average of Tenure"/>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528102-6FBA-4012-A5AD-FCD5CA798609}" name="PivotTable7" cacheId="1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X3:Y9" firstHeaderRow="1" firstDataRow="1" firstDataCol="1" rowPageCount="1" colPageCount="1"/>
  <pivotFields count="3">
    <pivotField axis="axisRow" allDrilled="1" subtotalTop="0" showAll="0" defaultSubtotal="0" defaultAttributeDrillState="1">
      <items count="5">
        <item x="1"/>
        <item x="2"/>
        <item x="4"/>
        <item x="0"/>
        <item x="3"/>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7" name="[Staff].[Country].&amp;[IND]" cap="IND"/>
  </pageFields>
  <dataFields count="1">
    <dataField name="Count of Name" fld="1" subtotal="count"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072855-57CD-4127-9C78-F11980AE8538}" name="PivotTable5" cacheId="1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U5:V11" firstHeaderRow="1" firstDataRow="1" firstDataCol="1" rowPageCount="1" colPageCount="1"/>
  <pivotFields count="3">
    <pivotField axis="axisRow" allDrilled="1" subtotalTop="0" showAll="0" defaultSubtotal="0" defaultAttributeDrillState="1">
      <items count="5">
        <item x="1"/>
        <item x="2"/>
        <item x="4"/>
        <item x="0"/>
        <item x="3"/>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7" name="[Staff].[Country].&amp;[IND]" cap="IND"/>
  </pageFields>
  <dataFields count="1">
    <dataField name="Average of Salary" fld="1" subtotal="average" baseField="0" baseItem="0"/>
  </dataFields>
  <formats count="1">
    <format dxfId="7">
      <pivotArea collapsedLevelsAreSubtotals="1" fieldPosition="0">
        <references count="1">
          <reference field="0" count="0"/>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A837A6-5C72-4079-B702-2E6726A8A266}" name="PivotTable4"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Q3:R9" firstHeaderRow="1" firstDataRow="1" firstDataCol="1" rowPageCount="1" colPageCount="1"/>
  <pivotFields count="3">
    <pivotField axis="axisRow" allDrilled="1" subtotalTop="0" showAll="0" defaultSubtotal="0" defaultAttributeDrillState="1">
      <items count="5">
        <item x="2"/>
        <item x="0"/>
        <item x="1"/>
        <item x="3"/>
        <item x="4"/>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7" name="[Staff].[Country].&amp;[IND]" cap="IND"/>
  </pageFields>
  <dataFields count="1">
    <dataField name="Count of Name" fld="1" subtotal="count"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E8D7E7-0C42-4194-93F2-FC8244B90A91}" name="PivotTable1"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N5:O11" firstHeaderRow="1" firstDataRow="1" firstDataCol="1" rowPageCount="1" colPageCount="1"/>
  <pivotFields count="3">
    <pivotField axis="axisPage" allDrilled="1" subtotalTop="0" showAll="0" dataSourceSort="1" defaultSubtotal="0" defaultAttributeDrillState="1"/>
    <pivotField dataField="1" subtotalTop="0" showAll="0" defaultSubtotal="0"/>
    <pivotField axis="axisRow" allDrilled="1" subtotalTop="0" showAll="0" defaultSubtotal="0" defaultAttributeDrillState="1">
      <items count="5">
        <item x="2"/>
        <item x="0"/>
        <item x="1"/>
        <item x="3"/>
        <item x="4"/>
      </items>
    </pivotField>
  </pivotFields>
  <rowFields count="1">
    <field x="2"/>
  </rowFields>
  <rowItems count="6">
    <i>
      <x/>
    </i>
    <i>
      <x v="1"/>
    </i>
    <i>
      <x v="2"/>
    </i>
    <i>
      <x v="3"/>
    </i>
    <i>
      <x v="4"/>
    </i>
    <i t="grand">
      <x/>
    </i>
  </rowItems>
  <colItems count="1">
    <i/>
  </colItems>
  <pageFields count="1">
    <pageField fld="0" hier="7" name="[Staff].[Country].&amp;[IND]" cap="IND"/>
  </pageFields>
  <dataFields count="1">
    <dataField name="Average of Salary" fld="1" subtotal="average" baseField="0" baseItem="0"/>
  </dataFields>
  <formats count="1">
    <format dxfId="8">
      <pivotArea collapsedLevelsAreSubtotals="1" fieldPosition="0">
        <references count="1">
          <reference field="2" count="0"/>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323B80-C0F3-4B5A-A7FA-6D57CAFC08D0}"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G12:H46" firstHeaderRow="1"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llDrilled="1" subtotalTop="0" showAll="0" dataSourceSort="1" defaultSubtotal="0" defaultAttributeDrillState="1"/>
  </pivotFields>
  <rowFields count="2">
    <field x="0"/>
    <field x="2"/>
  </rowFields>
  <rowItems count="34">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x v="3"/>
    </i>
    <i r="1">
      <x v="9"/>
    </i>
    <i t="grand">
      <x/>
    </i>
  </rowItems>
  <colItems count="1">
    <i/>
  </colItems>
  <dataFields count="1">
    <dataField name="Count of Name"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9FCBAB-366A-4241-88F9-E52A44715C5C}"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I5:J8" firstHeaderRow="1" firstDataRow="1" firstDataCol="1" rowPageCount="1" colPageCount="1"/>
  <pivotFields count="3">
    <pivotField axis="axisRow" allDrilled="1" subtotalTop="0" showAll="0" dataSourceSort="1" defaultSubtotal="0" defaultAttributeDrillState="1">
      <items count="3">
        <item s="1" x="0"/>
        <item s="1" x="1"/>
        <item x="2"/>
      </items>
    </pivotField>
    <pivotField dataField="1" subtotalTop="0" showAll="0" defaultSubtotal="0"/>
    <pivotField axis="axisPage" allDrilled="1" subtotalTop="0" showAll="0" dataSourceSort="1" defaultSubtotal="0" defaultAttributeDrillState="1"/>
  </pivotFields>
  <rowFields count="1">
    <field x="0"/>
  </rowFields>
  <rowItems count="3">
    <i>
      <x/>
    </i>
    <i>
      <x v="1"/>
    </i>
    <i t="grand">
      <x/>
    </i>
  </rowItems>
  <colItems count="1">
    <i/>
  </colItems>
  <pageFields count="1">
    <pageField fld="2" hier="7" name="[Staff].[Country].&amp;[IND]" cap="IND"/>
  </pageFields>
  <dataFields count="1">
    <dataField name="Average of Salary" fld="1" subtotal="average" baseField="0" baseItem="0"/>
  </dataFields>
  <formats count="2">
    <format dxfId="14">
      <pivotArea collapsedLevelsAreSubtotals="1" fieldPosition="0">
        <references count="1">
          <reference field="0" count="1">
            <x v="2"/>
          </reference>
        </references>
      </pivotArea>
    </format>
    <format dxfId="13">
      <pivotArea collapsedLevelsAreSubtotals="1" fieldPosition="0">
        <references count="1">
          <reference field="0" count="2">
            <x v="0"/>
            <x v="1"/>
          </reference>
        </references>
      </pivotArea>
    </format>
  </formats>
  <chartFormats count="2">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DC6A43-4A90-42BF-93AF-AA120D06FE4B}"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B18:D24" firstHeaderRow="1" firstDataRow="2" firstDataCol="1"/>
  <pivotFields count="4">
    <pivotField axis="axisRow" allDrilled="1" subtotalTop="0" showAll="0" defaultSubtotal="0" defaultAttributeDrillState="1">
      <items count="5">
        <item x="2"/>
        <item x="4"/>
        <item x="0"/>
        <item x="3"/>
        <item x="1"/>
      </items>
    </pivotField>
    <pivotField axis="axisCol" allDrilled="1" subtotalTop="0" showAll="0" dataSourceSort="1" defaultSubtotal="0" defaultAttributeDrillState="1">
      <items count="2">
        <item s="1" x="0"/>
        <item s="1" x="1"/>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Fields count="1">
    <field x="1"/>
  </colFields>
  <colItems count="2">
    <i>
      <x/>
    </i>
    <i>
      <x v="1"/>
    </i>
  </colItems>
  <dataFields count="1">
    <dataField name="Count of Name" fld="2" subtotal="count" baseField="0" baseItem="0"/>
  </dataFields>
  <chartFormats count="2">
    <chartFormat chart="11" format="9" series="1">
      <pivotArea type="data" outline="0" fieldPosition="0">
        <references count="2">
          <reference field="4294967294" count="1" selected="0">
            <x v="0"/>
          </reference>
          <reference field="1" count="1" selected="0">
            <x v="0"/>
          </reference>
        </references>
      </pivotArea>
    </chartFormat>
    <chartFormat chart="11" format="10" series="1">
      <pivotArea type="data" outline="0" fieldPosition="0">
        <references count="2">
          <reference field="4294967294" count="1" selected="0">
            <x v="0"/>
          </reference>
          <reference field="1" count="1" selected="0">
            <x v="1"/>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5C1662-1F46-4566-823F-D758AE7C4A97}"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B7" firstHeaderRow="1" firstDataRow="1" firstDataCol="1"/>
  <pivotFields count="3">
    <pivotField axis="axisRow" allDrilled="1" subtotalTop="0" showAll="0" defaultSubtotal="0" defaultAttributeDrillState="1">
      <items count="5">
        <item x="1"/>
        <item x="2"/>
        <item x="4"/>
        <item x="0"/>
        <item x="3"/>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Average of Salary" fld="1" subtotal="average" baseField="0" baseItem="0"/>
  </dataFields>
  <formats count="1">
    <format dxfId="15">
      <pivotArea collapsedLevelsAreSubtotals="1" fieldPosition="0">
        <references count="1">
          <reference field="0" count="0"/>
        </references>
      </pivotArea>
    </format>
  </formats>
  <chartFormats count="1">
    <chartFormat chart="3"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36C031-7D1F-424A-BDD6-AFA31786FFD1}" name="PivotTable13" cacheId="2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I3:AJ9" firstHeaderRow="1" firstDataRow="1" firstDataCol="1" rowPageCount="1" colPageCount="1"/>
  <pivotFields count="3">
    <pivotField axis="axisRow" allDrilled="1" subtotalTop="0" showAll="0" defaultSubtotal="0" defaultAttributeDrillState="1">
      <items count="5">
        <item x="2"/>
        <item x="0"/>
        <item x="1"/>
        <item x="3"/>
        <item x="4"/>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7" name="[Staff].[Country].[All]" cap="All"/>
  </pageFields>
  <dataFields count="1">
    <dataField name="Average of Age" fld="1" subtotal="average" baseField="0" baseItem="0"/>
  </dataFields>
  <formats count="1">
    <format dxfId="1">
      <pivotArea collapsedLevelsAreSubtotals="1" fieldPosition="0">
        <references count="1">
          <reference field="0" count="0"/>
        </references>
      </pivotArea>
    </format>
  </formats>
  <chartFormats count="1">
    <chartFormat chart="3"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Age"/>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838911-20D1-4318-A8E3-00572EB5E75B}" name="PivotTable12" cacheId="2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F4:AG10" firstHeaderRow="1" firstDataRow="1" firstDataCol="1" rowPageCount="1" colPageCount="1"/>
  <pivotFields count="3">
    <pivotField axis="axisRow" allDrilled="1" subtotalTop="0" showAll="0" defaultSubtotal="0" defaultAttributeDrillState="1">
      <items count="5">
        <item x="2"/>
        <item x="0"/>
        <item x="1"/>
        <item x="3"/>
        <item x="4"/>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7" name="[Staff].[Country].&amp;[NZ]" cap="NZ"/>
  </pageFields>
  <dataFields count="1">
    <dataField name="Count of Name" fld="1" subtotal="count"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088D361-D2F2-459B-B78C-43BC7BB2A67D}" name="PivotTable11"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B5:AC11" firstHeaderRow="1" firstDataRow="1" firstDataCol="1" rowPageCount="1" colPageCount="1"/>
  <pivotFields count="3">
    <pivotField axis="axisRow" allDrilled="1" subtotalTop="0" showAll="0" defaultSubtotal="0" defaultAttributeDrillState="1">
      <items count="5">
        <item x="2"/>
        <item x="0"/>
        <item x="1"/>
        <item x="3"/>
        <item x="4"/>
      </items>
    </pivotField>
    <pivotField axis="axisPage" allDrilled="1" subtotalTop="0" showAll="0" dataSourceSort="1" defaultSubtotal="0" defaultAttributeDrillState="1"/>
    <pivotField dataField="1" subtotalTop="0" showAll="0" defaultSubtotal="0"/>
  </pivotFields>
  <rowFields count="1">
    <field x="0"/>
  </rowFields>
  <rowItems count="6">
    <i>
      <x/>
    </i>
    <i>
      <x v="1"/>
    </i>
    <i>
      <x v="2"/>
    </i>
    <i>
      <x v="3"/>
    </i>
    <i>
      <x v="4"/>
    </i>
    <i t="grand">
      <x/>
    </i>
  </rowItems>
  <colItems count="1">
    <i/>
  </colItems>
  <pageFields count="1">
    <pageField fld="1" hier="7" name="[Staff].[Country].&amp;[NZ]" cap="NZ"/>
  </pageFields>
  <dataFields count="1">
    <dataField name="Average of Salary" fld="2" subtotal="average" baseField="0" baseItem="0"/>
  </dataFields>
  <formats count="1">
    <format dxfId="5">
      <pivotArea collapsedLevelsAreSubtotals="1" fieldPosition="0">
        <references count="1">
          <reference field="0" count="0"/>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A16A2C-F920-4BF6-9594-CC9440007EE2}" name="PivotTable9" cacheId="1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X4:Y10" firstHeaderRow="1" firstDataRow="1" firstDataCol="1" rowPageCount="1" colPageCount="1"/>
  <pivotFields count="3">
    <pivotField axis="axisPage" allDrilled="1" subtotalTop="0" showAll="0" dataSourceSort="1" defaultSubtotal="0" defaultAttributeDrillState="1"/>
    <pivotField axis="axisRow" allDrilled="1" subtotalTop="0" showAll="0" defaultSubtotal="0" defaultAttributeDrillState="1">
      <items count="5">
        <item x="1"/>
        <item x="2"/>
        <item x="4"/>
        <item x="0"/>
        <item x="3"/>
      </items>
    </pivotField>
    <pivotField dataField="1" subtotalTop="0" showAll="0" defaultSubtotal="0"/>
  </pivotFields>
  <rowFields count="1">
    <field x="1"/>
  </rowFields>
  <rowItems count="6">
    <i>
      <x/>
    </i>
    <i>
      <x v="1"/>
    </i>
    <i>
      <x v="2"/>
    </i>
    <i>
      <x v="3"/>
    </i>
    <i>
      <x v="4"/>
    </i>
    <i t="grand">
      <x/>
    </i>
  </rowItems>
  <colItems count="1">
    <i/>
  </colItems>
  <pageFields count="1">
    <pageField fld="0" hier="7" name="[Staff].[Country].&amp;[NZ]" cap="NZ"/>
  </pageFields>
  <dataFields count="1">
    <dataField name="Count of Name" fld="2" subtotal="count"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AAFCB52-A97B-4FA2-94B5-3D6AF9223E6F}" name="PivotTable10"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G12:H37" firstHeaderRow="1" firstDataRow="1" firstDataCol="1" rowPageCount="1" colPageCount="1"/>
  <pivotFields count="3">
    <pivotField axis="axisPage"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x v="24"/>
    </i>
  </rowItems>
  <colItems count="1">
    <i/>
  </colItems>
  <pageFields count="1">
    <pageField fld="0" hier="7" name="[Staff].[Country].&amp;[IND]" cap="IND"/>
  </pageFields>
  <dataFields count="1">
    <dataField name="Average of Salary" fld="1" subtotal="average"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caption="Average of Tenure"/>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3CB21EB-8EAA-4EBA-92F5-723EBF8CF924}"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B18:C24" firstHeaderRow="1" firstDataRow="1" firstDataCol="1"/>
  <pivotFields count="3">
    <pivotField axis="axisRow" allDrilled="1" subtotalTop="0" showAll="0" defaultSubtotal="0" defaultAttributeDrillState="1">
      <items count="5">
        <item x="1"/>
        <item x="2"/>
        <item x="4"/>
        <item x="0"/>
        <item x="3"/>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Average of Salary" fld="1" subtotal="average" baseField="0" baseItem="0"/>
  </dataFields>
  <formats count="1">
    <format dxfId="11">
      <pivotArea collapsedLevelsAreSubtotals="1" fieldPosition="0">
        <references count="1">
          <reference field="0" count="0"/>
        </references>
      </pivotArea>
    </format>
  </formats>
  <chartFormats count="1">
    <chartFormat chart="3"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328520-911D-4094-891C-7C8182AAA5EA}"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4" firstHeaderRow="1" firstDataRow="1" firstDataCol="1"/>
  <pivotFields count="3">
    <pivotField axis="axisRow" allDrilled="1" subtotalTop="0" showAll="0" dataSourceSort="1" defaultSubtotal="0" defaultAttributeDrillState="1">
      <items count="2">
        <item s="1" x="0"/>
        <item s="1"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Count of Name" fld="1" subtotal="count" baseField="0" baseItem="0"/>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Age"/>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8E895E8-D605-4BEC-A21F-448389077D9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L3:O10" firstHeaderRow="1" firstDataRow="2" firstDataCol="1"/>
  <pivotFields count="9">
    <pivotField dataField="1" showAll="0"/>
    <pivotField axis="axisCol" showAll="0">
      <items count="4">
        <item x="1"/>
        <item x="0"/>
        <item h="1" x="2"/>
        <item t="default"/>
      </items>
    </pivotField>
    <pivotField axis="axisRow" showAll="0">
      <items count="6">
        <item x="1"/>
        <item x="3"/>
        <item x="2"/>
        <item x="0"/>
        <item x="4"/>
        <item t="default"/>
      </items>
    </pivotField>
    <pivotField showAll="0"/>
    <pivotField numFmtId="14" showAll="0"/>
    <pivotField numFmtId="164" showAll="0"/>
    <pivotField showAll="0"/>
    <pivotField showAll="0">
      <items count="3">
        <item h="1" x="1"/>
        <item x="0"/>
        <item t="default"/>
      </items>
    </pivotField>
    <pivotField numFmtId="2" showAll="0"/>
  </pivotFields>
  <rowFields count="1">
    <field x="2"/>
  </rowFields>
  <rowItems count="6">
    <i>
      <x/>
    </i>
    <i>
      <x v="1"/>
    </i>
    <i>
      <x v="2"/>
    </i>
    <i>
      <x v="3"/>
    </i>
    <i>
      <x v="4"/>
    </i>
    <i t="grand">
      <x/>
    </i>
  </rowItems>
  <colFields count="1">
    <field x="1"/>
  </colFields>
  <colItems count="3">
    <i>
      <x/>
    </i>
    <i>
      <x v="1"/>
    </i>
    <i t="grand">
      <x/>
    </i>
  </colItems>
  <dataFields count="1">
    <dataField name="Count of Name" fld="0" subtotal="count" baseField="0" baseItem="0"/>
  </dataFields>
  <chartFormats count="2">
    <chartFormat chart="16" format="15" series="1">
      <pivotArea type="data" outline="0" fieldPosition="0">
        <references count="2">
          <reference field="4294967294" count="1" selected="0">
            <x v="0"/>
          </reference>
          <reference field="1" count="1" selected="0">
            <x v="0"/>
          </reference>
        </references>
      </pivotArea>
    </chartFormat>
    <chartFormat chart="16" format="16"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E4699-B2E8-4265-80B1-AA6F0342FF62}"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3">
  <location ref="F42:G76" firstHeaderRow="1"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s>
  <rowFields count="2">
    <field x="0"/>
    <field x="3"/>
  </rowFields>
  <rowItems count="34">
    <i>
      <x/>
    </i>
    <i r="1">
      <x/>
    </i>
    <i r="1">
      <x v="1"/>
    </i>
    <i r="1">
      <x v="2"/>
    </i>
    <i r="1">
      <x v="3"/>
    </i>
    <i r="1">
      <x v="4"/>
    </i>
    <i r="1">
      <x v="5"/>
    </i>
    <i>
      <x v="1"/>
    </i>
    <i r="1">
      <x v="6"/>
    </i>
    <i r="1">
      <x v="7"/>
    </i>
    <i r="1">
      <x v="8"/>
    </i>
    <i r="1">
      <x v="9"/>
    </i>
    <i r="1">
      <x v="10"/>
    </i>
    <i r="1">
      <x v="11"/>
    </i>
    <i r="1">
      <x/>
    </i>
    <i r="1">
      <x v="1"/>
    </i>
    <i r="1">
      <x v="2"/>
    </i>
    <i r="1">
      <x v="3"/>
    </i>
    <i r="1">
      <x v="4"/>
    </i>
    <i r="1">
      <x v="5"/>
    </i>
    <i>
      <x v="2"/>
    </i>
    <i r="1">
      <x v="6"/>
    </i>
    <i r="1">
      <x v="7"/>
    </i>
    <i r="1">
      <x v="8"/>
    </i>
    <i r="1">
      <x v="9"/>
    </i>
    <i r="1">
      <x v="10"/>
    </i>
    <i r="1">
      <x v="11"/>
    </i>
    <i r="1">
      <x/>
    </i>
    <i r="1">
      <x v="1"/>
    </i>
    <i r="1">
      <x v="2"/>
    </i>
    <i r="1">
      <x v="3"/>
    </i>
    <i>
      <x v="3"/>
    </i>
    <i r="1">
      <x v="9"/>
    </i>
    <i t="grand">
      <x/>
    </i>
  </rowItems>
  <colItems count="1">
    <i/>
  </colItems>
  <dataFields count="1">
    <dataField name="Count of Name" fld="1" subtotal="count" baseField="0" baseItem="0"/>
  </dataFields>
  <chartFormats count="1">
    <chartFormat chart="30"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4E1CED4-B9B4-4D25-8B3E-7943AEBAD13B}"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B45:C48" firstHeaderRow="1" firstDataRow="1" firstDataCol="1" rowPageCount="1" colPageCount="1"/>
  <pivotFields count="3">
    <pivotField axis="axisPage" allDrilled="1" subtotalTop="0" showAll="0" dataSourceSort="1" defaultSubtotal="0" defaultAttributeDrillState="1"/>
    <pivotField axis="axisRow" allDrilled="1" subtotalTop="0" showAll="0" dataSourceSort="1" defaultSubtotal="0" defaultAttributeDrillState="1">
      <items count="2">
        <item s="1" x="0"/>
        <item s="1" x="1"/>
      </items>
    </pivotField>
    <pivotField dataField="1" subtotalTop="0" showAll="0" defaultSubtotal="0"/>
  </pivotFields>
  <rowFields count="1">
    <field x="1"/>
  </rowFields>
  <rowItems count="3">
    <i>
      <x/>
    </i>
    <i>
      <x v="1"/>
    </i>
    <i t="grand">
      <x/>
    </i>
  </rowItems>
  <colItems count="1">
    <i/>
  </colItems>
  <pageFields count="1">
    <pageField fld="0" hier="7" name="[Staff].[Country].&amp;[NZ]" cap="NZ"/>
  </pageFields>
  <dataFields count="1">
    <dataField name="Average of Salary" fld="2" subtotal="average" baseField="1" baseItem="0"/>
  </dataFields>
  <formats count="1">
    <format dxfId="12">
      <pivotArea collapsedLevelsAreSubtotals="1" fieldPosition="0">
        <references count="1">
          <reference field="1" count="0"/>
        </references>
      </pivotArea>
    </format>
  </formats>
  <chartFormats count="2">
    <chartFormat chart="16" format="4"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1"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B818C4F-8B19-43F6-87E6-12B00D7E2140}" autoFormatId="16" applyNumberFormats="0" applyBorderFormats="0" applyFontFormats="0" applyPatternFormats="0" applyAlignmentFormats="0" applyWidthHeightFormats="0">
  <queryTableRefresh nextId="10" unboundColumnsRight="1">
    <queryTableFields count="9">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4" xr10:uid="{A06A15D0-A843-4375-9D64-B02920931A86}" sourceName="[Staff].[Country]">
  <pivotTables>
    <pivotTable tabId="13" name="PivotTable7"/>
  </pivotTables>
  <data>
    <olap pivotCacheId="181659906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5" xr10:uid="{1588525E-501D-4ACB-AF36-5793A99F9197}" sourceName="[Staff].[Country]">
  <pivotTables>
    <pivotTable tabId="13" name="PivotTable8"/>
  </pivotTables>
  <data>
    <olap pivotCacheId="1422279066">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6" xr10:uid="{59732FEC-3113-4DF0-B77F-5F554DC3A792}" sourceName="[Staff].[Country]">
  <pivotTables>
    <pivotTable tabId="15" name="PivotTable9"/>
  </pivotTables>
  <data>
    <olap pivotCacheId="1422279066">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C6DBD90E-F4F6-4C55-81F4-A0B86952FF5E}" sourceName="[Staff].[Country]">
  <pivotTables>
    <pivotTable tabId="15" name="PivotTable2"/>
  </pivotTables>
  <data>
    <olap pivotCacheId="212385628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3" xr10:uid="{050FC35C-98EA-4592-B65A-E2F8226E34AC}" sourceName="[Staff].[Country]">
  <pivotTables>
    <pivotTable tabId="15" name="PivotTable6"/>
  </pivotTables>
  <data>
    <olap pivotCacheId="181659906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320FFC57-691B-444F-9977-4E9F77BDDA1D}" sourceName="[Staff].[Country]">
  <pivotTables>
    <pivotTable tabId="13" name="PivotTable5"/>
  </pivotTables>
  <data>
    <olap pivotCacheId="212385628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E1B4F31-059F-4764-8077-65384981BBF9}" sourceName="Country">
  <pivotTables>
    <pivotTable tabId="13" name="PivotTable1"/>
  </pivotTables>
  <data>
    <tabular pivotCacheId="1276188978">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6" xr10:uid="{4EDD3E4C-91FD-42D8-AEC1-00E7A5B15ACD}" cache="Slicer_Country6" caption="Country" level="1" rowHeight="241300"/>
  <slicer name="Country 1" xr10:uid="{DB62688F-62ED-4A62-8C54-638F82770EDF}" cache="Slicer_Country1" caption="Country" level="1" rowHeight="241300"/>
  <slicer name="Country 3" xr10:uid="{EB96C6AA-F47B-4198-9210-43EA4CD5C222}" cache="Slicer_Country3" caption="Country"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4" xr10:uid="{332872E4-EDC6-4168-861E-04204D154689}" cache="Slicer_Country4" caption="Country" level="1" rowHeight="241300"/>
  <slicer name="Country 5" xr10:uid="{B3B21A20-78A3-47C8-97A1-F981EA4BB922}" cache="Slicer_Country5" caption="Country" level="1" rowHeight="241300"/>
  <slicer name="Country 2" xr10:uid="{B47F93F9-0E93-4013-A620-CBD7A539E835}" cache="Slicer_Country2" caption="Country" level="1" rowHeight="241300"/>
  <slicer name="Country" xr10:uid="{CB770CDA-5E7E-4254-B48D-48A7E2306901}" cache="Slicer_Country" caption="Countr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316E6C-7F31-461E-9ED3-55C19C30569C}" name="Staff" displayName="Staff" ref="A1:I184" tableType="queryTable" totalsRowShown="0">
  <autoFilter ref="A1:I184" xr:uid="{9A316E6C-7F31-461E-9ED3-55C19C30569C}"/>
  <tableColumns count="9">
    <tableColumn id="1" xr3:uid="{27CC4F1E-CDC0-40D6-AF0E-BA2D60DAB1EC}" uniqueName="1" name="Name" queryTableFieldId="1" dataDxfId="26"/>
    <tableColumn id="2" xr3:uid="{DDCBEC77-0A4F-4588-AD50-8CE206696F00}" uniqueName="2" name="Gender" queryTableFieldId="2" dataDxfId="25"/>
    <tableColumn id="3" xr3:uid="{7A0FFF5A-3BC0-4089-9F2E-4AD37C913471}" uniqueName="3" name="Department" queryTableFieldId="3" dataDxfId="24"/>
    <tableColumn id="4" xr3:uid="{C916C11E-5F32-4B95-ADED-AAC797D9CF4B}" uniqueName="4" name="Age" queryTableFieldId="4"/>
    <tableColumn id="5" xr3:uid="{B4C7BC64-4474-4243-9BD0-1DC3D7AD3110}" uniqueName="5" name="Date Joined" queryTableFieldId="5" dataDxfId="23"/>
    <tableColumn id="6" xr3:uid="{005396B1-9428-4311-9736-E24398B29123}" uniqueName="6" name="Salary" queryTableFieldId="6" dataDxfId="22"/>
    <tableColumn id="7" xr3:uid="{997489B8-C3DF-40BA-800C-A0DB3BEC384F}" uniqueName="7" name="Rating" queryTableFieldId="7"/>
    <tableColumn id="8" xr3:uid="{899B8D6C-88A7-4379-94B6-6501ABF1109A}" uniqueName="8" name="Country" queryTableFieldId="8"/>
    <tableColumn id="9" xr3:uid="{E5E327FD-CB50-42C3-99D7-70BCD70BC9BE}" uniqueName="9" name="Tenure" queryTableFieldId="9" dataDxfId="21">
      <calculatedColumnFormula>(TODAY()-Staff[[#This Row],[Date Joined]])/365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597EE8-64F0-4F94-BCBC-6B6B085C6C18}" name="NZ_Staff" displayName="NZ_Staff" ref="C5:I106" totalsRowCount="1">
  <autoFilter ref="C5:I105" xr:uid="{3D597EE8-64F0-4F94-BCBC-6B6B085C6C18}"/>
  <tableColumns count="7">
    <tableColumn id="1" xr3:uid="{F25770A1-4D04-47B7-8240-627EAD626B19}" name="Name" totalsRowLabel="Total"/>
    <tableColumn id="2" xr3:uid="{33E1DF84-F8DA-497D-AAC3-1EBE11B26FAF}" name="Gender"/>
    <tableColumn id="3" xr3:uid="{3F1DD0A9-6FC1-42FA-977C-C27A22CF30DC}" name="Department"/>
    <tableColumn id="4" xr3:uid="{803A3B9F-569B-4BD9-91D3-9463ADD1D775}" name="Age"/>
    <tableColumn id="5" xr3:uid="{2E5F29A1-5E36-4907-B4C7-C0A89FE95F1F}" name="Date Joined" totalsRowFunction="max" dataDxfId="20"/>
    <tableColumn id="6" xr3:uid="{60817299-2368-49C4-A859-2CE98CFF4056}" name="Salary" totalsRowFunction="average" dataDxfId="19" totalsRowDxfId="18"/>
    <tableColumn id="7" xr3:uid="{28703DA3-2AE8-48AA-BFE5-46FED2BDECE9}" name="Rating" totalsRowFunction="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978A5A-9E15-482F-9400-523737B98DA6}" name="India_Staff" displayName="India_Staff" ref="B2:H115" totalsRowCount="1">
  <autoFilter ref="B2:H114" xr:uid="{8A978A5A-9E15-482F-9400-523737B98DA6}"/>
  <tableColumns count="7">
    <tableColumn id="1" xr3:uid="{7F9C89ED-14F5-4674-862E-A993D81CD673}" name="Name" totalsRowLabel="Total"/>
    <tableColumn id="2" xr3:uid="{CCFF6DE9-8AFE-4B8F-906B-CBE5DB02F0C8}" name="Gender"/>
    <tableColumn id="3" xr3:uid="{50F3DD4F-6681-45E2-BAD4-38D4D076DD16}" name="Age"/>
    <tableColumn id="4" xr3:uid="{9B0FE792-C402-4C85-97ED-4409F0B67424}" name="Rating"/>
    <tableColumn id="5" xr3:uid="{1FCDE50B-DC70-47C7-B85D-5139D584ED4A}" name="Date Joined" dataDxfId="17"/>
    <tableColumn id="6" xr3:uid="{42074907-F558-44A9-B5F6-5B5296926EE1}" name="Department"/>
    <tableColumn id="7" xr3:uid="{E6D5EFFB-B910-4661-9025-A313F99677D4}" name="Salary" totalsRowFunction="sum" dataDxfId="16"/>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microsoft.com/office/2007/relationships/slicer" Target="../slicers/slicer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drawing" Target="../drawings/drawing4.xml"/><Relationship Id="rId5" Type="http://schemas.openxmlformats.org/officeDocument/2006/relationships/pivotTable" Target="../pivotTables/pivotTable14.xml"/><Relationship Id="rId10" Type="http://schemas.openxmlformats.org/officeDocument/2006/relationships/pivotTable" Target="../pivotTables/pivotTable19.xml"/><Relationship Id="rId4" Type="http://schemas.openxmlformats.org/officeDocument/2006/relationships/pivotTable" Target="../pivotTables/pivotTable13.xml"/><Relationship Id="rId9"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B4468-336D-4922-BD5A-42A763DC9779}">
  <sheetPr>
    <tabColor rgb="FFFFFF00"/>
  </sheetPr>
  <dimension ref="A1:K184"/>
  <sheetViews>
    <sheetView zoomScale="97" workbookViewId="0">
      <selection activeCell="K6" sqref="K6"/>
    </sheetView>
  </sheetViews>
  <sheetFormatPr defaultRowHeight="14.5" x14ac:dyDescent="0.35"/>
  <cols>
    <col min="1" max="1" width="28.1796875" bestFit="1" customWidth="1"/>
    <col min="2" max="2" width="9.26953125" bestFit="1" customWidth="1"/>
    <col min="3" max="3" width="13.36328125" bestFit="1" customWidth="1"/>
    <col min="4" max="4" width="6.1796875" bestFit="1" customWidth="1"/>
    <col min="5" max="5" width="12.90625" bestFit="1" customWidth="1"/>
    <col min="6" max="6" width="12.36328125" style="6" bestFit="1" customWidth="1"/>
    <col min="7" max="7" width="13.1796875" bestFit="1" customWidth="1"/>
    <col min="8" max="8" width="9.81640625" bestFit="1" customWidth="1"/>
    <col min="9" max="9" width="10.1796875" style="8" bestFit="1" customWidth="1"/>
  </cols>
  <sheetData>
    <row r="1" spans="1:11" x14ac:dyDescent="0.35">
      <c r="A1" t="s">
        <v>0</v>
      </c>
      <c r="B1" t="s">
        <v>1</v>
      </c>
      <c r="C1" t="s">
        <v>2</v>
      </c>
      <c r="D1" t="s">
        <v>3</v>
      </c>
      <c r="E1" t="s">
        <v>4</v>
      </c>
      <c r="F1" s="6" t="s">
        <v>5</v>
      </c>
      <c r="G1" t="s">
        <v>6</v>
      </c>
      <c r="H1" t="s">
        <v>204</v>
      </c>
      <c r="I1" s="8" t="s">
        <v>212</v>
      </c>
    </row>
    <row r="2" spans="1:11" x14ac:dyDescent="0.35">
      <c r="A2" t="s">
        <v>58</v>
      </c>
      <c r="B2" t="s">
        <v>15</v>
      </c>
      <c r="C2" t="s">
        <v>19</v>
      </c>
      <c r="D2">
        <v>22</v>
      </c>
      <c r="E2" s="7">
        <v>44446</v>
      </c>
      <c r="F2" s="6">
        <v>112780</v>
      </c>
      <c r="G2" t="s">
        <v>13</v>
      </c>
      <c r="H2" t="s">
        <v>205</v>
      </c>
      <c r="I2" s="8">
        <f ca="1">(TODAY()-Staff[[#This Row],[Date Joined]])/365</f>
        <v>2.9972602739726026</v>
      </c>
    </row>
    <row r="3" spans="1:11" x14ac:dyDescent="0.35">
      <c r="A3" t="s">
        <v>70</v>
      </c>
      <c r="B3" t="s">
        <v>15</v>
      </c>
      <c r="C3" t="s">
        <v>9</v>
      </c>
      <c r="D3">
        <v>46</v>
      </c>
      <c r="E3" s="7">
        <v>44758</v>
      </c>
      <c r="F3" s="6">
        <v>70610</v>
      </c>
      <c r="G3" t="s">
        <v>16</v>
      </c>
      <c r="H3" t="s">
        <v>205</v>
      </c>
      <c r="I3" s="8">
        <f ca="1">(TODAY()-Staff[[#This Row],[Date Joined]])/365</f>
        <v>2.1424657534246574</v>
      </c>
    </row>
    <row r="4" spans="1:11" x14ac:dyDescent="0.35">
      <c r="A4" t="s">
        <v>75</v>
      </c>
      <c r="B4" t="s">
        <v>8</v>
      </c>
      <c r="C4" t="s">
        <v>19</v>
      </c>
      <c r="D4">
        <v>28</v>
      </c>
      <c r="E4" s="7">
        <v>44357</v>
      </c>
      <c r="F4" s="6">
        <v>53240</v>
      </c>
      <c r="G4" t="s">
        <v>16</v>
      </c>
      <c r="H4" t="s">
        <v>205</v>
      </c>
      <c r="I4" s="8">
        <f ca="1">(TODAY()-Staff[[#This Row],[Date Joined]])/365</f>
        <v>3.2410958904109588</v>
      </c>
      <c r="K4">
        <f>COUNTIF(Staff[Country],"NZ")</f>
        <v>91</v>
      </c>
    </row>
    <row r="5" spans="1:11" x14ac:dyDescent="0.35">
      <c r="A5" t="s">
        <v>49</v>
      </c>
      <c r="B5" t="s">
        <v>206</v>
      </c>
      <c r="C5" t="s">
        <v>21</v>
      </c>
      <c r="D5">
        <v>37</v>
      </c>
      <c r="E5" s="7">
        <v>44146</v>
      </c>
      <c r="F5" s="6">
        <v>115440</v>
      </c>
      <c r="G5" t="s">
        <v>24</v>
      </c>
      <c r="H5" t="s">
        <v>205</v>
      </c>
      <c r="I5" s="8">
        <f ca="1">(TODAY()-Staff[[#This Row],[Date Joined]])/365</f>
        <v>3.8191780821917809</v>
      </c>
      <c r="K5" s="40">
        <f>COUNTIFS(Staff[Gender],"Female",Staff[Country],"NZ")/COUNTIF(Staff[Country],"NZ")</f>
        <v>0.47252747252747251</v>
      </c>
    </row>
    <row r="6" spans="1:11" x14ac:dyDescent="0.35">
      <c r="A6" t="s">
        <v>65</v>
      </c>
      <c r="B6" t="s">
        <v>15</v>
      </c>
      <c r="C6" t="s">
        <v>19</v>
      </c>
      <c r="D6">
        <v>32</v>
      </c>
      <c r="E6" s="7">
        <v>44465</v>
      </c>
      <c r="F6" s="6">
        <v>53540</v>
      </c>
      <c r="G6" t="s">
        <v>16</v>
      </c>
      <c r="H6" t="s">
        <v>205</v>
      </c>
      <c r="I6" s="8">
        <f ca="1">(TODAY()-Staff[[#This Row],[Date Joined]])/365</f>
        <v>2.9452054794520546</v>
      </c>
      <c r="K6" s="9"/>
    </row>
    <row r="7" spans="1:11" x14ac:dyDescent="0.35">
      <c r="A7" t="s">
        <v>81</v>
      </c>
      <c r="B7" t="s">
        <v>8</v>
      </c>
      <c r="C7" t="s">
        <v>9</v>
      </c>
      <c r="D7">
        <v>30</v>
      </c>
      <c r="E7" s="7">
        <v>44861</v>
      </c>
      <c r="F7" s="6">
        <v>112570</v>
      </c>
      <c r="G7" t="s">
        <v>16</v>
      </c>
      <c r="H7" t="s">
        <v>205</v>
      </c>
      <c r="I7" s="8">
        <f ca="1">(TODAY()-Staff[[#This Row],[Date Joined]])/365</f>
        <v>1.8602739726027397</v>
      </c>
    </row>
    <row r="8" spans="1:11" x14ac:dyDescent="0.35">
      <c r="A8" t="s">
        <v>51</v>
      </c>
      <c r="B8" t="s">
        <v>15</v>
      </c>
      <c r="C8" t="s">
        <v>9</v>
      </c>
      <c r="D8">
        <v>33</v>
      </c>
      <c r="E8" s="7">
        <v>44701</v>
      </c>
      <c r="F8" s="6">
        <v>48530</v>
      </c>
      <c r="G8" t="s">
        <v>13</v>
      </c>
      <c r="H8" t="s">
        <v>205</v>
      </c>
      <c r="I8" s="8">
        <f ca="1">(TODAY()-Staff[[#This Row],[Date Joined]])/365</f>
        <v>2.2986301369863016</v>
      </c>
    </row>
    <row r="9" spans="1:11" x14ac:dyDescent="0.35">
      <c r="A9" t="s">
        <v>61</v>
      </c>
      <c r="B9" t="s">
        <v>8</v>
      </c>
      <c r="C9" t="s">
        <v>12</v>
      </c>
      <c r="D9">
        <v>24</v>
      </c>
      <c r="E9" s="7">
        <v>44148</v>
      </c>
      <c r="F9" s="6">
        <v>62780</v>
      </c>
      <c r="G9" t="s">
        <v>16</v>
      </c>
      <c r="H9" t="s">
        <v>205</v>
      </c>
      <c r="I9" s="8">
        <f ca="1">(TODAY()-Staff[[#This Row],[Date Joined]])/365</f>
        <v>3.8136986301369862</v>
      </c>
    </row>
    <row r="10" spans="1:11" x14ac:dyDescent="0.35">
      <c r="A10" t="s">
        <v>82</v>
      </c>
      <c r="B10" t="s">
        <v>15</v>
      </c>
      <c r="C10" t="s">
        <v>12</v>
      </c>
      <c r="D10">
        <v>33</v>
      </c>
      <c r="E10" s="7">
        <v>44509</v>
      </c>
      <c r="F10" s="6">
        <v>53870</v>
      </c>
      <c r="G10" t="s">
        <v>16</v>
      </c>
      <c r="H10" t="s">
        <v>205</v>
      </c>
      <c r="I10" s="8">
        <f ca="1">(TODAY()-Staff[[#This Row],[Date Joined]])/365</f>
        <v>2.8246575342465752</v>
      </c>
    </row>
    <row r="11" spans="1:11" x14ac:dyDescent="0.35">
      <c r="A11" t="s">
        <v>60</v>
      </c>
      <c r="B11" t="s">
        <v>8</v>
      </c>
      <c r="C11" t="s">
        <v>56</v>
      </c>
      <c r="D11">
        <v>27</v>
      </c>
      <c r="E11" s="7">
        <v>44122</v>
      </c>
      <c r="F11" s="6">
        <v>119110</v>
      </c>
      <c r="G11" t="s">
        <v>16</v>
      </c>
      <c r="H11" t="s">
        <v>205</v>
      </c>
      <c r="I11" s="8">
        <f ca="1">(TODAY()-Staff[[#This Row],[Date Joined]])/365</f>
        <v>3.8849315068493149</v>
      </c>
    </row>
    <row r="12" spans="1:11" x14ac:dyDescent="0.35">
      <c r="A12" t="s">
        <v>87</v>
      </c>
      <c r="B12" t="s">
        <v>15</v>
      </c>
      <c r="C12" t="s">
        <v>12</v>
      </c>
      <c r="D12">
        <v>29</v>
      </c>
      <c r="E12" s="7">
        <v>44180</v>
      </c>
      <c r="F12" s="6">
        <v>112110</v>
      </c>
      <c r="G12" t="s">
        <v>24</v>
      </c>
      <c r="H12" t="s">
        <v>205</v>
      </c>
      <c r="I12" s="8">
        <f ca="1">(TODAY()-Staff[[#This Row],[Date Joined]])/365</f>
        <v>3.7260273972602738</v>
      </c>
    </row>
    <row r="13" spans="1:11" x14ac:dyDescent="0.35">
      <c r="A13" t="s">
        <v>76</v>
      </c>
      <c r="B13" t="s">
        <v>15</v>
      </c>
      <c r="C13" t="s">
        <v>19</v>
      </c>
      <c r="D13">
        <v>25</v>
      </c>
      <c r="E13" s="7">
        <v>44383</v>
      </c>
      <c r="F13" s="6">
        <v>65700</v>
      </c>
      <c r="G13" t="s">
        <v>16</v>
      </c>
      <c r="H13" t="s">
        <v>205</v>
      </c>
      <c r="I13" s="8">
        <f ca="1">(TODAY()-Staff[[#This Row],[Date Joined]])/365</f>
        <v>3.1698630136986301</v>
      </c>
    </row>
    <row r="14" spans="1:11" x14ac:dyDescent="0.35">
      <c r="A14" t="s">
        <v>97</v>
      </c>
      <c r="B14" t="s">
        <v>15</v>
      </c>
      <c r="C14" t="s">
        <v>12</v>
      </c>
      <c r="D14">
        <v>37</v>
      </c>
      <c r="E14" s="7">
        <v>44701</v>
      </c>
      <c r="F14" s="6">
        <v>69070</v>
      </c>
      <c r="G14" t="s">
        <v>16</v>
      </c>
      <c r="H14" t="s">
        <v>205</v>
      </c>
      <c r="I14" s="8">
        <f ca="1">(TODAY()-Staff[[#This Row],[Date Joined]])/365</f>
        <v>2.2986301369863016</v>
      </c>
    </row>
    <row r="15" spans="1:11" x14ac:dyDescent="0.35">
      <c r="A15" t="s">
        <v>22</v>
      </c>
      <c r="B15" t="s">
        <v>15</v>
      </c>
      <c r="C15" t="s">
        <v>12</v>
      </c>
      <c r="D15">
        <v>20</v>
      </c>
      <c r="E15" s="7">
        <v>44459</v>
      </c>
      <c r="F15" s="6">
        <v>107700</v>
      </c>
      <c r="G15" t="s">
        <v>16</v>
      </c>
      <c r="H15" t="s">
        <v>205</v>
      </c>
      <c r="I15" s="8">
        <f ca="1">(TODAY()-Staff[[#This Row],[Date Joined]])/365</f>
        <v>2.9616438356164383</v>
      </c>
    </row>
    <row r="16" spans="1:11" x14ac:dyDescent="0.35">
      <c r="A16" t="s">
        <v>84</v>
      </c>
      <c r="B16" t="s">
        <v>8</v>
      </c>
      <c r="C16" t="s">
        <v>12</v>
      </c>
      <c r="D16">
        <v>32</v>
      </c>
      <c r="E16" s="7">
        <v>44354</v>
      </c>
      <c r="F16" s="6">
        <v>43840</v>
      </c>
      <c r="G16" t="s">
        <v>13</v>
      </c>
      <c r="H16" t="s">
        <v>205</v>
      </c>
      <c r="I16" s="8">
        <f ca="1">(TODAY()-Staff[[#This Row],[Date Joined]])/365</f>
        <v>3.2493150684931509</v>
      </c>
    </row>
    <row r="17" spans="1:9" x14ac:dyDescent="0.35">
      <c r="A17" t="s">
        <v>105</v>
      </c>
      <c r="B17" t="s">
        <v>15</v>
      </c>
      <c r="C17" t="s">
        <v>9</v>
      </c>
      <c r="D17">
        <v>40</v>
      </c>
      <c r="E17" s="7">
        <v>44263</v>
      </c>
      <c r="F17" s="6">
        <v>99750</v>
      </c>
      <c r="G17" t="s">
        <v>16</v>
      </c>
      <c r="H17" t="s">
        <v>205</v>
      </c>
      <c r="I17" s="8">
        <f ca="1">(TODAY()-Staff[[#This Row],[Date Joined]])/365</f>
        <v>3.4986301369863013</v>
      </c>
    </row>
    <row r="18" spans="1:9" x14ac:dyDescent="0.35">
      <c r="A18" t="s">
        <v>47</v>
      </c>
      <c r="B18" t="s">
        <v>15</v>
      </c>
      <c r="C18" t="s">
        <v>9</v>
      </c>
      <c r="D18">
        <v>21</v>
      </c>
      <c r="E18" s="7">
        <v>44104</v>
      </c>
      <c r="F18" s="6">
        <v>37920</v>
      </c>
      <c r="G18" t="s">
        <v>16</v>
      </c>
      <c r="H18" t="s">
        <v>205</v>
      </c>
      <c r="I18" s="8">
        <f ca="1">(TODAY()-Staff[[#This Row],[Date Joined]])/365</f>
        <v>3.9342465753424656</v>
      </c>
    </row>
    <row r="19" spans="1:9" x14ac:dyDescent="0.35">
      <c r="A19" t="s">
        <v>31</v>
      </c>
      <c r="B19" t="s">
        <v>15</v>
      </c>
      <c r="C19" t="s">
        <v>9</v>
      </c>
      <c r="D19">
        <v>21</v>
      </c>
      <c r="E19" s="7">
        <v>44762</v>
      </c>
      <c r="F19" s="6">
        <v>57090</v>
      </c>
      <c r="G19" t="s">
        <v>16</v>
      </c>
      <c r="H19" t="s">
        <v>205</v>
      </c>
      <c r="I19" s="8">
        <f ca="1">(TODAY()-Staff[[#This Row],[Date Joined]])/365</f>
        <v>2.1315068493150684</v>
      </c>
    </row>
    <row r="20" spans="1:9" x14ac:dyDescent="0.35">
      <c r="A20" t="s">
        <v>30</v>
      </c>
      <c r="B20" t="s">
        <v>8</v>
      </c>
      <c r="C20" t="s">
        <v>12</v>
      </c>
      <c r="D20">
        <v>31</v>
      </c>
      <c r="E20" s="7">
        <v>44145</v>
      </c>
      <c r="F20" s="6">
        <v>41980</v>
      </c>
      <c r="G20" t="s">
        <v>16</v>
      </c>
      <c r="H20" t="s">
        <v>205</v>
      </c>
      <c r="I20" s="8">
        <f ca="1">(TODAY()-Staff[[#This Row],[Date Joined]])/365</f>
        <v>3.8219178082191783</v>
      </c>
    </row>
    <row r="21" spans="1:9" x14ac:dyDescent="0.35">
      <c r="A21" t="s">
        <v>78</v>
      </c>
      <c r="B21" t="s">
        <v>15</v>
      </c>
      <c r="C21" t="s">
        <v>56</v>
      </c>
      <c r="D21">
        <v>21</v>
      </c>
      <c r="E21" s="7">
        <v>44242</v>
      </c>
      <c r="F21" s="6">
        <v>75880</v>
      </c>
      <c r="G21" t="s">
        <v>16</v>
      </c>
      <c r="H21" t="s">
        <v>205</v>
      </c>
      <c r="I21" s="8">
        <f ca="1">(TODAY()-Staff[[#This Row],[Date Joined]])/365</f>
        <v>3.5561643835616437</v>
      </c>
    </row>
    <row r="22" spans="1:9" x14ac:dyDescent="0.35">
      <c r="A22" t="s">
        <v>36</v>
      </c>
      <c r="B22" t="s">
        <v>8</v>
      </c>
      <c r="C22" t="s">
        <v>21</v>
      </c>
      <c r="D22">
        <v>34</v>
      </c>
      <c r="E22" s="7">
        <v>44653</v>
      </c>
      <c r="F22" s="6">
        <v>58940</v>
      </c>
      <c r="G22" t="s">
        <v>16</v>
      </c>
      <c r="H22" t="s">
        <v>205</v>
      </c>
      <c r="I22" s="8">
        <f ca="1">(TODAY()-Staff[[#This Row],[Date Joined]])/365</f>
        <v>2.43013698630137</v>
      </c>
    </row>
    <row r="23" spans="1:9" x14ac:dyDescent="0.35">
      <c r="A23" t="s">
        <v>27</v>
      </c>
      <c r="B23" t="s">
        <v>8</v>
      </c>
      <c r="C23" t="s">
        <v>21</v>
      </c>
      <c r="D23">
        <v>30</v>
      </c>
      <c r="E23" s="7">
        <v>44389</v>
      </c>
      <c r="F23" s="6">
        <v>67910</v>
      </c>
      <c r="G23" t="s">
        <v>24</v>
      </c>
      <c r="H23" t="s">
        <v>205</v>
      </c>
      <c r="I23" s="8">
        <f ca="1">(TODAY()-Staff[[#This Row],[Date Joined]])/365</f>
        <v>3.1534246575342464</v>
      </c>
    </row>
    <row r="24" spans="1:9" x14ac:dyDescent="0.35">
      <c r="A24" t="s">
        <v>26</v>
      </c>
      <c r="B24" t="s">
        <v>8</v>
      </c>
      <c r="C24" t="s">
        <v>12</v>
      </c>
      <c r="D24">
        <v>31</v>
      </c>
      <c r="E24" s="7">
        <v>44663</v>
      </c>
      <c r="F24" s="6">
        <v>58100</v>
      </c>
      <c r="G24" t="s">
        <v>16</v>
      </c>
      <c r="H24" t="s">
        <v>205</v>
      </c>
      <c r="I24" s="8">
        <f ca="1">(TODAY()-Staff[[#This Row],[Date Joined]])/365</f>
        <v>2.4027397260273973</v>
      </c>
    </row>
    <row r="25" spans="1:9" x14ac:dyDescent="0.35">
      <c r="A25" t="s">
        <v>53</v>
      </c>
      <c r="B25" t="s">
        <v>15</v>
      </c>
      <c r="C25" t="s">
        <v>21</v>
      </c>
      <c r="D25">
        <v>27</v>
      </c>
      <c r="E25" s="7">
        <v>44567</v>
      </c>
      <c r="F25" s="6">
        <v>48980</v>
      </c>
      <c r="G25" t="s">
        <v>16</v>
      </c>
      <c r="H25" t="s">
        <v>205</v>
      </c>
      <c r="I25" s="8">
        <f ca="1">(TODAY()-Staff[[#This Row],[Date Joined]])/365</f>
        <v>2.6657534246575341</v>
      </c>
    </row>
    <row r="26" spans="1:9" x14ac:dyDescent="0.35">
      <c r="A26" t="s">
        <v>20</v>
      </c>
      <c r="B26" t="s">
        <v>206</v>
      </c>
      <c r="C26" t="s">
        <v>21</v>
      </c>
      <c r="D26">
        <v>30</v>
      </c>
      <c r="E26" s="7">
        <v>44597</v>
      </c>
      <c r="F26" s="6">
        <v>64000</v>
      </c>
      <c r="G26" t="s">
        <v>16</v>
      </c>
      <c r="H26" t="s">
        <v>205</v>
      </c>
      <c r="I26" s="8">
        <f ca="1">(TODAY()-Staff[[#This Row],[Date Joined]])/365</f>
        <v>2.5835616438356164</v>
      </c>
    </row>
    <row r="27" spans="1:9" x14ac:dyDescent="0.35">
      <c r="A27" t="s">
        <v>7</v>
      </c>
      <c r="B27" t="s">
        <v>8</v>
      </c>
      <c r="C27" t="s">
        <v>9</v>
      </c>
      <c r="D27">
        <v>42</v>
      </c>
      <c r="E27" s="7">
        <v>44779</v>
      </c>
      <c r="F27" s="6">
        <v>75000</v>
      </c>
      <c r="G27" t="s">
        <v>10</v>
      </c>
      <c r="H27" t="s">
        <v>205</v>
      </c>
      <c r="I27" s="8">
        <f ca="1">(TODAY()-Staff[[#This Row],[Date Joined]])/365</f>
        <v>2.0849315068493151</v>
      </c>
    </row>
    <row r="28" spans="1:9" x14ac:dyDescent="0.35">
      <c r="A28" t="s">
        <v>74</v>
      </c>
      <c r="B28" t="s">
        <v>8</v>
      </c>
      <c r="C28" t="s">
        <v>12</v>
      </c>
      <c r="D28">
        <v>40</v>
      </c>
      <c r="E28" s="7">
        <v>44337</v>
      </c>
      <c r="F28" s="6">
        <v>87620</v>
      </c>
      <c r="G28" t="s">
        <v>16</v>
      </c>
      <c r="H28" t="s">
        <v>205</v>
      </c>
      <c r="I28" s="8">
        <f ca="1">(TODAY()-Staff[[#This Row],[Date Joined]])/365</f>
        <v>3.2958904109589042</v>
      </c>
    </row>
    <row r="29" spans="1:9" x14ac:dyDescent="0.35">
      <c r="A29" t="s">
        <v>44</v>
      </c>
      <c r="B29" t="s">
        <v>8</v>
      </c>
      <c r="C29" t="s">
        <v>12</v>
      </c>
      <c r="D29">
        <v>29</v>
      </c>
      <c r="E29" s="7">
        <v>44023</v>
      </c>
      <c r="F29" s="6">
        <v>34980</v>
      </c>
      <c r="G29" t="s">
        <v>16</v>
      </c>
      <c r="H29" t="s">
        <v>205</v>
      </c>
      <c r="I29" s="8">
        <f ca="1">(TODAY()-Staff[[#This Row],[Date Joined]])/365</f>
        <v>4.1561643835616442</v>
      </c>
    </row>
    <row r="30" spans="1:9" x14ac:dyDescent="0.35">
      <c r="A30" t="s">
        <v>35</v>
      </c>
      <c r="B30" t="s">
        <v>8</v>
      </c>
      <c r="C30" t="s">
        <v>21</v>
      </c>
      <c r="D30">
        <v>28</v>
      </c>
      <c r="E30" s="7">
        <v>44185</v>
      </c>
      <c r="F30" s="6">
        <v>75970</v>
      </c>
      <c r="G30" t="s">
        <v>16</v>
      </c>
      <c r="H30" t="s">
        <v>205</v>
      </c>
      <c r="I30" s="8">
        <f ca="1">(TODAY()-Staff[[#This Row],[Date Joined]])/365</f>
        <v>3.7123287671232879</v>
      </c>
    </row>
    <row r="31" spans="1:9" x14ac:dyDescent="0.35">
      <c r="A31" t="s">
        <v>38</v>
      </c>
      <c r="B31" t="s">
        <v>8</v>
      </c>
      <c r="C31" t="s">
        <v>21</v>
      </c>
      <c r="D31">
        <v>34</v>
      </c>
      <c r="E31" s="7">
        <v>44612</v>
      </c>
      <c r="F31" s="6">
        <v>60130</v>
      </c>
      <c r="G31" t="s">
        <v>16</v>
      </c>
      <c r="H31" t="s">
        <v>205</v>
      </c>
      <c r="I31" s="8">
        <f ca="1">(TODAY()-Staff[[#This Row],[Date Joined]])/365</f>
        <v>2.5424657534246577</v>
      </c>
    </row>
    <row r="32" spans="1:9" x14ac:dyDescent="0.35">
      <c r="A32" t="s">
        <v>41</v>
      </c>
      <c r="B32" t="s">
        <v>8</v>
      </c>
      <c r="C32" t="s">
        <v>12</v>
      </c>
      <c r="D32">
        <v>33</v>
      </c>
      <c r="E32" s="7">
        <v>44374</v>
      </c>
      <c r="F32" s="6">
        <v>75480</v>
      </c>
      <c r="G32" t="s">
        <v>42</v>
      </c>
      <c r="H32" t="s">
        <v>205</v>
      </c>
      <c r="I32" s="8">
        <f ca="1">(TODAY()-Staff[[#This Row],[Date Joined]])/365</f>
        <v>3.1945205479452055</v>
      </c>
    </row>
    <row r="33" spans="1:9" x14ac:dyDescent="0.35">
      <c r="A33" t="s">
        <v>40</v>
      </c>
      <c r="B33" t="s">
        <v>15</v>
      </c>
      <c r="C33" t="s">
        <v>9</v>
      </c>
      <c r="D33">
        <v>33</v>
      </c>
      <c r="E33" s="7">
        <v>44164</v>
      </c>
      <c r="F33" s="6">
        <v>115920</v>
      </c>
      <c r="G33" t="s">
        <v>16</v>
      </c>
      <c r="H33" t="s">
        <v>205</v>
      </c>
      <c r="I33" s="8">
        <f ca="1">(TODAY()-Staff[[#This Row],[Date Joined]])/365</f>
        <v>3.7698630136986302</v>
      </c>
    </row>
    <row r="34" spans="1:9" x14ac:dyDescent="0.35">
      <c r="A34" t="s">
        <v>48</v>
      </c>
      <c r="B34" t="s">
        <v>8</v>
      </c>
      <c r="C34" t="s">
        <v>19</v>
      </c>
      <c r="D34">
        <v>36</v>
      </c>
      <c r="E34" s="7">
        <v>44494</v>
      </c>
      <c r="F34" s="6">
        <v>78540</v>
      </c>
      <c r="G34" t="s">
        <v>16</v>
      </c>
      <c r="H34" t="s">
        <v>205</v>
      </c>
      <c r="I34" s="8">
        <f ca="1">(TODAY()-Staff[[#This Row],[Date Joined]])/365</f>
        <v>2.8657534246575342</v>
      </c>
    </row>
    <row r="35" spans="1:9" x14ac:dyDescent="0.35">
      <c r="A35" t="s">
        <v>34</v>
      </c>
      <c r="B35" t="s">
        <v>15</v>
      </c>
      <c r="C35" t="s">
        <v>9</v>
      </c>
      <c r="D35">
        <v>25</v>
      </c>
      <c r="E35" s="7">
        <v>44726</v>
      </c>
      <c r="F35" s="6">
        <v>109190</v>
      </c>
      <c r="G35" t="s">
        <v>13</v>
      </c>
      <c r="H35" t="s">
        <v>205</v>
      </c>
      <c r="I35" s="8">
        <f ca="1">(TODAY()-Staff[[#This Row],[Date Joined]])/365</f>
        <v>2.2301369863013698</v>
      </c>
    </row>
    <row r="36" spans="1:9" x14ac:dyDescent="0.35">
      <c r="A36" t="s">
        <v>73</v>
      </c>
      <c r="B36" t="s">
        <v>8</v>
      </c>
      <c r="C36" t="s">
        <v>19</v>
      </c>
      <c r="D36">
        <v>34</v>
      </c>
      <c r="E36" s="7">
        <v>44721</v>
      </c>
      <c r="F36" s="6">
        <v>49630</v>
      </c>
      <c r="G36" t="s">
        <v>24</v>
      </c>
      <c r="H36" t="s">
        <v>205</v>
      </c>
      <c r="I36" s="8">
        <f ca="1">(TODAY()-Staff[[#This Row],[Date Joined]])/365</f>
        <v>2.2438356164383562</v>
      </c>
    </row>
    <row r="37" spans="1:9" x14ac:dyDescent="0.35">
      <c r="A37" t="s">
        <v>107</v>
      </c>
      <c r="B37" t="s">
        <v>8</v>
      </c>
      <c r="C37" t="s">
        <v>9</v>
      </c>
      <c r="D37">
        <v>28</v>
      </c>
      <c r="E37" s="7">
        <v>44630</v>
      </c>
      <c r="F37" s="6">
        <v>99970</v>
      </c>
      <c r="G37" t="s">
        <v>16</v>
      </c>
      <c r="H37" t="s">
        <v>205</v>
      </c>
      <c r="I37" s="8">
        <f ca="1">(TODAY()-Staff[[#This Row],[Date Joined]])/365</f>
        <v>2.493150684931507</v>
      </c>
    </row>
    <row r="38" spans="1:9" x14ac:dyDescent="0.35">
      <c r="A38" t="s">
        <v>71</v>
      </c>
      <c r="B38" t="s">
        <v>8</v>
      </c>
      <c r="C38" t="s">
        <v>12</v>
      </c>
      <c r="D38">
        <v>33</v>
      </c>
      <c r="E38" s="7">
        <v>44190</v>
      </c>
      <c r="F38" s="6">
        <v>96140</v>
      </c>
      <c r="G38" t="s">
        <v>16</v>
      </c>
      <c r="H38" t="s">
        <v>205</v>
      </c>
      <c r="I38" s="8">
        <f ca="1">(TODAY()-Staff[[#This Row],[Date Joined]])/365</f>
        <v>3.6986301369863015</v>
      </c>
    </row>
    <row r="39" spans="1:9" x14ac:dyDescent="0.35">
      <c r="A39" t="s">
        <v>50</v>
      </c>
      <c r="B39" t="s">
        <v>15</v>
      </c>
      <c r="C39" t="s">
        <v>9</v>
      </c>
      <c r="D39">
        <v>31</v>
      </c>
      <c r="E39" s="7">
        <v>44724</v>
      </c>
      <c r="F39" s="6">
        <v>103550</v>
      </c>
      <c r="G39" t="s">
        <v>16</v>
      </c>
      <c r="H39" t="s">
        <v>205</v>
      </c>
      <c r="I39" s="8">
        <f ca="1">(TODAY()-Staff[[#This Row],[Date Joined]])/365</f>
        <v>2.2356164383561645</v>
      </c>
    </row>
    <row r="40" spans="1:9" x14ac:dyDescent="0.35">
      <c r="A40" t="s">
        <v>14</v>
      </c>
      <c r="B40" t="s">
        <v>15</v>
      </c>
      <c r="C40" t="s">
        <v>12</v>
      </c>
      <c r="D40">
        <v>31</v>
      </c>
      <c r="E40" s="7">
        <v>44511</v>
      </c>
      <c r="F40" s="6">
        <v>48950</v>
      </c>
      <c r="G40" t="s">
        <v>16</v>
      </c>
      <c r="H40" t="s">
        <v>205</v>
      </c>
      <c r="I40" s="8">
        <f ca="1">(TODAY()-Staff[[#This Row],[Date Joined]])/365</f>
        <v>2.8191780821917809</v>
      </c>
    </row>
    <row r="41" spans="1:9" x14ac:dyDescent="0.35">
      <c r="A41" t="s">
        <v>63</v>
      </c>
      <c r="B41" t="s">
        <v>15</v>
      </c>
      <c r="C41" t="s">
        <v>21</v>
      </c>
      <c r="D41">
        <v>24</v>
      </c>
      <c r="E41" s="7">
        <v>44436</v>
      </c>
      <c r="F41" s="6">
        <v>52610</v>
      </c>
      <c r="G41" t="s">
        <v>24</v>
      </c>
      <c r="H41" t="s">
        <v>205</v>
      </c>
      <c r="I41" s="8">
        <f ca="1">(TODAY()-Staff[[#This Row],[Date Joined]])/365</f>
        <v>3.0246575342465754</v>
      </c>
    </row>
    <row r="42" spans="1:9" x14ac:dyDescent="0.35">
      <c r="A42" t="s">
        <v>72</v>
      </c>
      <c r="B42" t="s">
        <v>8</v>
      </c>
      <c r="C42" t="s">
        <v>9</v>
      </c>
      <c r="D42">
        <v>36</v>
      </c>
      <c r="E42" s="7">
        <v>44529</v>
      </c>
      <c r="F42" s="6">
        <v>78390</v>
      </c>
      <c r="G42" t="s">
        <v>16</v>
      </c>
      <c r="H42" t="s">
        <v>205</v>
      </c>
      <c r="I42" s="8">
        <f ca="1">(TODAY()-Staff[[#This Row],[Date Joined]])/365</f>
        <v>2.7698630136986302</v>
      </c>
    </row>
    <row r="43" spans="1:9" x14ac:dyDescent="0.35">
      <c r="A43" t="s">
        <v>88</v>
      </c>
      <c r="B43" t="s">
        <v>8</v>
      </c>
      <c r="C43" t="s">
        <v>21</v>
      </c>
      <c r="D43">
        <v>33</v>
      </c>
      <c r="E43" s="7">
        <v>44809</v>
      </c>
      <c r="F43" s="6">
        <v>86570</v>
      </c>
      <c r="G43" t="s">
        <v>16</v>
      </c>
      <c r="H43" t="s">
        <v>205</v>
      </c>
      <c r="I43" s="8">
        <f ca="1">(TODAY()-Staff[[#This Row],[Date Joined]])/365</f>
        <v>2.0027397260273974</v>
      </c>
    </row>
    <row r="44" spans="1:9" x14ac:dyDescent="0.35">
      <c r="A44" t="s">
        <v>92</v>
      </c>
      <c r="B44" t="s">
        <v>8</v>
      </c>
      <c r="C44" t="s">
        <v>12</v>
      </c>
      <c r="D44">
        <v>27</v>
      </c>
      <c r="E44" s="7">
        <v>44686</v>
      </c>
      <c r="F44" s="6">
        <v>83750</v>
      </c>
      <c r="G44" t="s">
        <v>16</v>
      </c>
      <c r="H44" t="s">
        <v>205</v>
      </c>
      <c r="I44" s="8">
        <f ca="1">(TODAY()-Staff[[#This Row],[Date Joined]])/365</f>
        <v>2.3397260273972602</v>
      </c>
    </row>
    <row r="45" spans="1:9" x14ac:dyDescent="0.35">
      <c r="A45" t="s">
        <v>102</v>
      </c>
      <c r="B45" t="s">
        <v>8</v>
      </c>
      <c r="C45" t="s">
        <v>21</v>
      </c>
      <c r="D45">
        <v>34</v>
      </c>
      <c r="E45" s="7">
        <v>44445</v>
      </c>
      <c r="F45" s="6">
        <v>92450</v>
      </c>
      <c r="G45" t="s">
        <v>16</v>
      </c>
      <c r="H45" t="s">
        <v>205</v>
      </c>
      <c r="I45" s="8">
        <f ca="1">(TODAY()-Staff[[#This Row],[Date Joined]])/365</f>
        <v>3</v>
      </c>
    </row>
    <row r="46" spans="1:9" x14ac:dyDescent="0.35">
      <c r="A46" t="s">
        <v>64</v>
      </c>
      <c r="B46" t="s">
        <v>15</v>
      </c>
      <c r="C46" t="s">
        <v>12</v>
      </c>
      <c r="D46">
        <v>20</v>
      </c>
      <c r="E46" s="7">
        <v>44183</v>
      </c>
      <c r="F46" s="6">
        <v>112650</v>
      </c>
      <c r="G46" t="s">
        <v>16</v>
      </c>
      <c r="H46" t="s">
        <v>205</v>
      </c>
      <c r="I46" s="8">
        <f ca="1">(TODAY()-Staff[[#This Row],[Date Joined]])/365</f>
        <v>3.7178082191780821</v>
      </c>
    </row>
    <row r="47" spans="1:9" x14ac:dyDescent="0.35">
      <c r="A47" t="s">
        <v>104</v>
      </c>
      <c r="B47" t="s">
        <v>15</v>
      </c>
      <c r="C47" t="s">
        <v>9</v>
      </c>
      <c r="D47">
        <v>20</v>
      </c>
      <c r="E47" s="7">
        <v>44744</v>
      </c>
      <c r="F47" s="6">
        <v>79570</v>
      </c>
      <c r="G47" t="s">
        <v>16</v>
      </c>
      <c r="H47" t="s">
        <v>205</v>
      </c>
      <c r="I47" s="8">
        <f ca="1">(TODAY()-Staff[[#This Row],[Date Joined]])/365</f>
        <v>2.1808219178082191</v>
      </c>
    </row>
    <row r="48" spans="1:9" x14ac:dyDescent="0.35">
      <c r="A48" t="s">
        <v>91</v>
      </c>
      <c r="B48" t="s">
        <v>8</v>
      </c>
      <c r="C48" t="s">
        <v>19</v>
      </c>
      <c r="D48">
        <v>20</v>
      </c>
      <c r="E48" s="7">
        <v>44537</v>
      </c>
      <c r="F48" s="6">
        <v>68900</v>
      </c>
      <c r="G48" t="s">
        <v>24</v>
      </c>
      <c r="H48" t="s">
        <v>205</v>
      </c>
      <c r="I48" s="8">
        <f ca="1">(TODAY()-Staff[[#This Row],[Date Joined]])/365</f>
        <v>2.7479452054794522</v>
      </c>
    </row>
    <row r="49" spans="1:9" x14ac:dyDescent="0.35">
      <c r="A49" t="s">
        <v>39</v>
      </c>
      <c r="B49" t="s">
        <v>8</v>
      </c>
      <c r="C49" t="s">
        <v>12</v>
      </c>
      <c r="D49">
        <v>25</v>
      </c>
      <c r="E49" s="7">
        <v>44694</v>
      </c>
      <c r="F49" s="6">
        <v>80700</v>
      </c>
      <c r="G49" t="s">
        <v>13</v>
      </c>
      <c r="H49" t="s">
        <v>205</v>
      </c>
      <c r="I49" s="8">
        <f ca="1">(TODAY()-Staff[[#This Row],[Date Joined]])/365</f>
        <v>2.3178082191780822</v>
      </c>
    </row>
    <row r="50" spans="1:9" x14ac:dyDescent="0.35">
      <c r="A50" t="s">
        <v>100</v>
      </c>
      <c r="B50" t="s">
        <v>15</v>
      </c>
      <c r="C50" t="s">
        <v>9</v>
      </c>
      <c r="D50">
        <v>19</v>
      </c>
      <c r="E50" s="7">
        <v>44277</v>
      </c>
      <c r="F50" s="6">
        <v>58960</v>
      </c>
      <c r="G50" t="s">
        <v>16</v>
      </c>
      <c r="H50" t="s">
        <v>205</v>
      </c>
      <c r="I50" s="8">
        <f ca="1">(TODAY()-Staff[[#This Row],[Date Joined]])/365</f>
        <v>3.4602739726027396</v>
      </c>
    </row>
    <row r="51" spans="1:9" x14ac:dyDescent="0.35">
      <c r="A51" t="s">
        <v>106</v>
      </c>
      <c r="B51" t="s">
        <v>15</v>
      </c>
      <c r="C51" t="s">
        <v>12</v>
      </c>
      <c r="D51">
        <v>36</v>
      </c>
      <c r="E51" s="7">
        <v>44019</v>
      </c>
      <c r="F51" s="6">
        <v>118840</v>
      </c>
      <c r="G51" t="s">
        <v>16</v>
      </c>
      <c r="H51" t="s">
        <v>205</v>
      </c>
      <c r="I51" s="8">
        <f ca="1">(TODAY()-Staff[[#This Row],[Date Joined]])/365</f>
        <v>4.1671232876712327</v>
      </c>
    </row>
    <row r="52" spans="1:9" x14ac:dyDescent="0.35">
      <c r="A52" t="s">
        <v>29</v>
      </c>
      <c r="B52" t="s">
        <v>15</v>
      </c>
      <c r="C52" t="s">
        <v>21</v>
      </c>
      <c r="D52">
        <v>28</v>
      </c>
      <c r="E52" s="7">
        <v>44041</v>
      </c>
      <c r="F52" s="6">
        <v>48170</v>
      </c>
      <c r="G52" t="s">
        <v>13</v>
      </c>
      <c r="H52" t="s">
        <v>205</v>
      </c>
      <c r="I52" s="8">
        <f ca="1">(TODAY()-Staff[[#This Row],[Date Joined]])/365</f>
        <v>4.1068493150684935</v>
      </c>
    </row>
    <row r="53" spans="1:9" x14ac:dyDescent="0.35">
      <c r="A53" t="s">
        <v>108</v>
      </c>
      <c r="B53" t="s">
        <v>8</v>
      </c>
      <c r="C53" t="s">
        <v>56</v>
      </c>
      <c r="D53">
        <v>32</v>
      </c>
      <c r="E53" s="7">
        <v>44400</v>
      </c>
      <c r="F53" s="6">
        <v>45510</v>
      </c>
      <c r="G53" t="s">
        <v>16</v>
      </c>
      <c r="H53" t="s">
        <v>205</v>
      </c>
      <c r="I53" s="8">
        <f ca="1">(TODAY()-Staff[[#This Row],[Date Joined]])/365</f>
        <v>3.1232876712328768</v>
      </c>
    </row>
    <row r="54" spans="1:9" x14ac:dyDescent="0.35">
      <c r="A54" t="s">
        <v>83</v>
      </c>
      <c r="B54" t="s">
        <v>8</v>
      </c>
      <c r="C54" t="s">
        <v>9</v>
      </c>
      <c r="D54">
        <v>36</v>
      </c>
      <c r="E54" s="7">
        <v>44085</v>
      </c>
      <c r="F54" s="6">
        <v>114890</v>
      </c>
      <c r="G54" t="s">
        <v>16</v>
      </c>
      <c r="H54" t="s">
        <v>205</v>
      </c>
      <c r="I54" s="8">
        <f ca="1">(TODAY()-Staff[[#This Row],[Date Joined]])/365</f>
        <v>3.9863013698630136</v>
      </c>
    </row>
    <row r="55" spans="1:9" x14ac:dyDescent="0.35">
      <c r="A55" t="s">
        <v>67</v>
      </c>
      <c r="B55" t="s">
        <v>15</v>
      </c>
      <c r="C55" t="s">
        <v>12</v>
      </c>
      <c r="D55">
        <v>30</v>
      </c>
      <c r="E55" s="7">
        <v>44850</v>
      </c>
      <c r="F55" s="6">
        <v>69710</v>
      </c>
      <c r="G55" t="s">
        <v>16</v>
      </c>
      <c r="H55" t="s">
        <v>205</v>
      </c>
      <c r="I55" s="8">
        <f ca="1">(TODAY()-Staff[[#This Row],[Date Joined]])/365</f>
        <v>1.8904109589041096</v>
      </c>
    </row>
    <row r="56" spans="1:9" x14ac:dyDescent="0.35">
      <c r="A56" t="s">
        <v>94</v>
      </c>
      <c r="B56" t="s">
        <v>15</v>
      </c>
      <c r="C56" t="s">
        <v>21</v>
      </c>
      <c r="D56">
        <v>36</v>
      </c>
      <c r="E56" s="7">
        <v>44333</v>
      </c>
      <c r="F56" s="6">
        <v>71380</v>
      </c>
      <c r="G56" t="s">
        <v>16</v>
      </c>
      <c r="H56" t="s">
        <v>205</v>
      </c>
      <c r="I56" s="8">
        <f ca="1">(TODAY()-Staff[[#This Row],[Date Joined]])/365</f>
        <v>3.3068493150684932</v>
      </c>
    </row>
    <row r="57" spans="1:9" x14ac:dyDescent="0.35">
      <c r="A57" t="s">
        <v>33</v>
      </c>
      <c r="B57" t="s">
        <v>8</v>
      </c>
      <c r="C57" t="s">
        <v>19</v>
      </c>
      <c r="D57">
        <v>38</v>
      </c>
      <c r="E57" s="7">
        <v>44377</v>
      </c>
      <c r="F57" s="6">
        <v>109160</v>
      </c>
      <c r="G57" t="s">
        <v>10</v>
      </c>
      <c r="H57" t="s">
        <v>205</v>
      </c>
      <c r="I57" s="8">
        <f ca="1">(TODAY()-Staff[[#This Row],[Date Joined]])/365</f>
        <v>3.1863013698630138</v>
      </c>
    </row>
    <row r="58" spans="1:9" x14ac:dyDescent="0.35">
      <c r="A58" t="s">
        <v>98</v>
      </c>
      <c r="B58" t="s">
        <v>15</v>
      </c>
      <c r="C58" t="s">
        <v>9</v>
      </c>
      <c r="D58">
        <v>27</v>
      </c>
      <c r="E58" s="7">
        <v>44609</v>
      </c>
      <c r="F58" s="6">
        <v>113280</v>
      </c>
      <c r="G58" t="s">
        <v>42</v>
      </c>
      <c r="H58" t="s">
        <v>205</v>
      </c>
      <c r="I58" s="8">
        <f ca="1">(TODAY()-Staff[[#This Row],[Date Joined]])/365</f>
        <v>2.5506849315068494</v>
      </c>
    </row>
    <row r="59" spans="1:9" x14ac:dyDescent="0.35">
      <c r="A59" t="s">
        <v>25</v>
      </c>
      <c r="B59" t="s">
        <v>15</v>
      </c>
      <c r="C59" t="s">
        <v>12</v>
      </c>
      <c r="D59">
        <v>30</v>
      </c>
      <c r="E59" s="7">
        <v>44273</v>
      </c>
      <c r="F59" s="6">
        <v>69120</v>
      </c>
      <c r="G59" t="s">
        <v>16</v>
      </c>
      <c r="H59" t="s">
        <v>205</v>
      </c>
      <c r="I59" s="8">
        <f ca="1">(TODAY()-Staff[[#This Row],[Date Joined]])/365</f>
        <v>3.4712328767123286</v>
      </c>
    </row>
    <row r="60" spans="1:9" x14ac:dyDescent="0.35">
      <c r="A60" t="s">
        <v>55</v>
      </c>
      <c r="B60" t="s">
        <v>8</v>
      </c>
      <c r="C60" t="s">
        <v>56</v>
      </c>
      <c r="D60">
        <v>37</v>
      </c>
      <c r="E60" s="7">
        <v>44451</v>
      </c>
      <c r="F60" s="6">
        <v>118100</v>
      </c>
      <c r="G60" t="s">
        <v>16</v>
      </c>
      <c r="H60" t="s">
        <v>205</v>
      </c>
      <c r="I60" s="8">
        <f ca="1">(TODAY()-Staff[[#This Row],[Date Joined]])/365</f>
        <v>2.9835616438356163</v>
      </c>
    </row>
    <row r="61" spans="1:9" x14ac:dyDescent="0.35">
      <c r="A61" t="s">
        <v>62</v>
      </c>
      <c r="B61" t="s">
        <v>8</v>
      </c>
      <c r="C61" t="s">
        <v>9</v>
      </c>
      <c r="D61">
        <v>22</v>
      </c>
      <c r="E61" s="7">
        <v>44450</v>
      </c>
      <c r="F61" s="6">
        <v>76900</v>
      </c>
      <c r="G61" t="s">
        <v>13</v>
      </c>
      <c r="H61" t="s">
        <v>205</v>
      </c>
      <c r="I61" s="8">
        <f ca="1">(TODAY()-Staff[[#This Row],[Date Joined]])/365</f>
        <v>2.9863013698630136</v>
      </c>
    </row>
    <row r="62" spans="1:9" x14ac:dyDescent="0.35">
      <c r="A62" t="s">
        <v>17</v>
      </c>
      <c r="B62" t="s">
        <v>8</v>
      </c>
      <c r="C62" t="s">
        <v>12</v>
      </c>
      <c r="D62">
        <v>43</v>
      </c>
      <c r="E62" s="7">
        <v>45045</v>
      </c>
      <c r="F62" s="6">
        <v>114870</v>
      </c>
      <c r="G62" t="s">
        <v>16</v>
      </c>
      <c r="H62" t="s">
        <v>205</v>
      </c>
      <c r="I62" s="8">
        <f ca="1">(TODAY()-Staff[[#This Row],[Date Joined]])/365</f>
        <v>1.3561643835616439</v>
      </c>
    </row>
    <row r="63" spans="1:9" x14ac:dyDescent="0.35">
      <c r="A63" t="s">
        <v>52</v>
      </c>
      <c r="B63" t="s">
        <v>206</v>
      </c>
      <c r="C63" t="s">
        <v>12</v>
      </c>
      <c r="D63">
        <v>32</v>
      </c>
      <c r="E63" s="7">
        <v>44774</v>
      </c>
      <c r="F63" s="6">
        <v>91310</v>
      </c>
      <c r="G63" t="s">
        <v>16</v>
      </c>
      <c r="H63" t="s">
        <v>205</v>
      </c>
      <c r="I63" s="8">
        <f ca="1">(TODAY()-Staff[[#This Row],[Date Joined]])/365</f>
        <v>2.0986301369863014</v>
      </c>
    </row>
    <row r="64" spans="1:9" x14ac:dyDescent="0.35">
      <c r="A64" t="s">
        <v>43</v>
      </c>
      <c r="B64" t="s">
        <v>8</v>
      </c>
      <c r="C64" t="s">
        <v>9</v>
      </c>
      <c r="D64">
        <v>28</v>
      </c>
      <c r="E64" s="7">
        <v>44486</v>
      </c>
      <c r="F64" s="6">
        <v>104770</v>
      </c>
      <c r="G64" t="s">
        <v>16</v>
      </c>
      <c r="H64" t="s">
        <v>205</v>
      </c>
      <c r="I64" s="8">
        <f ca="1">(TODAY()-Staff[[#This Row],[Date Joined]])/365</f>
        <v>2.8876712328767122</v>
      </c>
    </row>
    <row r="65" spans="1:9" x14ac:dyDescent="0.35">
      <c r="A65" t="s">
        <v>89</v>
      </c>
      <c r="B65" t="s">
        <v>15</v>
      </c>
      <c r="C65" t="s">
        <v>19</v>
      </c>
      <c r="D65">
        <v>27</v>
      </c>
      <c r="E65" s="7">
        <v>44134</v>
      </c>
      <c r="F65" s="6">
        <v>54970</v>
      </c>
      <c r="G65" t="s">
        <v>16</v>
      </c>
      <c r="H65" t="s">
        <v>205</v>
      </c>
      <c r="I65" s="8">
        <f ca="1">(TODAY()-Staff[[#This Row],[Date Joined]])/365</f>
        <v>3.8520547945205479</v>
      </c>
    </row>
    <row r="66" spans="1:9" x14ac:dyDescent="0.35">
      <c r="A66" t="s">
        <v>11</v>
      </c>
      <c r="B66" t="s">
        <v>206</v>
      </c>
      <c r="C66" t="s">
        <v>12</v>
      </c>
      <c r="D66">
        <v>26</v>
      </c>
      <c r="E66" s="7">
        <v>44271</v>
      </c>
      <c r="F66" s="6">
        <v>90700</v>
      </c>
      <c r="G66" t="s">
        <v>13</v>
      </c>
      <c r="H66" t="s">
        <v>205</v>
      </c>
      <c r="I66" s="8">
        <f ca="1">(TODAY()-Staff[[#This Row],[Date Joined]])/365</f>
        <v>3.4767123287671233</v>
      </c>
    </row>
    <row r="67" spans="1:9" x14ac:dyDescent="0.35">
      <c r="A67" t="s">
        <v>109</v>
      </c>
      <c r="B67" t="s">
        <v>8</v>
      </c>
      <c r="C67" t="s">
        <v>19</v>
      </c>
      <c r="D67">
        <v>38</v>
      </c>
      <c r="E67" s="7">
        <v>44329</v>
      </c>
      <c r="F67" s="6">
        <v>56870</v>
      </c>
      <c r="G67" t="s">
        <v>13</v>
      </c>
      <c r="H67" t="s">
        <v>205</v>
      </c>
      <c r="I67" s="8">
        <f ca="1">(TODAY()-Staff[[#This Row],[Date Joined]])/365</f>
        <v>3.3178082191780822</v>
      </c>
    </row>
    <row r="68" spans="1:9" x14ac:dyDescent="0.35">
      <c r="A68" t="s">
        <v>77</v>
      </c>
      <c r="B68" t="s">
        <v>8</v>
      </c>
      <c r="C68" t="s">
        <v>19</v>
      </c>
      <c r="D68">
        <v>25</v>
      </c>
      <c r="E68" s="7">
        <v>44205</v>
      </c>
      <c r="F68" s="6">
        <v>92700</v>
      </c>
      <c r="G68" t="s">
        <v>16</v>
      </c>
      <c r="H68" t="s">
        <v>205</v>
      </c>
      <c r="I68" s="8">
        <f ca="1">(TODAY()-Staff[[#This Row],[Date Joined]])/365</f>
        <v>3.6575342465753424</v>
      </c>
    </row>
    <row r="69" spans="1:9" x14ac:dyDescent="0.35">
      <c r="A69" t="s">
        <v>32</v>
      </c>
      <c r="B69" t="s">
        <v>8</v>
      </c>
      <c r="C69" t="s">
        <v>21</v>
      </c>
      <c r="D69">
        <v>21</v>
      </c>
      <c r="E69" s="7">
        <v>44317</v>
      </c>
      <c r="F69" s="6">
        <v>65920</v>
      </c>
      <c r="G69" t="s">
        <v>16</v>
      </c>
      <c r="H69" t="s">
        <v>205</v>
      </c>
      <c r="I69" s="8">
        <f ca="1">(TODAY()-Staff[[#This Row],[Date Joined]])/365</f>
        <v>3.3506849315068492</v>
      </c>
    </row>
    <row r="70" spans="1:9" x14ac:dyDescent="0.35">
      <c r="A70" t="s">
        <v>59</v>
      </c>
      <c r="B70" t="s">
        <v>15</v>
      </c>
      <c r="C70" t="s">
        <v>9</v>
      </c>
      <c r="D70">
        <v>26</v>
      </c>
      <c r="E70" s="7">
        <v>44225</v>
      </c>
      <c r="F70" s="6">
        <v>47360</v>
      </c>
      <c r="G70" t="s">
        <v>16</v>
      </c>
      <c r="H70" t="s">
        <v>205</v>
      </c>
      <c r="I70" s="8">
        <f ca="1">(TODAY()-Staff[[#This Row],[Date Joined]])/365</f>
        <v>3.6027397260273974</v>
      </c>
    </row>
    <row r="71" spans="1:9" x14ac:dyDescent="0.35">
      <c r="A71" t="s">
        <v>37</v>
      </c>
      <c r="B71" t="s">
        <v>15</v>
      </c>
      <c r="C71" t="s">
        <v>9</v>
      </c>
      <c r="D71">
        <v>30</v>
      </c>
      <c r="E71" s="7">
        <v>44666</v>
      </c>
      <c r="F71" s="6">
        <v>60570</v>
      </c>
      <c r="G71" t="s">
        <v>16</v>
      </c>
      <c r="H71" t="s">
        <v>205</v>
      </c>
      <c r="I71" s="8">
        <f ca="1">(TODAY()-Staff[[#This Row],[Date Joined]])/365</f>
        <v>2.3945205479452056</v>
      </c>
    </row>
    <row r="72" spans="1:9" x14ac:dyDescent="0.35">
      <c r="A72" t="s">
        <v>96</v>
      </c>
      <c r="B72" t="s">
        <v>8</v>
      </c>
      <c r="C72" t="s">
        <v>9</v>
      </c>
      <c r="D72">
        <v>28</v>
      </c>
      <c r="E72" s="7">
        <v>44649</v>
      </c>
      <c r="F72" s="6">
        <v>104120</v>
      </c>
      <c r="G72" t="s">
        <v>16</v>
      </c>
      <c r="H72" t="s">
        <v>205</v>
      </c>
      <c r="I72" s="8">
        <f ca="1">(TODAY()-Staff[[#This Row],[Date Joined]])/365</f>
        <v>2.441095890410959</v>
      </c>
    </row>
    <row r="73" spans="1:9" x14ac:dyDescent="0.35">
      <c r="A73" t="s">
        <v>23</v>
      </c>
      <c r="B73" t="s">
        <v>15</v>
      </c>
      <c r="C73" t="s">
        <v>12</v>
      </c>
      <c r="D73">
        <v>37</v>
      </c>
      <c r="E73" s="7">
        <v>44338</v>
      </c>
      <c r="F73" s="6">
        <v>88050</v>
      </c>
      <c r="G73" t="s">
        <v>24</v>
      </c>
      <c r="H73" t="s">
        <v>205</v>
      </c>
      <c r="I73" s="8">
        <f ca="1">(TODAY()-Staff[[#This Row],[Date Joined]])/365</f>
        <v>3.2931506849315069</v>
      </c>
    </row>
    <row r="74" spans="1:9" x14ac:dyDescent="0.35">
      <c r="A74" t="s">
        <v>103</v>
      </c>
      <c r="B74" t="s">
        <v>15</v>
      </c>
      <c r="C74" t="s">
        <v>12</v>
      </c>
      <c r="D74">
        <v>24</v>
      </c>
      <c r="E74" s="7">
        <v>44686</v>
      </c>
      <c r="F74" s="6">
        <v>100420</v>
      </c>
      <c r="G74" t="s">
        <v>16</v>
      </c>
      <c r="H74" t="s">
        <v>205</v>
      </c>
      <c r="I74" s="8">
        <f ca="1">(TODAY()-Staff[[#This Row],[Date Joined]])/365</f>
        <v>2.3397260273972602</v>
      </c>
    </row>
    <row r="75" spans="1:9" x14ac:dyDescent="0.35">
      <c r="A75" t="s">
        <v>54</v>
      </c>
      <c r="B75" t="s">
        <v>8</v>
      </c>
      <c r="C75" t="s">
        <v>9</v>
      </c>
      <c r="D75">
        <v>30</v>
      </c>
      <c r="E75" s="7">
        <v>44850</v>
      </c>
      <c r="F75" s="6">
        <v>114180</v>
      </c>
      <c r="G75" t="s">
        <v>16</v>
      </c>
      <c r="H75" t="s">
        <v>205</v>
      </c>
      <c r="I75" s="8">
        <f ca="1">(TODAY()-Staff[[#This Row],[Date Joined]])/365</f>
        <v>1.8904109589041096</v>
      </c>
    </row>
    <row r="76" spans="1:9" x14ac:dyDescent="0.35">
      <c r="A76" t="s">
        <v>86</v>
      </c>
      <c r="B76" t="s">
        <v>8</v>
      </c>
      <c r="C76" t="s">
        <v>12</v>
      </c>
      <c r="D76">
        <v>21</v>
      </c>
      <c r="E76" s="7">
        <v>44678</v>
      </c>
      <c r="F76" s="6">
        <v>33920</v>
      </c>
      <c r="G76" t="s">
        <v>16</v>
      </c>
      <c r="H76" t="s">
        <v>205</v>
      </c>
      <c r="I76" s="8">
        <f ca="1">(TODAY()-Staff[[#This Row],[Date Joined]])/365</f>
        <v>2.3616438356164382</v>
      </c>
    </row>
    <row r="77" spans="1:9" x14ac:dyDescent="0.35">
      <c r="A77" t="s">
        <v>69</v>
      </c>
      <c r="B77" t="s">
        <v>15</v>
      </c>
      <c r="C77" t="s">
        <v>9</v>
      </c>
      <c r="D77">
        <v>23</v>
      </c>
      <c r="E77" s="7">
        <v>44440</v>
      </c>
      <c r="F77" s="6">
        <v>106460</v>
      </c>
      <c r="G77" t="s">
        <v>16</v>
      </c>
      <c r="H77" t="s">
        <v>205</v>
      </c>
      <c r="I77" s="8">
        <f ca="1">(TODAY()-Staff[[#This Row],[Date Joined]])/365</f>
        <v>3.0136986301369864</v>
      </c>
    </row>
    <row r="78" spans="1:9" x14ac:dyDescent="0.35">
      <c r="A78" t="s">
        <v>57</v>
      </c>
      <c r="B78" t="s">
        <v>15</v>
      </c>
      <c r="C78" t="s">
        <v>9</v>
      </c>
      <c r="D78">
        <v>35</v>
      </c>
      <c r="E78" s="7">
        <v>44727</v>
      </c>
      <c r="F78" s="6">
        <v>40400</v>
      </c>
      <c r="G78" t="s">
        <v>16</v>
      </c>
      <c r="H78" t="s">
        <v>205</v>
      </c>
      <c r="I78" s="8">
        <f ca="1">(TODAY()-Staff[[#This Row],[Date Joined]])/365</f>
        <v>2.2273972602739724</v>
      </c>
    </row>
    <row r="79" spans="1:9" x14ac:dyDescent="0.35">
      <c r="A79" t="s">
        <v>68</v>
      </c>
      <c r="B79" t="s">
        <v>15</v>
      </c>
      <c r="C79" t="s">
        <v>21</v>
      </c>
      <c r="D79">
        <v>27</v>
      </c>
      <c r="E79" s="7">
        <v>44236</v>
      </c>
      <c r="F79" s="6">
        <v>91650</v>
      </c>
      <c r="G79" t="s">
        <v>13</v>
      </c>
      <c r="H79" t="s">
        <v>205</v>
      </c>
      <c r="I79" s="8">
        <f ca="1">(TODAY()-Staff[[#This Row],[Date Joined]])/365</f>
        <v>3.5726027397260274</v>
      </c>
    </row>
    <row r="80" spans="1:9" x14ac:dyDescent="0.35">
      <c r="A80" t="s">
        <v>99</v>
      </c>
      <c r="B80" t="s">
        <v>15</v>
      </c>
      <c r="C80" t="s">
        <v>19</v>
      </c>
      <c r="D80">
        <v>43</v>
      </c>
      <c r="E80" s="7">
        <v>44620</v>
      </c>
      <c r="F80" s="6">
        <v>36040</v>
      </c>
      <c r="G80" t="s">
        <v>16</v>
      </c>
      <c r="H80" t="s">
        <v>205</v>
      </c>
      <c r="I80" s="8">
        <f ca="1">(TODAY()-Staff[[#This Row],[Date Joined]])/365</f>
        <v>2.5205479452054793</v>
      </c>
    </row>
    <row r="81" spans="1:9" x14ac:dyDescent="0.35">
      <c r="A81" t="s">
        <v>101</v>
      </c>
      <c r="B81" t="s">
        <v>8</v>
      </c>
      <c r="C81" t="s">
        <v>12</v>
      </c>
      <c r="D81">
        <v>40</v>
      </c>
      <c r="E81" s="7">
        <v>44381</v>
      </c>
      <c r="F81" s="6">
        <v>104410</v>
      </c>
      <c r="G81" t="s">
        <v>16</v>
      </c>
      <c r="H81" t="s">
        <v>205</v>
      </c>
      <c r="I81" s="8">
        <f ca="1">(TODAY()-Staff[[#This Row],[Date Joined]])/365</f>
        <v>3.1753424657534248</v>
      </c>
    </row>
    <row r="82" spans="1:9" x14ac:dyDescent="0.35">
      <c r="A82" t="s">
        <v>85</v>
      </c>
      <c r="B82" t="s">
        <v>15</v>
      </c>
      <c r="C82" t="s">
        <v>21</v>
      </c>
      <c r="D82">
        <v>30</v>
      </c>
      <c r="E82" s="7">
        <v>44606</v>
      </c>
      <c r="F82" s="6">
        <v>96800</v>
      </c>
      <c r="G82" t="s">
        <v>16</v>
      </c>
      <c r="H82" t="s">
        <v>205</v>
      </c>
      <c r="I82" s="8">
        <f ca="1">(TODAY()-Staff[[#This Row],[Date Joined]])/365</f>
        <v>2.558904109589041</v>
      </c>
    </row>
    <row r="83" spans="1:9" x14ac:dyDescent="0.35">
      <c r="A83" t="s">
        <v>28</v>
      </c>
      <c r="B83" t="s">
        <v>8</v>
      </c>
      <c r="C83" t="s">
        <v>21</v>
      </c>
      <c r="D83">
        <v>34</v>
      </c>
      <c r="E83" s="7">
        <v>44459</v>
      </c>
      <c r="F83" s="6">
        <v>85000</v>
      </c>
      <c r="G83" t="s">
        <v>16</v>
      </c>
      <c r="H83" t="s">
        <v>205</v>
      </c>
      <c r="I83" s="8">
        <f ca="1">(TODAY()-Staff[[#This Row],[Date Joined]])/365</f>
        <v>2.9616438356164383</v>
      </c>
    </row>
    <row r="84" spans="1:9" x14ac:dyDescent="0.35">
      <c r="A84" t="s">
        <v>80</v>
      </c>
      <c r="B84" t="s">
        <v>15</v>
      </c>
      <c r="C84" t="s">
        <v>19</v>
      </c>
      <c r="D84">
        <v>28</v>
      </c>
      <c r="E84" s="7">
        <v>44820</v>
      </c>
      <c r="F84" s="6">
        <v>43510</v>
      </c>
      <c r="G84" t="s">
        <v>42</v>
      </c>
      <c r="H84" t="s">
        <v>205</v>
      </c>
      <c r="I84" s="8">
        <f ca="1">(TODAY()-Staff[[#This Row],[Date Joined]])/365</f>
        <v>1.9726027397260273</v>
      </c>
    </row>
    <row r="85" spans="1:9" x14ac:dyDescent="0.35">
      <c r="A85" t="s">
        <v>79</v>
      </c>
      <c r="B85" t="s">
        <v>15</v>
      </c>
      <c r="C85" t="s">
        <v>21</v>
      </c>
      <c r="D85">
        <v>33</v>
      </c>
      <c r="E85" s="7">
        <v>44243</v>
      </c>
      <c r="F85" s="6">
        <v>59430</v>
      </c>
      <c r="G85" t="s">
        <v>16</v>
      </c>
      <c r="H85" t="s">
        <v>205</v>
      </c>
      <c r="I85" s="8">
        <f ca="1">(TODAY()-Staff[[#This Row],[Date Joined]])/365</f>
        <v>3.5534246575342467</v>
      </c>
    </row>
    <row r="86" spans="1:9" x14ac:dyDescent="0.35">
      <c r="A86" t="s">
        <v>93</v>
      </c>
      <c r="B86" t="s">
        <v>8</v>
      </c>
      <c r="C86" t="s">
        <v>21</v>
      </c>
      <c r="D86">
        <v>33</v>
      </c>
      <c r="E86" s="7">
        <v>44067</v>
      </c>
      <c r="F86" s="6">
        <v>65360</v>
      </c>
      <c r="G86" t="s">
        <v>16</v>
      </c>
      <c r="H86" t="s">
        <v>205</v>
      </c>
      <c r="I86" s="8">
        <f ca="1">(TODAY()-Staff[[#This Row],[Date Joined]])/365</f>
        <v>4.0356164383561648</v>
      </c>
    </row>
    <row r="87" spans="1:9" x14ac:dyDescent="0.35">
      <c r="A87" t="s">
        <v>66</v>
      </c>
      <c r="B87" t="s">
        <v>8</v>
      </c>
      <c r="C87" t="s">
        <v>9</v>
      </c>
      <c r="D87">
        <v>32</v>
      </c>
      <c r="E87" s="7">
        <v>44611</v>
      </c>
      <c r="F87" s="6">
        <v>41570</v>
      </c>
      <c r="G87" t="s">
        <v>16</v>
      </c>
      <c r="H87" t="s">
        <v>205</v>
      </c>
      <c r="I87" s="8">
        <f ca="1">(TODAY()-Staff[[#This Row],[Date Joined]])/365</f>
        <v>2.5452054794520547</v>
      </c>
    </row>
    <row r="88" spans="1:9" x14ac:dyDescent="0.35">
      <c r="A88" t="s">
        <v>95</v>
      </c>
      <c r="B88" t="s">
        <v>8</v>
      </c>
      <c r="C88" t="s">
        <v>12</v>
      </c>
      <c r="D88">
        <v>33</v>
      </c>
      <c r="E88" s="7">
        <v>44312</v>
      </c>
      <c r="F88" s="6">
        <v>75280</v>
      </c>
      <c r="G88" t="s">
        <v>16</v>
      </c>
      <c r="H88" t="s">
        <v>205</v>
      </c>
      <c r="I88" s="8">
        <f ca="1">(TODAY()-Staff[[#This Row],[Date Joined]])/365</f>
        <v>3.3643835616438356</v>
      </c>
    </row>
    <row r="89" spans="1:9" x14ac:dyDescent="0.35">
      <c r="A89" t="s">
        <v>18</v>
      </c>
      <c r="B89" t="s">
        <v>15</v>
      </c>
      <c r="C89" t="s">
        <v>19</v>
      </c>
      <c r="D89">
        <v>33</v>
      </c>
      <c r="E89" s="7">
        <v>44385</v>
      </c>
      <c r="F89" s="6">
        <v>74550</v>
      </c>
      <c r="G89" t="s">
        <v>16</v>
      </c>
      <c r="H89" t="s">
        <v>205</v>
      </c>
      <c r="I89" s="8">
        <f ca="1">(TODAY()-Staff[[#This Row],[Date Joined]])/365</f>
        <v>3.1643835616438358</v>
      </c>
    </row>
    <row r="90" spans="1:9" x14ac:dyDescent="0.35">
      <c r="A90" t="s">
        <v>45</v>
      </c>
      <c r="B90" t="s">
        <v>15</v>
      </c>
      <c r="C90" t="s">
        <v>9</v>
      </c>
      <c r="D90">
        <v>30</v>
      </c>
      <c r="E90" s="7">
        <v>44701</v>
      </c>
      <c r="F90" s="6">
        <v>67950</v>
      </c>
      <c r="G90" t="s">
        <v>16</v>
      </c>
      <c r="H90" t="s">
        <v>205</v>
      </c>
      <c r="I90" s="8">
        <f ca="1">(TODAY()-Staff[[#This Row],[Date Joined]])/365</f>
        <v>2.2986301369863016</v>
      </c>
    </row>
    <row r="91" spans="1:9" x14ac:dyDescent="0.35">
      <c r="A91" t="s">
        <v>90</v>
      </c>
      <c r="B91" t="s">
        <v>15</v>
      </c>
      <c r="C91" t="s">
        <v>21</v>
      </c>
      <c r="D91">
        <v>42</v>
      </c>
      <c r="E91" s="7">
        <v>44731</v>
      </c>
      <c r="F91" s="6">
        <v>70270</v>
      </c>
      <c r="G91" t="s">
        <v>24</v>
      </c>
      <c r="H91" t="s">
        <v>205</v>
      </c>
      <c r="I91" s="8">
        <f ca="1">(TODAY()-Staff[[#This Row],[Date Joined]])/365</f>
        <v>2.2164383561643834</v>
      </c>
    </row>
    <row r="92" spans="1:9" x14ac:dyDescent="0.35">
      <c r="A92" t="s">
        <v>46</v>
      </c>
      <c r="B92" t="s">
        <v>15</v>
      </c>
      <c r="C92" t="s">
        <v>9</v>
      </c>
      <c r="D92">
        <v>26</v>
      </c>
      <c r="E92" s="7">
        <v>44411</v>
      </c>
      <c r="F92" s="6">
        <v>53540</v>
      </c>
      <c r="G92" t="s">
        <v>16</v>
      </c>
      <c r="H92" t="s">
        <v>205</v>
      </c>
      <c r="I92" s="8">
        <f ca="1">(TODAY()-Staff[[#This Row],[Date Joined]])/365</f>
        <v>3.0931506849315067</v>
      </c>
    </row>
    <row r="93" spans="1:9" x14ac:dyDescent="0.35">
      <c r="A93" t="s">
        <v>156</v>
      </c>
      <c r="B93" t="s">
        <v>15</v>
      </c>
      <c r="C93" t="s">
        <v>12</v>
      </c>
      <c r="D93">
        <v>20</v>
      </c>
      <c r="E93" s="7">
        <v>44122</v>
      </c>
      <c r="F93" s="6">
        <v>112650</v>
      </c>
      <c r="G93" t="s">
        <v>16</v>
      </c>
      <c r="H93" t="s">
        <v>207</v>
      </c>
      <c r="I93" s="8">
        <f ca="1">(TODAY()-Staff[[#This Row],[Date Joined]])/365</f>
        <v>3.8849315068493149</v>
      </c>
    </row>
    <row r="94" spans="1:9" x14ac:dyDescent="0.35">
      <c r="A94" t="s">
        <v>176</v>
      </c>
      <c r="B94" t="s">
        <v>8</v>
      </c>
      <c r="C94" t="s">
        <v>12</v>
      </c>
      <c r="D94">
        <v>32</v>
      </c>
      <c r="E94" s="7">
        <v>44293</v>
      </c>
      <c r="F94" s="6">
        <v>43840</v>
      </c>
      <c r="G94" t="s">
        <v>13</v>
      </c>
      <c r="H94" t="s">
        <v>207</v>
      </c>
      <c r="I94" s="8">
        <f ca="1">(TODAY()-Staff[[#This Row],[Date Joined]])/365</f>
        <v>3.4164383561643836</v>
      </c>
    </row>
    <row r="95" spans="1:9" x14ac:dyDescent="0.35">
      <c r="A95" t="s">
        <v>143</v>
      </c>
      <c r="B95" t="s">
        <v>15</v>
      </c>
      <c r="C95" t="s">
        <v>9</v>
      </c>
      <c r="D95">
        <v>31</v>
      </c>
      <c r="E95" s="7">
        <v>44663</v>
      </c>
      <c r="F95" s="6">
        <v>103550</v>
      </c>
      <c r="G95" t="s">
        <v>16</v>
      </c>
      <c r="H95" t="s">
        <v>207</v>
      </c>
      <c r="I95" s="8">
        <f ca="1">(TODAY()-Staff[[#This Row],[Date Joined]])/365</f>
        <v>2.4027397260273973</v>
      </c>
    </row>
    <row r="96" spans="1:9" x14ac:dyDescent="0.35">
      <c r="A96" t="s">
        <v>201</v>
      </c>
      <c r="B96" t="s">
        <v>8</v>
      </c>
      <c r="C96" t="s">
        <v>56</v>
      </c>
      <c r="D96">
        <v>32</v>
      </c>
      <c r="E96" s="7">
        <v>44339</v>
      </c>
      <c r="F96" s="6">
        <v>45510</v>
      </c>
      <c r="G96" t="s">
        <v>16</v>
      </c>
      <c r="H96" t="s">
        <v>207</v>
      </c>
      <c r="I96" s="8">
        <f ca="1">(TODAY()-Staff[[#This Row],[Date Joined]])/365</f>
        <v>3.2904109589041095</v>
      </c>
    </row>
    <row r="97" spans="1:9" x14ac:dyDescent="0.35">
      <c r="A97" t="s">
        <v>142</v>
      </c>
      <c r="B97" t="s">
        <v>206</v>
      </c>
      <c r="C97" t="s">
        <v>21</v>
      </c>
      <c r="D97">
        <v>37</v>
      </c>
      <c r="E97" s="7">
        <v>44085</v>
      </c>
      <c r="F97" s="6">
        <v>115440</v>
      </c>
      <c r="G97" t="s">
        <v>24</v>
      </c>
      <c r="H97" t="s">
        <v>207</v>
      </c>
      <c r="I97" s="8">
        <f ca="1">(TODAY()-Staff[[#This Row],[Date Joined]])/365</f>
        <v>3.9863013698630136</v>
      </c>
    </row>
    <row r="98" spans="1:9" x14ac:dyDescent="0.35">
      <c r="A98" t="s">
        <v>202</v>
      </c>
      <c r="B98" t="s">
        <v>8</v>
      </c>
      <c r="C98" t="s">
        <v>19</v>
      </c>
      <c r="D98">
        <v>38</v>
      </c>
      <c r="E98" s="7">
        <v>44268</v>
      </c>
      <c r="F98" s="6">
        <v>56870</v>
      </c>
      <c r="G98" t="s">
        <v>13</v>
      </c>
      <c r="H98" t="s">
        <v>207</v>
      </c>
      <c r="I98" s="8">
        <f ca="1">(TODAY()-Staff[[#This Row],[Date Joined]])/365</f>
        <v>3.484931506849315</v>
      </c>
    </row>
    <row r="99" spans="1:9" x14ac:dyDescent="0.35">
      <c r="A99" t="s">
        <v>169</v>
      </c>
      <c r="B99" t="s">
        <v>8</v>
      </c>
      <c r="C99" t="s">
        <v>19</v>
      </c>
      <c r="D99">
        <v>25</v>
      </c>
      <c r="E99" s="7">
        <v>44144</v>
      </c>
      <c r="F99" s="6">
        <v>92700</v>
      </c>
      <c r="G99" t="s">
        <v>16</v>
      </c>
      <c r="H99" t="s">
        <v>207</v>
      </c>
      <c r="I99" s="8">
        <f ca="1">(TODAY()-Staff[[#This Row],[Date Joined]])/365</f>
        <v>3.8246575342465752</v>
      </c>
    </row>
    <row r="100" spans="1:9" x14ac:dyDescent="0.35">
      <c r="A100" t="s">
        <v>145</v>
      </c>
      <c r="B100" t="s">
        <v>206</v>
      </c>
      <c r="C100" t="s">
        <v>12</v>
      </c>
      <c r="D100">
        <v>32</v>
      </c>
      <c r="E100" s="7">
        <v>44713</v>
      </c>
      <c r="F100" s="6">
        <v>91310</v>
      </c>
      <c r="G100" t="s">
        <v>16</v>
      </c>
      <c r="H100" t="s">
        <v>207</v>
      </c>
      <c r="I100" s="8">
        <f ca="1">(TODAY()-Staff[[#This Row],[Date Joined]])/365</f>
        <v>2.2657534246575342</v>
      </c>
    </row>
    <row r="101" spans="1:9" x14ac:dyDescent="0.35">
      <c r="A101" t="s">
        <v>115</v>
      </c>
      <c r="B101" t="s">
        <v>15</v>
      </c>
      <c r="C101" t="s">
        <v>19</v>
      </c>
      <c r="D101">
        <v>33</v>
      </c>
      <c r="E101" s="7">
        <v>44324</v>
      </c>
      <c r="F101" s="6">
        <v>74550</v>
      </c>
      <c r="G101" t="s">
        <v>16</v>
      </c>
      <c r="H101" t="s">
        <v>207</v>
      </c>
      <c r="I101" s="8">
        <f ca="1">(TODAY()-Staff[[#This Row],[Date Joined]])/365</f>
        <v>3.3315068493150686</v>
      </c>
    </row>
    <row r="102" spans="1:9" x14ac:dyDescent="0.35">
      <c r="A102" t="s">
        <v>128</v>
      </c>
      <c r="B102" t="s">
        <v>15</v>
      </c>
      <c r="C102" t="s">
        <v>9</v>
      </c>
      <c r="D102">
        <v>25</v>
      </c>
      <c r="E102" s="7">
        <v>44665</v>
      </c>
      <c r="F102" s="6">
        <v>109190</v>
      </c>
      <c r="G102" t="s">
        <v>13</v>
      </c>
      <c r="H102" t="s">
        <v>207</v>
      </c>
      <c r="I102" s="8">
        <f ca="1">(TODAY()-Staff[[#This Row],[Date Joined]])/365</f>
        <v>2.3972602739726026</v>
      </c>
    </row>
    <row r="103" spans="1:9" x14ac:dyDescent="0.35">
      <c r="A103" t="s">
        <v>194</v>
      </c>
      <c r="B103" t="s">
        <v>8</v>
      </c>
      <c r="C103" t="s">
        <v>12</v>
      </c>
      <c r="D103">
        <v>40</v>
      </c>
      <c r="E103" s="7">
        <v>44320</v>
      </c>
      <c r="F103" s="6">
        <v>104410</v>
      </c>
      <c r="G103" t="s">
        <v>16</v>
      </c>
      <c r="H103" t="s">
        <v>207</v>
      </c>
      <c r="I103" s="8">
        <f ca="1">(TODAY()-Staff[[#This Row],[Date Joined]])/365</f>
        <v>3.3424657534246576</v>
      </c>
    </row>
    <row r="104" spans="1:9" x14ac:dyDescent="0.35">
      <c r="A104" t="s">
        <v>177</v>
      </c>
      <c r="B104" t="s">
        <v>15</v>
      </c>
      <c r="C104" t="s">
        <v>21</v>
      </c>
      <c r="D104">
        <v>30</v>
      </c>
      <c r="E104" s="7">
        <v>44544</v>
      </c>
      <c r="F104" s="6">
        <v>96800</v>
      </c>
      <c r="G104" t="s">
        <v>16</v>
      </c>
      <c r="H104" t="s">
        <v>207</v>
      </c>
      <c r="I104" s="8">
        <f ca="1">(TODAY()-Staff[[#This Row],[Date Joined]])/365</f>
        <v>2.7287671232876711</v>
      </c>
    </row>
    <row r="105" spans="1:9" x14ac:dyDescent="0.35">
      <c r="A105" t="s">
        <v>123</v>
      </c>
      <c r="B105" t="s">
        <v>15</v>
      </c>
      <c r="C105" t="s">
        <v>21</v>
      </c>
      <c r="D105">
        <v>28</v>
      </c>
      <c r="E105" s="7">
        <v>43980</v>
      </c>
      <c r="F105" s="6">
        <v>48170</v>
      </c>
      <c r="G105" t="s">
        <v>13</v>
      </c>
      <c r="H105" t="s">
        <v>207</v>
      </c>
      <c r="I105" s="8">
        <f ca="1">(TODAY()-Staff[[#This Row],[Date Joined]])/365</f>
        <v>4.2739726027397262</v>
      </c>
    </row>
    <row r="106" spans="1:9" x14ac:dyDescent="0.35">
      <c r="A106" t="s">
        <v>140</v>
      </c>
      <c r="B106" t="s">
        <v>15</v>
      </c>
      <c r="C106" t="s">
        <v>9</v>
      </c>
      <c r="D106">
        <v>21</v>
      </c>
      <c r="E106" s="7">
        <v>44042</v>
      </c>
      <c r="F106" s="6">
        <v>37920</v>
      </c>
      <c r="G106" t="s">
        <v>16</v>
      </c>
      <c r="H106" t="s">
        <v>207</v>
      </c>
      <c r="I106" s="8">
        <f ca="1">(TODAY()-Staff[[#This Row],[Date Joined]])/365</f>
        <v>4.1041095890410961</v>
      </c>
    </row>
    <row r="107" spans="1:9" x14ac:dyDescent="0.35">
      <c r="A107" t="s">
        <v>178</v>
      </c>
      <c r="B107" t="s">
        <v>15</v>
      </c>
      <c r="C107" t="s">
        <v>9</v>
      </c>
      <c r="D107">
        <v>34</v>
      </c>
      <c r="E107" s="7">
        <v>44642</v>
      </c>
      <c r="F107" s="6">
        <v>112650</v>
      </c>
      <c r="G107" t="s">
        <v>16</v>
      </c>
      <c r="H107" t="s">
        <v>207</v>
      </c>
      <c r="I107" s="8">
        <f ca="1">(TODAY()-Staff[[#This Row],[Date Joined]])/365</f>
        <v>2.4602739726027396</v>
      </c>
    </row>
    <row r="108" spans="1:9" x14ac:dyDescent="0.35">
      <c r="A108" t="s">
        <v>165</v>
      </c>
      <c r="B108" t="s">
        <v>8</v>
      </c>
      <c r="C108" t="s">
        <v>19</v>
      </c>
      <c r="D108">
        <v>34</v>
      </c>
      <c r="E108" s="7">
        <v>44660</v>
      </c>
      <c r="F108" s="6">
        <v>49630</v>
      </c>
      <c r="G108" t="s">
        <v>24</v>
      </c>
      <c r="H108" t="s">
        <v>207</v>
      </c>
      <c r="I108" s="8">
        <f ca="1">(TODAY()-Staff[[#This Row],[Date Joined]])/365</f>
        <v>2.4109589041095889</v>
      </c>
    </row>
    <row r="109" spans="1:9" x14ac:dyDescent="0.35">
      <c r="A109" t="s">
        <v>199</v>
      </c>
      <c r="B109" t="s">
        <v>15</v>
      </c>
      <c r="C109" t="s">
        <v>12</v>
      </c>
      <c r="D109">
        <v>36</v>
      </c>
      <c r="E109" s="7">
        <v>43958</v>
      </c>
      <c r="F109" s="6">
        <v>118840</v>
      </c>
      <c r="G109" t="s">
        <v>16</v>
      </c>
      <c r="H109" t="s">
        <v>207</v>
      </c>
      <c r="I109" s="8">
        <f ca="1">(TODAY()-Staff[[#This Row],[Date Joined]])/365</f>
        <v>4.3342465753424655</v>
      </c>
    </row>
    <row r="110" spans="1:9" x14ac:dyDescent="0.35">
      <c r="A110" t="s">
        <v>159</v>
      </c>
      <c r="B110" t="s">
        <v>15</v>
      </c>
      <c r="C110" t="s">
        <v>12</v>
      </c>
      <c r="D110">
        <v>30</v>
      </c>
      <c r="E110" s="7">
        <v>44789</v>
      </c>
      <c r="F110" s="6">
        <v>69710</v>
      </c>
      <c r="G110" t="s">
        <v>16</v>
      </c>
      <c r="H110" t="s">
        <v>207</v>
      </c>
      <c r="I110" s="8">
        <f ca="1">(TODAY()-Staff[[#This Row],[Date Joined]])/365</f>
        <v>2.0575342465753423</v>
      </c>
    </row>
    <row r="111" spans="1:9" x14ac:dyDescent="0.35">
      <c r="A111" t="s">
        <v>197</v>
      </c>
      <c r="B111" t="s">
        <v>15</v>
      </c>
      <c r="C111" t="s">
        <v>9</v>
      </c>
      <c r="D111">
        <v>20</v>
      </c>
      <c r="E111" s="7">
        <v>44683</v>
      </c>
      <c r="F111" s="6">
        <v>79570</v>
      </c>
      <c r="G111" t="s">
        <v>16</v>
      </c>
      <c r="H111" t="s">
        <v>207</v>
      </c>
      <c r="I111" s="8">
        <f ca="1">(TODAY()-Staff[[#This Row],[Date Joined]])/365</f>
        <v>2.3479452054794518</v>
      </c>
    </row>
    <row r="112" spans="1:9" x14ac:dyDescent="0.35">
      <c r="A112" t="s">
        <v>154</v>
      </c>
      <c r="B112" t="s">
        <v>8</v>
      </c>
      <c r="C112" t="s">
        <v>9</v>
      </c>
      <c r="D112">
        <v>22</v>
      </c>
      <c r="E112" s="7">
        <v>44388</v>
      </c>
      <c r="F112" s="6">
        <v>76900</v>
      </c>
      <c r="G112" t="s">
        <v>13</v>
      </c>
      <c r="H112" t="s">
        <v>207</v>
      </c>
      <c r="I112" s="8">
        <f ca="1">(TODAY()-Staff[[#This Row],[Date Joined]])/365</f>
        <v>3.1561643835616437</v>
      </c>
    </row>
    <row r="113" spans="1:9" x14ac:dyDescent="0.35">
      <c r="A113" t="s">
        <v>182</v>
      </c>
      <c r="B113" t="s">
        <v>15</v>
      </c>
      <c r="C113" t="s">
        <v>19</v>
      </c>
      <c r="D113">
        <v>27</v>
      </c>
      <c r="E113" s="7">
        <v>44073</v>
      </c>
      <c r="F113" s="6">
        <v>54970</v>
      </c>
      <c r="G113" t="s">
        <v>16</v>
      </c>
      <c r="H113" t="s">
        <v>207</v>
      </c>
      <c r="I113" s="8">
        <f ca="1">(TODAY()-Staff[[#This Row],[Date Joined]])/365</f>
        <v>4.0191780821917806</v>
      </c>
    </row>
    <row r="114" spans="1:9" x14ac:dyDescent="0.35">
      <c r="A114" t="s">
        <v>118</v>
      </c>
      <c r="B114" t="s">
        <v>15</v>
      </c>
      <c r="C114" t="s">
        <v>12</v>
      </c>
      <c r="D114">
        <v>37</v>
      </c>
      <c r="E114" s="7">
        <v>44277</v>
      </c>
      <c r="F114" s="6">
        <v>88050</v>
      </c>
      <c r="G114" t="s">
        <v>24</v>
      </c>
      <c r="H114" t="s">
        <v>207</v>
      </c>
      <c r="I114" s="8">
        <f ca="1">(TODAY()-Staff[[#This Row],[Date Joined]])/365</f>
        <v>3.4602739726027396</v>
      </c>
    </row>
    <row r="115" spans="1:9" x14ac:dyDescent="0.35">
      <c r="A115" t="s">
        <v>192</v>
      </c>
      <c r="B115" t="s">
        <v>15</v>
      </c>
      <c r="C115" t="s">
        <v>19</v>
      </c>
      <c r="D115">
        <v>43</v>
      </c>
      <c r="E115" s="7">
        <v>44558</v>
      </c>
      <c r="F115" s="6">
        <v>36040</v>
      </c>
      <c r="G115" t="s">
        <v>16</v>
      </c>
      <c r="H115" t="s">
        <v>207</v>
      </c>
      <c r="I115" s="8">
        <f ca="1">(TODAY()-Staff[[#This Row],[Date Joined]])/365</f>
        <v>2.6904109589041094</v>
      </c>
    </row>
    <row r="116" spans="1:9" x14ac:dyDescent="0.35">
      <c r="A116" t="s">
        <v>111</v>
      </c>
      <c r="B116" t="s">
        <v>8</v>
      </c>
      <c r="C116" t="s">
        <v>9</v>
      </c>
      <c r="D116">
        <v>42</v>
      </c>
      <c r="E116" s="7">
        <v>44718</v>
      </c>
      <c r="F116" s="6">
        <v>75000</v>
      </c>
      <c r="G116" t="s">
        <v>10</v>
      </c>
      <c r="H116" t="s">
        <v>207</v>
      </c>
      <c r="I116" s="8">
        <f ca="1">(TODAY()-Staff[[#This Row],[Date Joined]])/365</f>
        <v>2.2520547945205478</v>
      </c>
    </row>
    <row r="117" spans="1:9" x14ac:dyDescent="0.35">
      <c r="A117" t="s">
        <v>149</v>
      </c>
      <c r="B117" t="s">
        <v>15</v>
      </c>
      <c r="C117" t="s">
        <v>9</v>
      </c>
      <c r="D117">
        <v>35</v>
      </c>
      <c r="E117" s="7">
        <v>44666</v>
      </c>
      <c r="F117" s="6">
        <v>40400</v>
      </c>
      <c r="G117" t="s">
        <v>16</v>
      </c>
      <c r="H117" t="s">
        <v>207</v>
      </c>
      <c r="I117" s="8">
        <f ca="1">(TODAY()-Staff[[#This Row],[Date Joined]])/365</f>
        <v>2.3945205479452056</v>
      </c>
    </row>
    <row r="118" spans="1:9" x14ac:dyDescent="0.35">
      <c r="A118" t="s">
        <v>196</v>
      </c>
      <c r="B118" t="s">
        <v>15</v>
      </c>
      <c r="C118" t="s">
        <v>12</v>
      </c>
      <c r="D118">
        <v>24</v>
      </c>
      <c r="E118" s="7">
        <v>44625</v>
      </c>
      <c r="F118" s="6">
        <v>100420</v>
      </c>
      <c r="G118" t="s">
        <v>16</v>
      </c>
      <c r="H118" t="s">
        <v>207</v>
      </c>
      <c r="I118" s="8">
        <f ca="1">(TODAY()-Staff[[#This Row],[Date Joined]])/365</f>
        <v>2.506849315068493</v>
      </c>
    </row>
    <row r="119" spans="1:9" x14ac:dyDescent="0.35">
      <c r="A119" t="s">
        <v>120</v>
      </c>
      <c r="B119" t="s">
        <v>8</v>
      </c>
      <c r="C119" t="s">
        <v>12</v>
      </c>
      <c r="D119">
        <v>31</v>
      </c>
      <c r="E119" s="7">
        <v>44604</v>
      </c>
      <c r="F119" s="6">
        <v>58100</v>
      </c>
      <c r="G119" t="s">
        <v>16</v>
      </c>
      <c r="H119" t="s">
        <v>207</v>
      </c>
      <c r="I119" s="8">
        <f ca="1">(TODAY()-Staff[[#This Row],[Date Joined]])/365</f>
        <v>2.5643835616438357</v>
      </c>
    </row>
    <row r="120" spans="1:9" x14ac:dyDescent="0.35">
      <c r="A120" t="s">
        <v>114</v>
      </c>
      <c r="B120" t="s">
        <v>8</v>
      </c>
      <c r="C120" t="s">
        <v>12</v>
      </c>
      <c r="D120">
        <v>44</v>
      </c>
      <c r="E120" s="7">
        <v>44985</v>
      </c>
      <c r="F120" s="6">
        <v>114870</v>
      </c>
      <c r="G120" t="s">
        <v>16</v>
      </c>
      <c r="H120" t="s">
        <v>207</v>
      </c>
      <c r="I120" s="8">
        <f ca="1">(TODAY()-Staff[[#This Row],[Date Joined]])/365</f>
        <v>1.5205479452054795</v>
      </c>
    </row>
    <row r="121" spans="1:9" x14ac:dyDescent="0.35">
      <c r="A121" t="s">
        <v>158</v>
      </c>
      <c r="B121" t="s">
        <v>8</v>
      </c>
      <c r="C121" t="s">
        <v>9</v>
      </c>
      <c r="D121">
        <v>32</v>
      </c>
      <c r="E121" s="7">
        <v>44549</v>
      </c>
      <c r="F121" s="6">
        <v>41570</v>
      </c>
      <c r="G121" t="s">
        <v>16</v>
      </c>
      <c r="H121" t="s">
        <v>207</v>
      </c>
      <c r="I121" s="8">
        <f ca="1">(TODAY()-Staff[[#This Row],[Date Joined]])/365</f>
        <v>2.7150684931506848</v>
      </c>
    </row>
    <row r="122" spans="1:9" x14ac:dyDescent="0.35">
      <c r="A122" t="s">
        <v>173</v>
      </c>
      <c r="B122" t="s">
        <v>8</v>
      </c>
      <c r="C122" t="s">
        <v>9</v>
      </c>
      <c r="D122">
        <v>30</v>
      </c>
      <c r="E122" s="7">
        <v>44800</v>
      </c>
      <c r="F122" s="6">
        <v>112570</v>
      </c>
      <c r="G122" t="s">
        <v>16</v>
      </c>
      <c r="H122" t="s">
        <v>207</v>
      </c>
      <c r="I122" s="8">
        <f ca="1">(TODAY()-Staff[[#This Row],[Date Joined]])/365</f>
        <v>2.0273972602739727</v>
      </c>
    </row>
    <row r="123" spans="1:9" x14ac:dyDescent="0.35">
      <c r="A123" t="s">
        <v>151</v>
      </c>
      <c r="B123" t="s">
        <v>15</v>
      </c>
      <c r="C123" t="s">
        <v>9</v>
      </c>
      <c r="D123">
        <v>26</v>
      </c>
      <c r="E123" s="7">
        <v>44164</v>
      </c>
      <c r="F123" s="6">
        <v>47360</v>
      </c>
      <c r="G123" t="s">
        <v>16</v>
      </c>
      <c r="H123" t="s">
        <v>207</v>
      </c>
      <c r="I123" s="8">
        <f ca="1">(TODAY()-Staff[[#This Row],[Date Joined]])/365</f>
        <v>3.7698630136986302</v>
      </c>
    </row>
    <row r="124" spans="1:9" x14ac:dyDescent="0.35">
      <c r="A124" t="s">
        <v>126</v>
      </c>
      <c r="B124" t="s">
        <v>8</v>
      </c>
      <c r="C124" t="s">
        <v>21</v>
      </c>
      <c r="D124">
        <v>21</v>
      </c>
      <c r="E124" s="7">
        <v>44256</v>
      </c>
      <c r="F124" s="6">
        <v>65920</v>
      </c>
      <c r="G124" t="s">
        <v>16</v>
      </c>
      <c r="H124" t="s">
        <v>207</v>
      </c>
      <c r="I124" s="8">
        <f ca="1">(TODAY()-Staff[[#This Row],[Date Joined]])/365</f>
        <v>3.5178082191780824</v>
      </c>
    </row>
    <row r="125" spans="1:9" x14ac:dyDescent="0.35">
      <c r="A125" t="s">
        <v>200</v>
      </c>
      <c r="B125" t="s">
        <v>8</v>
      </c>
      <c r="C125" t="s">
        <v>9</v>
      </c>
      <c r="D125">
        <v>28</v>
      </c>
      <c r="E125" s="7">
        <v>44571</v>
      </c>
      <c r="F125" s="6">
        <v>99970</v>
      </c>
      <c r="G125" t="s">
        <v>16</v>
      </c>
      <c r="H125" t="s">
        <v>207</v>
      </c>
      <c r="I125" s="8">
        <f ca="1">(TODAY()-Staff[[#This Row],[Date Joined]])/365</f>
        <v>2.6547945205479451</v>
      </c>
    </row>
    <row r="126" spans="1:9" x14ac:dyDescent="0.35">
      <c r="A126" t="s">
        <v>133</v>
      </c>
      <c r="B126" t="s">
        <v>8</v>
      </c>
      <c r="C126" t="s">
        <v>12</v>
      </c>
      <c r="D126">
        <v>25</v>
      </c>
      <c r="E126" s="7">
        <v>44633</v>
      </c>
      <c r="F126" s="6">
        <v>80700</v>
      </c>
      <c r="G126" t="s">
        <v>13</v>
      </c>
      <c r="H126" t="s">
        <v>207</v>
      </c>
      <c r="I126" s="8">
        <f ca="1">(TODAY()-Staff[[#This Row],[Date Joined]])/365</f>
        <v>2.484931506849315</v>
      </c>
    </row>
    <row r="127" spans="1:9" x14ac:dyDescent="0.35">
      <c r="A127" t="s">
        <v>155</v>
      </c>
      <c r="B127" t="s">
        <v>15</v>
      </c>
      <c r="C127" t="s">
        <v>21</v>
      </c>
      <c r="D127">
        <v>24</v>
      </c>
      <c r="E127" s="7">
        <v>44375</v>
      </c>
      <c r="F127" s="6">
        <v>52610</v>
      </c>
      <c r="G127" t="s">
        <v>24</v>
      </c>
      <c r="H127" t="s">
        <v>207</v>
      </c>
      <c r="I127" s="8">
        <f ca="1">(TODAY()-Staff[[#This Row],[Date Joined]])/365</f>
        <v>3.1917808219178081</v>
      </c>
    </row>
    <row r="128" spans="1:9" x14ac:dyDescent="0.35">
      <c r="A128" t="s">
        <v>180</v>
      </c>
      <c r="B128" t="s">
        <v>15</v>
      </c>
      <c r="C128" t="s">
        <v>12</v>
      </c>
      <c r="D128">
        <v>29</v>
      </c>
      <c r="E128" s="7">
        <v>44119</v>
      </c>
      <c r="F128" s="6">
        <v>112110</v>
      </c>
      <c r="G128" t="s">
        <v>24</v>
      </c>
      <c r="H128" t="s">
        <v>207</v>
      </c>
      <c r="I128" s="8">
        <f ca="1">(TODAY()-Staff[[#This Row],[Date Joined]])/365</f>
        <v>3.893150684931507</v>
      </c>
    </row>
    <row r="129" spans="1:9" x14ac:dyDescent="0.35">
      <c r="A129" t="s">
        <v>152</v>
      </c>
      <c r="B129" t="s">
        <v>8</v>
      </c>
      <c r="C129" t="s">
        <v>56</v>
      </c>
      <c r="D129">
        <v>27</v>
      </c>
      <c r="E129" s="7">
        <v>44061</v>
      </c>
      <c r="F129" s="6">
        <v>119110</v>
      </c>
      <c r="G129" t="s">
        <v>16</v>
      </c>
      <c r="H129" t="s">
        <v>207</v>
      </c>
      <c r="I129" s="8">
        <f ca="1">(TODAY()-Staff[[#This Row],[Date Joined]])/365</f>
        <v>4.0520547945205481</v>
      </c>
    </row>
    <row r="130" spans="1:9" x14ac:dyDescent="0.35">
      <c r="A130" t="s">
        <v>150</v>
      </c>
      <c r="B130" t="s">
        <v>15</v>
      </c>
      <c r="C130" t="s">
        <v>19</v>
      </c>
      <c r="D130">
        <v>22</v>
      </c>
      <c r="E130" s="7">
        <v>44384</v>
      </c>
      <c r="F130" s="6">
        <v>112780</v>
      </c>
      <c r="G130" t="s">
        <v>13</v>
      </c>
      <c r="H130" t="s">
        <v>207</v>
      </c>
      <c r="I130" s="8">
        <f ca="1">(TODAY()-Staff[[#This Row],[Date Joined]])/365</f>
        <v>3.1671232876712327</v>
      </c>
    </row>
    <row r="131" spans="1:9" x14ac:dyDescent="0.35">
      <c r="A131" t="s">
        <v>175</v>
      </c>
      <c r="B131" t="s">
        <v>8</v>
      </c>
      <c r="C131" t="s">
        <v>9</v>
      </c>
      <c r="D131">
        <v>36</v>
      </c>
      <c r="E131" s="7">
        <v>44023</v>
      </c>
      <c r="F131" s="6">
        <v>114890</v>
      </c>
      <c r="G131" t="s">
        <v>16</v>
      </c>
      <c r="H131" t="s">
        <v>207</v>
      </c>
      <c r="I131" s="8">
        <f ca="1">(TODAY()-Staff[[#This Row],[Date Joined]])/365</f>
        <v>4.1561643835616442</v>
      </c>
    </row>
    <row r="132" spans="1:9" x14ac:dyDescent="0.35">
      <c r="A132" t="s">
        <v>146</v>
      </c>
      <c r="B132" t="s">
        <v>15</v>
      </c>
      <c r="C132" t="s">
        <v>21</v>
      </c>
      <c r="D132">
        <v>27</v>
      </c>
      <c r="E132" s="7">
        <v>44506</v>
      </c>
      <c r="F132" s="6">
        <v>48980</v>
      </c>
      <c r="G132" t="s">
        <v>16</v>
      </c>
      <c r="H132" t="s">
        <v>207</v>
      </c>
      <c r="I132" s="8">
        <f ca="1">(TODAY()-Staff[[#This Row],[Date Joined]])/365</f>
        <v>2.8328767123287673</v>
      </c>
    </row>
    <row r="133" spans="1:9" x14ac:dyDescent="0.35">
      <c r="A133" t="s">
        <v>170</v>
      </c>
      <c r="B133" t="s">
        <v>15</v>
      </c>
      <c r="C133" t="s">
        <v>56</v>
      </c>
      <c r="D133">
        <v>21</v>
      </c>
      <c r="E133" s="7">
        <v>44180</v>
      </c>
      <c r="F133" s="6">
        <v>75880</v>
      </c>
      <c r="G133" t="s">
        <v>16</v>
      </c>
      <c r="H133" t="s">
        <v>207</v>
      </c>
      <c r="I133" s="8">
        <f ca="1">(TODAY()-Staff[[#This Row],[Date Joined]])/365</f>
        <v>3.7260273972602738</v>
      </c>
    </row>
    <row r="134" spans="1:9" x14ac:dyDescent="0.35">
      <c r="A134" t="s">
        <v>167</v>
      </c>
      <c r="B134" t="s">
        <v>8</v>
      </c>
      <c r="C134" t="s">
        <v>19</v>
      </c>
      <c r="D134">
        <v>28</v>
      </c>
      <c r="E134" s="7">
        <v>44296</v>
      </c>
      <c r="F134" s="6">
        <v>53240</v>
      </c>
      <c r="G134" t="s">
        <v>16</v>
      </c>
      <c r="H134" t="s">
        <v>207</v>
      </c>
      <c r="I134" s="8">
        <f ca="1">(TODAY()-Staff[[#This Row],[Date Joined]])/365</f>
        <v>3.408219178082192</v>
      </c>
    </row>
    <row r="135" spans="1:9" x14ac:dyDescent="0.35">
      <c r="A135" t="s">
        <v>122</v>
      </c>
      <c r="B135" t="s">
        <v>8</v>
      </c>
      <c r="C135" t="s">
        <v>21</v>
      </c>
      <c r="D135">
        <v>34</v>
      </c>
      <c r="E135" s="7">
        <v>44397</v>
      </c>
      <c r="F135" s="6">
        <v>85000</v>
      </c>
      <c r="G135" t="s">
        <v>16</v>
      </c>
      <c r="H135" t="s">
        <v>207</v>
      </c>
      <c r="I135" s="8">
        <f ca="1">(TODAY()-Staff[[#This Row],[Date Joined]])/365</f>
        <v>3.1315068493150684</v>
      </c>
    </row>
    <row r="136" spans="1:9" x14ac:dyDescent="0.35">
      <c r="A136" t="s">
        <v>179</v>
      </c>
      <c r="B136" t="s">
        <v>8</v>
      </c>
      <c r="C136" t="s">
        <v>12</v>
      </c>
      <c r="D136">
        <v>21</v>
      </c>
      <c r="E136" s="7">
        <v>44619</v>
      </c>
      <c r="F136" s="6">
        <v>33920</v>
      </c>
      <c r="G136" t="s">
        <v>16</v>
      </c>
      <c r="H136" t="s">
        <v>207</v>
      </c>
      <c r="I136" s="8">
        <f ca="1">(TODAY()-Staff[[#This Row],[Date Joined]])/365</f>
        <v>2.5232876712328767</v>
      </c>
    </row>
    <row r="137" spans="1:9" x14ac:dyDescent="0.35">
      <c r="A137" t="s">
        <v>188</v>
      </c>
      <c r="B137" t="s">
        <v>8</v>
      </c>
      <c r="C137" t="s">
        <v>12</v>
      </c>
      <c r="D137">
        <v>33</v>
      </c>
      <c r="E137" s="7">
        <v>44253</v>
      </c>
      <c r="F137" s="6">
        <v>75280</v>
      </c>
      <c r="G137" t="s">
        <v>16</v>
      </c>
      <c r="H137" t="s">
        <v>207</v>
      </c>
      <c r="I137" s="8">
        <f ca="1">(TODAY()-Staff[[#This Row],[Date Joined]])/365</f>
        <v>3.526027397260274</v>
      </c>
    </row>
    <row r="138" spans="1:9" x14ac:dyDescent="0.35">
      <c r="A138" t="s">
        <v>130</v>
      </c>
      <c r="B138" t="s">
        <v>8</v>
      </c>
      <c r="C138" t="s">
        <v>21</v>
      </c>
      <c r="D138">
        <v>34</v>
      </c>
      <c r="E138" s="7">
        <v>44594</v>
      </c>
      <c r="F138" s="6">
        <v>58940</v>
      </c>
      <c r="G138" t="s">
        <v>16</v>
      </c>
      <c r="H138" t="s">
        <v>207</v>
      </c>
      <c r="I138" s="8">
        <f ca="1">(TODAY()-Staff[[#This Row],[Date Joined]])/365</f>
        <v>2.591780821917808</v>
      </c>
    </row>
    <row r="139" spans="1:9" x14ac:dyDescent="0.35">
      <c r="A139" t="s">
        <v>136</v>
      </c>
      <c r="B139" t="s">
        <v>8</v>
      </c>
      <c r="C139" t="s">
        <v>9</v>
      </c>
      <c r="D139">
        <v>28</v>
      </c>
      <c r="E139" s="7">
        <v>44425</v>
      </c>
      <c r="F139" s="6">
        <v>104770</v>
      </c>
      <c r="G139" t="s">
        <v>16</v>
      </c>
      <c r="H139" t="s">
        <v>207</v>
      </c>
      <c r="I139" s="8">
        <f ca="1">(TODAY()-Staff[[#This Row],[Date Joined]])/365</f>
        <v>3.0547945205479454</v>
      </c>
    </row>
    <row r="140" spans="1:9" x14ac:dyDescent="0.35">
      <c r="A140" t="s">
        <v>125</v>
      </c>
      <c r="B140" t="s">
        <v>15</v>
      </c>
      <c r="C140" t="s">
        <v>9</v>
      </c>
      <c r="D140">
        <v>21</v>
      </c>
      <c r="E140" s="7">
        <v>44701</v>
      </c>
      <c r="F140" s="6">
        <v>57090</v>
      </c>
      <c r="G140" t="s">
        <v>16</v>
      </c>
      <c r="H140" t="s">
        <v>207</v>
      </c>
      <c r="I140" s="8">
        <f ca="1">(TODAY()-Staff[[#This Row],[Date Joined]])/365</f>
        <v>2.2986301369863016</v>
      </c>
    </row>
    <row r="141" spans="1:9" x14ac:dyDescent="0.35">
      <c r="A141" t="s">
        <v>160</v>
      </c>
      <c r="B141" t="s">
        <v>15</v>
      </c>
      <c r="C141" t="s">
        <v>21</v>
      </c>
      <c r="D141">
        <v>27</v>
      </c>
      <c r="E141" s="7">
        <v>44174</v>
      </c>
      <c r="F141" s="6">
        <v>91650</v>
      </c>
      <c r="G141" t="s">
        <v>13</v>
      </c>
      <c r="H141" t="s">
        <v>207</v>
      </c>
      <c r="I141" s="8">
        <f ca="1">(TODAY()-Staff[[#This Row],[Date Joined]])/365</f>
        <v>3.7424657534246575</v>
      </c>
    </row>
    <row r="142" spans="1:9" x14ac:dyDescent="0.35">
      <c r="A142" t="s">
        <v>183</v>
      </c>
      <c r="B142" t="s">
        <v>15</v>
      </c>
      <c r="C142" t="s">
        <v>21</v>
      </c>
      <c r="D142">
        <v>42</v>
      </c>
      <c r="E142" s="7">
        <v>44670</v>
      </c>
      <c r="F142" s="6">
        <v>70270</v>
      </c>
      <c r="G142" t="s">
        <v>24</v>
      </c>
      <c r="H142" t="s">
        <v>207</v>
      </c>
      <c r="I142" s="8">
        <f ca="1">(TODAY()-Staff[[#This Row],[Date Joined]])/365</f>
        <v>2.3835616438356166</v>
      </c>
    </row>
    <row r="143" spans="1:9" x14ac:dyDescent="0.35">
      <c r="A143" t="s">
        <v>129</v>
      </c>
      <c r="B143" t="s">
        <v>8</v>
      </c>
      <c r="C143" t="s">
        <v>21</v>
      </c>
      <c r="D143">
        <v>28</v>
      </c>
      <c r="E143" s="7">
        <v>44124</v>
      </c>
      <c r="F143" s="6">
        <v>75970</v>
      </c>
      <c r="G143" t="s">
        <v>16</v>
      </c>
      <c r="H143" t="s">
        <v>207</v>
      </c>
      <c r="I143" s="8">
        <f ca="1">(TODAY()-Staff[[#This Row],[Date Joined]])/365</f>
        <v>3.8794520547945206</v>
      </c>
    </row>
    <row r="144" spans="1:9" x14ac:dyDescent="0.35">
      <c r="A144" t="s">
        <v>112</v>
      </c>
      <c r="B144" t="s">
        <v>206</v>
      </c>
      <c r="C144" t="s">
        <v>12</v>
      </c>
      <c r="D144">
        <v>27</v>
      </c>
      <c r="E144" s="7">
        <v>44212</v>
      </c>
      <c r="F144" s="6">
        <v>90700</v>
      </c>
      <c r="G144" t="s">
        <v>13</v>
      </c>
      <c r="H144" t="s">
        <v>207</v>
      </c>
      <c r="I144" s="8">
        <f ca="1">(TODAY()-Staff[[#This Row],[Date Joined]])/365</f>
        <v>3.6383561643835618</v>
      </c>
    </row>
    <row r="145" spans="1:9" x14ac:dyDescent="0.35">
      <c r="A145" t="s">
        <v>131</v>
      </c>
      <c r="B145" t="s">
        <v>15</v>
      </c>
      <c r="C145" t="s">
        <v>9</v>
      </c>
      <c r="D145">
        <v>30</v>
      </c>
      <c r="E145" s="7">
        <v>44607</v>
      </c>
      <c r="F145" s="6">
        <v>60570</v>
      </c>
      <c r="G145" t="s">
        <v>16</v>
      </c>
      <c r="H145" t="s">
        <v>207</v>
      </c>
      <c r="I145" s="8">
        <f ca="1">(TODAY()-Staff[[#This Row],[Date Joined]])/365</f>
        <v>2.5561643835616437</v>
      </c>
    </row>
    <row r="146" spans="1:9" x14ac:dyDescent="0.35">
      <c r="A146" t="s">
        <v>134</v>
      </c>
      <c r="B146" t="s">
        <v>15</v>
      </c>
      <c r="C146" t="s">
        <v>9</v>
      </c>
      <c r="D146">
        <v>33</v>
      </c>
      <c r="E146" s="7">
        <v>44103</v>
      </c>
      <c r="F146" s="6">
        <v>115920</v>
      </c>
      <c r="G146" t="s">
        <v>16</v>
      </c>
      <c r="H146" t="s">
        <v>207</v>
      </c>
      <c r="I146" s="8">
        <f ca="1">(TODAY()-Staff[[#This Row],[Date Joined]])/365</f>
        <v>3.9369863013698629</v>
      </c>
    </row>
    <row r="147" spans="1:9" x14ac:dyDescent="0.35">
      <c r="A147" t="s">
        <v>186</v>
      </c>
      <c r="B147" t="s">
        <v>8</v>
      </c>
      <c r="C147" t="s">
        <v>21</v>
      </c>
      <c r="D147">
        <v>33</v>
      </c>
      <c r="E147" s="7">
        <v>44006</v>
      </c>
      <c r="F147" s="6">
        <v>65360</v>
      </c>
      <c r="G147" t="s">
        <v>16</v>
      </c>
      <c r="H147" t="s">
        <v>207</v>
      </c>
      <c r="I147" s="8">
        <f ca="1">(TODAY()-Staff[[#This Row],[Date Joined]])/365</f>
        <v>4.2027397260273975</v>
      </c>
    </row>
    <row r="148" spans="1:9" x14ac:dyDescent="0.35">
      <c r="A148" t="s">
        <v>116</v>
      </c>
      <c r="B148" t="s">
        <v>206</v>
      </c>
      <c r="C148" t="s">
        <v>21</v>
      </c>
      <c r="D148">
        <v>30</v>
      </c>
      <c r="E148" s="7">
        <v>44535</v>
      </c>
      <c r="F148" s="6">
        <v>64000</v>
      </c>
      <c r="G148" t="s">
        <v>16</v>
      </c>
      <c r="H148" t="s">
        <v>207</v>
      </c>
      <c r="I148" s="8">
        <f ca="1">(TODAY()-Staff[[#This Row],[Date Joined]])/365</f>
        <v>2.7534246575342465</v>
      </c>
    </row>
    <row r="149" spans="1:9" x14ac:dyDescent="0.35">
      <c r="A149" t="s">
        <v>195</v>
      </c>
      <c r="B149" t="s">
        <v>8</v>
      </c>
      <c r="C149" t="s">
        <v>21</v>
      </c>
      <c r="D149">
        <v>34</v>
      </c>
      <c r="E149" s="7">
        <v>44383</v>
      </c>
      <c r="F149" s="6">
        <v>92450</v>
      </c>
      <c r="G149" t="s">
        <v>16</v>
      </c>
      <c r="H149" t="s">
        <v>207</v>
      </c>
      <c r="I149" s="8">
        <f ca="1">(TODAY()-Staff[[#This Row],[Date Joined]])/365</f>
        <v>3.1698630136986301</v>
      </c>
    </row>
    <row r="150" spans="1:9" x14ac:dyDescent="0.35">
      <c r="A150" t="s">
        <v>113</v>
      </c>
      <c r="B150" t="s">
        <v>15</v>
      </c>
      <c r="C150" t="s">
        <v>12</v>
      </c>
      <c r="D150">
        <v>31</v>
      </c>
      <c r="E150" s="7">
        <v>44450</v>
      </c>
      <c r="F150" s="6">
        <v>48950</v>
      </c>
      <c r="G150" t="s">
        <v>16</v>
      </c>
      <c r="H150" t="s">
        <v>207</v>
      </c>
      <c r="I150" s="8">
        <f ca="1">(TODAY()-Staff[[#This Row],[Date Joined]])/365</f>
        <v>2.9863013698630136</v>
      </c>
    </row>
    <row r="151" spans="1:9" x14ac:dyDescent="0.35">
      <c r="A151" t="s">
        <v>185</v>
      </c>
      <c r="B151" t="s">
        <v>8</v>
      </c>
      <c r="C151" t="s">
        <v>12</v>
      </c>
      <c r="D151">
        <v>27</v>
      </c>
      <c r="E151" s="7">
        <v>44625</v>
      </c>
      <c r="F151" s="6">
        <v>83750</v>
      </c>
      <c r="G151" t="s">
        <v>16</v>
      </c>
      <c r="H151" t="s">
        <v>207</v>
      </c>
      <c r="I151" s="8">
        <f ca="1">(TODAY()-Staff[[#This Row],[Date Joined]])/365</f>
        <v>2.506849315068493</v>
      </c>
    </row>
    <row r="152" spans="1:9" x14ac:dyDescent="0.35">
      <c r="A152" t="s">
        <v>166</v>
      </c>
      <c r="B152" t="s">
        <v>8</v>
      </c>
      <c r="C152" t="s">
        <v>12</v>
      </c>
      <c r="D152">
        <v>40</v>
      </c>
      <c r="E152" s="7">
        <v>44276</v>
      </c>
      <c r="F152" s="6">
        <v>87620</v>
      </c>
      <c r="G152" t="s">
        <v>16</v>
      </c>
      <c r="H152" t="s">
        <v>207</v>
      </c>
      <c r="I152" s="8">
        <f ca="1">(TODAY()-Staff[[#This Row],[Date Joined]])/365</f>
        <v>3.463013698630137</v>
      </c>
    </row>
    <row r="153" spans="1:9" x14ac:dyDescent="0.35">
      <c r="A153" t="s">
        <v>184</v>
      </c>
      <c r="B153" t="s">
        <v>8</v>
      </c>
      <c r="C153" t="s">
        <v>19</v>
      </c>
      <c r="D153">
        <v>20</v>
      </c>
      <c r="E153" s="7">
        <v>44476</v>
      </c>
      <c r="F153" s="6">
        <v>68900</v>
      </c>
      <c r="G153" t="s">
        <v>24</v>
      </c>
      <c r="H153" t="s">
        <v>207</v>
      </c>
      <c r="I153" s="8">
        <f ca="1">(TODAY()-Staff[[#This Row],[Date Joined]])/365</f>
        <v>2.9150684931506849</v>
      </c>
    </row>
    <row r="154" spans="1:9" x14ac:dyDescent="0.35">
      <c r="A154" t="s">
        <v>157</v>
      </c>
      <c r="B154" t="s">
        <v>15</v>
      </c>
      <c r="C154" t="s">
        <v>19</v>
      </c>
      <c r="D154">
        <v>32</v>
      </c>
      <c r="E154" s="7">
        <v>44403</v>
      </c>
      <c r="F154" s="6">
        <v>53540</v>
      </c>
      <c r="G154" t="s">
        <v>16</v>
      </c>
      <c r="H154" t="s">
        <v>207</v>
      </c>
      <c r="I154" s="8">
        <f ca="1">(TODAY()-Staff[[#This Row],[Date Joined]])/365</f>
        <v>3.1150684931506851</v>
      </c>
    </row>
    <row r="155" spans="1:9" x14ac:dyDescent="0.35">
      <c r="A155" t="s">
        <v>172</v>
      </c>
      <c r="B155" t="s">
        <v>15</v>
      </c>
      <c r="C155" t="s">
        <v>19</v>
      </c>
      <c r="D155">
        <v>28</v>
      </c>
      <c r="E155" s="7">
        <v>44758</v>
      </c>
      <c r="F155" s="6">
        <v>43510</v>
      </c>
      <c r="G155" t="s">
        <v>42</v>
      </c>
      <c r="H155" t="s">
        <v>207</v>
      </c>
      <c r="I155" s="8">
        <f ca="1">(TODAY()-Staff[[#This Row],[Date Joined]])/365</f>
        <v>2.1424657534246574</v>
      </c>
    </row>
    <row r="156" spans="1:9" x14ac:dyDescent="0.35">
      <c r="A156" t="s">
        <v>127</v>
      </c>
      <c r="B156" t="s">
        <v>8</v>
      </c>
      <c r="C156" t="s">
        <v>19</v>
      </c>
      <c r="D156">
        <v>38</v>
      </c>
      <c r="E156" s="7">
        <v>44316</v>
      </c>
      <c r="F156" s="6">
        <v>109160</v>
      </c>
      <c r="G156" t="s">
        <v>10</v>
      </c>
      <c r="H156" t="s">
        <v>207</v>
      </c>
      <c r="I156" s="8">
        <f ca="1">(TODAY()-Staff[[#This Row],[Date Joined]])/365</f>
        <v>3.3534246575342466</v>
      </c>
    </row>
    <row r="157" spans="1:9" x14ac:dyDescent="0.35">
      <c r="A157" t="s">
        <v>198</v>
      </c>
      <c r="B157" t="s">
        <v>15</v>
      </c>
      <c r="C157" t="s">
        <v>9</v>
      </c>
      <c r="D157">
        <v>40</v>
      </c>
      <c r="E157" s="7">
        <v>44204</v>
      </c>
      <c r="F157" s="6">
        <v>99750</v>
      </c>
      <c r="G157" t="s">
        <v>16</v>
      </c>
      <c r="H157" t="s">
        <v>207</v>
      </c>
      <c r="I157" s="8">
        <f ca="1">(TODAY()-Staff[[#This Row],[Date Joined]])/365</f>
        <v>3.6602739726027398</v>
      </c>
    </row>
    <row r="158" spans="1:9" x14ac:dyDescent="0.35">
      <c r="A158" t="s">
        <v>124</v>
      </c>
      <c r="B158" t="s">
        <v>8</v>
      </c>
      <c r="C158" t="s">
        <v>12</v>
      </c>
      <c r="D158">
        <v>31</v>
      </c>
      <c r="E158" s="7">
        <v>44084</v>
      </c>
      <c r="F158" s="6">
        <v>41980</v>
      </c>
      <c r="G158" t="s">
        <v>16</v>
      </c>
      <c r="H158" t="s">
        <v>207</v>
      </c>
      <c r="I158" s="8">
        <f ca="1">(TODAY()-Staff[[#This Row],[Date Joined]])/365</f>
        <v>3.989041095890411</v>
      </c>
    </row>
    <row r="159" spans="1:9" x14ac:dyDescent="0.35">
      <c r="A159" t="s">
        <v>187</v>
      </c>
      <c r="B159" t="s">
        <v>15</v>
      </c>
      <c r="C159" t="s">
        <v>21</v>
      </c>
      <c r="D159">
        <v>36</v>
      </c>
      <c r="E159" s="7">
        <v>44272</v>
      </c>
      <c r="F159" s="6">
        <v>71380</v>
      </c>
      <c r="G159" t="s">
        <v>16</v>
      </c>
      <c r="H159" t="s">
        <v>207</v>
      </c>
      <c r="I159" s="8">
        <f ca="1">(TODAY()-Staff[[#This Row],[Date Joined]])/365</f>
        <v>3.473972602739726</v>
      </c>
    </row>
    <row r="160" spans="1:9" x14ac:dyDescent="0.35">
      <c r="A160" t="s">
        <v>191</v>
      </c>
      <c r="B160" t="s">
        <v>15</v>
      </c>
      <c r="C160" t="s">
        <v>9</v>
      </c>
      <c r="D160">
        <v>27</v>
      </c>
      <c r="E160" s="7">
        <v>44547</v>
      </c>
      <c r="F160" s="6">
        <v>113280</v>
      </c>
      <c r="G160" t="s">
        <v>42</v>
      </c>
      <c r="H160" t="s">
        <v>207</v>
      </c>
      <c r="I160" s="8">
        <f ca="1">(TODAY()-Staff[[#This Row],[Date Joined]])/365</f>
        <v>2.7205479452054795</v>
      </c>
    </row>
    <row r="161" spans="1:9" x14ac:dyDescent="0.35">
      <c r="A161" t="s">
        <v>181</v>
      </c>
      <c r="B161" t="s">
        <v>8</v>
      </c>
      <c r="C161" t="s">
        <v>21</v>
      </c>
      <c r="D161">
        <v>33</v>
      </c>
      <c r="E161" s="7">
        <v>44747</v>
      </c>
      <c r="F161" s="6">
        <v>86570</v>
      </c>
      <c r="G161" t="s">
        <v>16</v>
      </c>
      <c r="H161" t="s">
        <v>207</v>
      </c>
      <c r="I161" s="8">
        <f ca="1">(TODAY()-Staff[[#This Row],[Date Joined]])/365</f>
        <v>2.1726027397260275</v>
      </c>
    </row>
    <row r="162" spans="1:9" x14ac:dyDescent="0.35">
      <c r="A162" t="s">
        <v>139</v>
      </c>
      <c r="B162" t="s">
        <v>15</v>
      </c>
      <c r="C162" t="s">
        <v>9</v>
      </c>
      <c r="D162">
        <v>26</v>
      </c>
      <c r="E162" s="7">
        <v>44350</v>
      </c>
      <c r="F162" s="6">
        <v>53540</v>
      </c>
      <c r="G162" t="s">
        <v>16</v>
      </c>
      <c r="H162" t="s">
        <v>207</v>
      </c>
      <c r="I162" s="8">
        <f ca="1">(TODAY()-Staff[[#This Row],[Date Joined]])/365</f>
        <v>3.2602739726027399</v>
      </c>
    </row>
    <row r="163" spans="1:9" x14ac:dyDescent="0.35">
      <c r="A163" t="s">
        <v>190</v>
      </c>
      <c r="B163" t="s">
        <v>15</v>
      </c>
      <c r="C163" t="s">
        <v>12</v>
      </c>
      <c r="D163">
        <v>37</v>
      </c>
      <c r="E163" s="7">
        <v>44640</v>
      </c>
      <c r="F163" s="6">
        <v>69070</v>
      </c>
      <c r="G163" t="s">
        <v>16</v>
      </c>
      <c r="H163" t="s">
        <v>207</v>
      </c>
      <c r="I163" s="8">
        <f ca="1">(TODAY()-Staff[[#This Row],[Date Joined]])/365</f>
        <v>2.4657534246575343</v>
      </c>
    </row>
    <row r="164" spans="1:9" x14ac:dyDescent="0.35">
      <c r="A164" t="s">
        <v>121</v>
      </c>
      <c r="B164" t="s">
        <v>8</v>
      </c>
      <c r="C164" t="s">
        <v>21</v>
      </c>
      <c r="D164">
        <v>30</v>
      </c>
      <c r="E164" s="7">
        <v>44328</v>
      </c>
      <c r="F164" s="6">
        <v>67910</v>
      </c>
      <c r="G164" t="s">
        <v>24</v>
      </c>
      <c r="H164" t="s">
        <v>207</v>
      </c>
      <c r="I164" s="8">
        <f ca="1">(TODAY()-Staff[[#This Row],[Date Joined]])/365</f>
        <v>3.3205479452054796</v>
      </c>
    </row>
    <row r="165" spans="1:9" x14ac:dyDescent="0.35">
      <c r="A165" t="s">
        <v>119</v>
      </c>
      <c r="B165" t="s">
        <v>15</v>
      </c>
      <c r="C165" t="s">
        <v>12</v>
      </c>
      <c r="D165">
        <v>30</v>
      </c>
      <c r="E165" s="7">
        <v>44214</v>
      </c>
      <c r="F165" s="6">
        <v>69120</v>
      </c>
      <c r="G165" t="s">
        <v>16</v>
      </c>
      <c r="H165" t="s">
        <v>207</v>
      </c>
      <c r="I165" s="8">
        <f ca="1">(TODAY()-Staff[[#This Row],[Date Joined]])/365</f>
        <v>3.6328767123287671</v>
      </c>
    </row>
    <row r="166" spans="1:9" x14ac:dyDescent="0.35">
      <c r="A166" t="s">
        <v>132</v>
      </c>
      <c r="B166" t="s">
        <v>8</v>
      </c>
      <c r="C166" t="s">
        <v>21</v>
      </c>
      <c r="D166">
        <v>34</v>
      </c>
      <c r="E166" s="7">
        <v>44550</v>
      </c>
      <c r="F166" s="6">
        <v>60130</v>
      </c>
      <c r="G166" t="s">
        <v>16</v>
      </c>
      <c r="H166" t="s">
        <v>207</v>
      </c>
      <c r="I166" s="8">
        <f ca="1">(TODAY()-Staff[[#This Row],[Date Joined]])/365</f>
        <v>2.7123287671232879</v>
      </c>
    </row>
    <row r="167" spans="1:9" x14ac:dyDescent="0.35">
      <c r="A167" t="s">
        <v>161</v>
      </c>
      <c r="B167" t="s">
        <v>15</v>
      </c>
      <c r="C167" t="s">
        <v>9</v>
      </c>
      <c r="D167">
        <v>23</v>
      </c>
      <c r="E167" s="7">
        <v>44378</v>
      </c>
      <c r="F167" s="6">
        <v>106460</v>
      </c>
      <c r="G167" t="s">
        <v>16</v>
      </c>
      <c r="H167" t="s">
        <v>207</v>
      </c>
      <c r="I167" s="8">
        <f ca="1">(TODAY()-Staff[[#This Row],[Date Joined]])/365</f>
        <v>3.1835616438356165</v>
      </c>
    </row>
    <row r="168" spans="1:9" x14ac:dyDescent="0.35">
      <c r="A168" t="s">
        <v>148</v>
      </c>
      <c r="B168" t="s">
        <v>8</v>
      </c>
      <c r="C168" t="s">
        <v>56</v>
      </c>
      <c r="D168">
        <v>37</v>
      </c>
      <c r="E168" s="7">
        <v>44389</v>
      </c>
      <c r="F168" s="6">
        <v>118100</v>
      </c>
      <c r="G168" t="s">
        <v>16</v>
      </c>
      <c r="H168" t="s">
        <v>207</v>
      </c>
      <c r="I168" s="8">
        <f ca="1">(TODAY()-Staff[[#This Row],[Date Joined]])/365</f>
        <v>3.1534246575342464</v>
      </c>
    </row>
    <row r="169" spans="1:9" x14ac:dyDescent="0.35">
      <c r="A169" t="s">
        <v>164</v>
      </c>
      <c r="B169" t="s">
        <v>8</v>
      </c>
      <c r="C169" t="s">
        <v>9</v>
      </c>
      <c r="D169">
        <v>36</v>
      </c>
      <c r="E169" s="7">
        <v>44468</v>
      </c>
      <c r="F169" s="6">
        <v>78390</v>
      </c>
      <c r="G169" t="s">
        <v>16</v>
      </c>
      <c r="H169" t="s">
        <v>207</v>
      </c>
      <c r="I169" s="8">
        <f ca="1">(TODAY()-Staff[[#This Row],[Date Joined]])/365</f>
        <v>2.9369863013698629</v>
      </c>
    </row>
    <row r="170" spans="1:9" x14ac:dyDescent="0.35">
      <c r="A170" t="s">
        <v>147</v>
      </c>
      <c r="B170" t="s">
        <v>8</v>
      </c>
      <c r="C170" t="s">
        <v>9</v>
      </c>
      <c r="D170">
        <v>30</v>
      </c>
      <c r="E170" s="7">
        <v>44789</v>
      </c>
      <c r="F170" s="6">
        <v>114180</v>
      </c>
      <c r="G170" t="s">
        <v>16</v>
      </c>
      <c r="H170" t="s">
        <v>207</v>
      </c>
      <c r="I170" s="8">
        <f ca="1">(TODAY()-Staff[[#This Row],[Date Joined]])/365</f>
        <v>2.0575342465753423</v>
      </c>
    </row>
    <row r="171" spans="1:9" x14ac:dyDescent="0.35">
      <c r="A171" t="s">
        <v>189</v>
      </c>
      <c r="B171" t="s">
        <v>8</v>
      </c>
      <c r="C171" t="s">
        <v>9</v>
      </c>
      <c r="D171">
        <v>28</v>
      </c>
      <c r="E171" s="7">
        <v>44590</v>
      </c>
      <c r="F171" s="6">
        <v>104120</v>
      </c>
      <c r="G171" t="s">
        <v>16</v>
      </c>
      <c r="H171" t="s">
        <v>207</v>
      </c>
      <c r="I171" s="8">
        <f ca="1">(TODAY()-Staff[[#This Row],[Date Joined]])/365</f>
        <v>2.6027397260273974</v>
      </c>
    </row>
    <row r="172" spans="1:9" x14ac:dyDescent="0.35">
      <c r="A172" t="s">
        <v>138</v>
      </c>
      <c r="B172" t="s">
        <v>15</v>
      </c>
      <c r="C172" t="s">
        <v>9</v>
      </c>
      <c r="D172">
        <v>30</v>
      </c>
      <c r="E172" s="7">
        <v>44640</v>
      </c>
      <c r="F172" s="6">
        <v>67950</v>
      </c>
      <c r="G172" t="s">
        <v>16</v>
      </c>
      <c r="H172" t="s">
        <v>207</v>
      </c>
      <c r="I172" s="8">
        <f ca="1">(TODAY()-Staff[[#This Row],[Date Joined]])/365</f>
        <v>2.4657534246575343</v>
      </c>
    </row>
    <row r="173" spans="1:9" x14ac:dyDescent="0.35">
      <c r="A173" t="s">
        <v>137</v>
      </c>
      <c r="B173" t="s">
        <v>8</v>
      </c>
      <c r="C173" t="s">
        <v>12</v>
      </c>
      <c r="D173">
        <v>29</v>
      </c>
      <c r="E173" s="7">
        <v>43962</v>
      </c>
      <c r="F173" s="6">
        <v>34980</v>
      </c>
      <c r="G173" t="s">
        <v>16</v>
      </c>
      <c r="H173" t="s">
        <v>207</v>
      </c>
      <c r="I173" s="8">
        <f ca="1">(TODAY()-Staff[[#This Row],[Date Joined]])/365</f>
        <v>4.3232876712328769</v>
      </c>
    </row>
    <row r="174" spans="1:9" x14ac:dyDescent="0.35">
      <c r="A174" t="s">
        <v>153</v>
      </c>
      <c r="B174" t="s">
        <v>8</v>
      </c>
      <c r="C174" t="s">
        <v>12</v>
      </c>
      <c r="D174">
        <v>24</v>
      </c>
      <c r="E174" s="7">
        <v>44087</v>
      </c>
      <c r="F174" s="6">
        <v>62780</v>
      </c>
      <c r="G174" t="s">
        <v>16</v>
      </c>
      <c r="H174" t="s">
        <v>207</v>
      </c>
      <c r="I174" s="8">
        <f ca="1">(TODAY()-Staff[[#This Row],[Date Joined]])/365</f>
        <v>3.9808219178082194</v>
      </c>
    </row>
    <row r="175" spans="1:9" x14ac:dyDescent="0.35">
      <c r="A175" t="s">
        <v>117</v>
      </c>
      <c r="B175" t="s">
        <v>15</v>
      </c>
      <c r="C175" t="s">
        <v>12</v>
      </c>
      <c r="D175">
        <v>20</v>
      </c>
      <c r="E175" s="7">
        <v>44397</v>
      </c>
      <c r="F175" s="6">
        <v>107700</v>
      </c>
      <c r="G175" t="s">
        <v>16</v>
      </c>
      <c r="H175" t="s">
        <v>207</v>
      </c>
      <c r="I175" s="8">
        <f ca="1">(TODAY()-Staff[[#This Row],[Date Joined]])/365</f>
        <v>3.1315068493150684</v>
      </c>
    </row>
    <row r="176" spans="1:9" x14ac:dyDescent="0.35">
      <c r="A176" t="s">
        <v>168</v>
      </c>
      <c r="B176" t="s">
        <v>15</v>
      </c>
      <c r="C176" t="s">
        <v>19</v>
      </c>
      <c r="D176">
        <v>25</v>
      </c>
      <c r="E176" s="7">
        <v>44322</v>
      </c>
      <c r="F176" s="6">
        <v>65700</v>
      </c>
      <c r="G176" t="s">
        <v>16</v>
      </c>
      <c r="H176" t="s">
        <v>207</v>
      </c>
      <c r="I176" s="8">
        <f ca="1">(TODAY()-Staff[[#This Row],[Date Joined]])/365</f>
        <v>3.3369863013698629</v>
      </c>
    </row>
    <row r="177" spans="1:9" x14ac:dyDescent="0.35">
      <c r="A177" t="s">
        <v>135</v>
      </c>
      <c r="B177" t="s">
        <v>8</v>
      </c>
      <c r="C177" t="s">
        <v>12</v>
      </c>
      <c r="D177">
        <v>33</v>
      </c>
      <c r="E177" s="7">
        <v>44313</v>
      </c>
      <c r="F177" s="6">
        <v>75480</v>
      </c>
      <c r="G177" t="s">
        <v>42</v>
      </c>
      <c r="H177" t="s">
        <v>207</v>
      </c>
      <c r="I177" s="8">
        <f ca="1">(TODAY()-Staff[[#This Row],[Date Joined]])/365</f>
        <v>3.3616438356164382</v>
      </c>
    </row>
    <row r="178" spans="1:9" x14ac:dyDescent="0.35">
      <c r="A178" t="s">
        <v>174</v>
      </c>
      <c r="B178" t="s">
        <v>15</v>
      </c>
      <c r="C178" t="s">
        <v>12</v>
      </c>
      <c r="D178">
        <v>33</v>
      </c>
      <c r="E178" s="7">
        <v>44448</v>
      </c>
      <c r="F178" s="6">
        <v>53870</v>
      </c>
      <c r="G178" t="s">
        <v>16</v>
      </c>
      <c r="H178" t="s">
        <v>207</v>
      </c>
      <c r="I178" s="8">
        <f ca="1">(TODAY()-Staff[[#This Row],[Date Joined]])/365</f>
        <v>2.9917808219178084</v>
      </c>
    </row>
    <row r="179" spans="1:9" x14ac:dyDescent="0.35">
      <c r="A179" t="s">
        <v>141</v>
      </c>
      <c r="B179" t="s">
        <v>8</v>
      </c>
      <c r="C179" t="s">
        <v>19</v>
      </c>
      <c r="D179">
        <v>36</v>
      </c>
      <c r="E179" s="7">
        <v>44433</v>
      </c>
      <c r="F179" s="6">
        <v>78540</v>
      </c>
      <c r="G179" t="s">
        <v>16</v>
      </c>
      <c r="H179" t="s">
        <v>207</v>
      </c>
      <c r="I179" s="8">
        <f ca="1">(TODAY()-Staff[[#This Row],[Date Joined]])/365</f>
        <v>3.032876712328767</v>
      </c>
    </row>
    <row r="180" spans="1:9" x14ac:dyDescent="0.35">
      <c r="A180" t="s">
        <v>193</v>
      </c>
      <c r="B180" t="s">
        <v>15</v>
      </c>
      <c r="C180" t="s">
        <v>9</v>
      </c>
      <c r="D180">
        <v>19</v>
      </c>
      <c r="E180" s="7">
        <v>44218</v>
      </c>
      <c r="F180" s="6">
        <v>58960</v>
      </c>
      <c r="G180" t="s">
        <v>16</v>
      </c>
      <c r="H180" t="s">
        <v>207</v>
      </c>
      <c r="I180" s="8">
        <f ca="1">(TODAY()-Staff[[#This Row],[Date Joined]])/365</f>
        <v>3.6219178082191781</v>
      </c>
    </row>
    <row r="181" spans="1:9" x14ac:dyDescent="0.35">
      <c r="A181" t="s">
        <v>162</v>
      </c>
      <c r="B181" t="s">
        <v>15</v>
      </c>
      <c r="C181" t="s">
        <v>9</v>
      </c>
      <c r="D181">
        <v>46</v>
      </c>
      <c r="E181" s="7">
        <v>44697</v>
      </c>
      <c r="F181" s="6">
        <v>70610</v>
      </c>
      <c r="G181" t="s">
        <v>16</v>
      </c>
      <c r="H181" t="s">
        <v>207</v>
      </c>
      <c r="I181" s="8">
        <f ca="1">(TODAY()-Staff[[#This Row],[Date Joined]])/365</f>
        <v>2.3095890410958906</v>
      </c>
    </row>
    <row r="182" spans="1:9" x14ac:dyDescent="0.35">
      <c r="A182" t="s">
        <v>171</v>
      </c>
      <c r="B182" t="s">
        <v>15</v>
      </c>
      <c r="C182" t="s">
        <v>21</v>
      </c>
      <c r="D182">
        <v>33</v>
      </c>
      <c r="E182" s="7">
        <v>44181</v>
      </c>
      <c r="F182" s="6">
        <v>59430</v>
      </c>
      <c r="G182" t="s">
        <v>16</v>
      </c>
      <c r="H182" t="s">
        <v>207</v>
      </c>
      <c r="I182" s="8">
        <f ca="1">(TODAY()-Staff[[#This Row],[Date Joined]])/365</f>
        <v>3.7232876712328768</v>
      </c>
    </row>
    <row r="183" spans="1:9" x14ac:dyDescent="0.35">
      <c r="A183" t="s">
        <v>144</v>
      </c>
      <c r="B183" t="s">
        <v>15</v>
      </c>
      <c r="C183" t="s">
        <v>9</v>
      </c>
      <c r="D183">
        <v>33</v>
      </c>
      <c r="E183" s="7">
        <v>44640</v>
      </c>
      <c r="F183" s="6">
        <v>48530</v>
      </c>
      <c r="G183" t="s">
        <v>13</v>
      </c>
      <c r="H183" t="s">
        <v>207</v>
      </c>
      <c r="I183" s="8">
        <f ca="1">(TODAY()-Staff[[#This Row],[Date Joined]])/365</f>
        <v>2.4657534246575343</v>
      </c>
    </row>
    <row r="184" spans="1:9" x14ac:dyDescent="0.35">
      <c r="A184" t="s">
        <v>163</v>
      </c>
      <c r="B184" t="s">
        <v>8</v>
      </c>
      <c r="C184" t="s">
        <v>12</v>
      </c>
      <c r="D184">
        <v>33</v>
      </c>
      <c r="E184" s="7">
        <v>44129</v>
      </c>
      <c r="F184" s="6">
        <v>96140</v>
      </c>
      <c r="G184" t="s">
        <v>16</v>
      </c>
      <c r="H184" t="s">
        <v>207</v>
      </c>
      <c r="I184" s="8">
        <f ca="1">(TODAY()-Staff[[#This Row],[Date Joined]])/365</f>
        <v>3.8657534246575342</v>
      </c>
    </row>
  </sheetData>
  <conditionalFormatting sqref="A1:A1048576">
    <cfRule type="duplicateValues" dxfId="1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746D-57DD-4E49-9BF7-32938189343B}">
  <sheetPr>
    <tabColor rgb="FFFF0000"/>
  </sheetPr>
  <dimension ref="E1:I13"/>
  <sheetViews>
    <sheetView showGridLines="0" tabSelected="1" topLeftCell="A9" zoomScale="45" zoomScaleNormal="25" workbookViewId="0">
      <selection activeCell="E4" sqref="E4:I13"/>
    </sheetView>
  </sheetViews>
  <sheetFormatPr defaultRowHeight="14.5" x14ac:dyDescent="0.35"/>
  <cols>
    <col min="2" max="2" width="5.6328125" customWidth="1"/>
    <col min="3" max="3" width="7.08984375" customWidth="1"/>
    <col min="4" max="4" width="15.7265625" customWidth="1"/>
    <col min="5" max="5" width="7.81640625" customWidth="1"/>
    <col min="6" max="6" width="104" customWidth="1"/>
    <col min="7" max="7" width="7" customWidth="1"/>
    <col min="8" max="8" width="105" customWidth="1"/>
    <col min="9" max="9" width="7.81640625" customWidth="1"/>
  </cols>
  <sheetData>
    <row r="1" spans="5:9" hidden="1" x14ac:dyDescent="0.35"/>
    <row r="2" spans="5:9" hidden="1" x14ac:dyDescent="0.35"/>
    <row r="3" spans="5:9" hidden="1" x14ac:dyDescent="0.35"/>
    <row r="4" spans="5:9" ht="35.5" customHeight="1" x14ac:dyDescent="0.35">
      <c r="E4" s="39"/>
      <c r="F4" s="39"/>
      <c r="G4" s="39"/>
      <c r="H4" s="39"/>
      <c r="I4" s="39"/>
    </row>
    <row r="5" spans="5:9" ht="161" customHeight="1" x14ac:dyDescent="0.35">
      <c r="E5" s="39"/>
      <c r="F5" s="36" t="s">
        <v>205</v>
      </c>
      <c r="G5" s="38"/>
      <c r="H5" s="37" t="s">
        <v>207</v>
      </c>
      <c r="I5" s="39"/>
    </row>
    <row r="6" spans="5:9" x14ac:dyDescent="0.35">
      <c r="E6" s="39"/>
      <c r="F6" s="39"/>
      <c r="G6" s="39"/>
      <c r="H6" s="39"/>
      <c r="I6" s="39"/>
    </row>
    <row r="7" spans="5:9" x14ac:dyDescent="0.35">
      <c r="E7" s="39"/>
      <c r="F7" s="39"/>
      <c r="G7" s="39"/>
      <c r="H7" s="39"/>
      <c r="I7" s="39"/>
    </row>
    <row r="8" spans="5:9" ht="237" customHeight="1" x14ac:dyDescent="0.35">
      <c r="E8" s="39"/>
      <c r="F8" s="41">
        <f>COUNTIFS(Staff[Gender],"Female",Staff[Country],"NZ")/COUNTIF(Staff[Country],"NZ")</f>
        <v>0.47252747252747251</v>
      </c>
      <c r="G8" s="39"/>
      <c r="H8" s="42">
        <f>COUNTIFS(Staff[Gender],"Female",Staff[Country],"IND")/COUNTIF(Staff[Country],"IND")</f>
        <v>0.46739130434782611</v>
      </c>
      <c r="I8" s="39"/>
    </row>
    <row r="9" spans="5:9" x14ac:dyDescent="0.35">
      <c r="E9" s="39"/>
      <c r="F9" s="39"/>
      <c r="G9" s="39"/>
      <c r="H9" s="39"/>
      <c r="I9" s="39"/>
    </row>
    <row r="10" spans="5:9" ht="235" customHeight="1" x14ac:dyDescent="0.35">
      <c r="E10" s="39"/>
      <c r="G10" s="39"/>
      <c r="I10" s="39"/>
    </row>
    <row r="11" spans="5:9" x14ac:dyDescent="0.35">
      <c r="E11" s="39"/>
      <c r="F11" s="39"/>
      <c r="G11" s="39"/>
      <c r="H11" s="39"/>
      <c r="I11" s="39"/>
    </row>
    <row r="12" spans="5:9" ht="242.5" customHeight="1" x14ac:dyDescent="0.35">
      <c r="E12" s="39"/>
      <c r="G12" s="39"/>
      <c r="I12" s="39"/>
    </row>
    <row r="13" spans="5:9" ht="32" customHeight="1" x14ac:dyDescent="0.35">
      <c r="E13" s="39"/>
      <c r="F13" s="39"/>
      <c r="G13" s="39"/>
      <c r="H13" s="39"/>
      <c r="I13" s="3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D4876-125C-4226-939D-96A8EE4C3AD9}">
  <dimension ref="A2:D9"/>
  <sheetViews>
    <sheetView workbookViewId="0">
      <selection activeCell="B7" sqref="B7"/>
    </sheetView>
  </sheetViews>
  <sheetFormatPr defaultRowHeight="14.5" x14ac:dyDescent="0.35"/>
  <cols>
    <col min="1" max="1" width="8.81640625" customWidth="1"/>
    <col min="2" max="2" width="22.6328125" bestFit="1" customWidth="1"/>
  </cols>
  <sheetData>
    <row r="2" spans="1:4" x14ac:dyDescent="0.35">
      <c r="A2" s="10">
        <v>1</v>
      </c>
      <c r="B2" t="s">
        <v>208</v>
      </c>
      <c r="C2">
        <f>COUNTA(Staff[Name])</f>
        <v>183</v>
      </c>
    </row>
    <row r="3" spans="1:4" x14ac:dyDescent="0.35">
      <c r="B3" t="s">
        <v>209</v>
      </c>
      <c r="C3">
        <f>AVERAGE(Staff[Salary])</f>
        <v>77173.715846994543</v>
      </c>
      <c r="D3">
        <f>MEDIAN(Staff[Salary])</f>
        <v>75000</v>
      </c>
    </row>
    <row r="4" spans="1:4" x14ac:dyDescent="0.35">
      <c r="B4" t="s">
        <v>210</v>
      </c>
      <c r="C4">
        <f>AVERAGE(Staff[Age])</f>
        <v>30.42622950819672</v>
      </c>
      <c r="D4">
        <f>MEDIAN(Staff[Age])</f>
        <v>30</v>
      </c>
    </row>
    <row r="5" spans="1:4" x14ac:dyDescent="0.35">
      <c r="B5" t="s">
        <v>211</v>
      </c>
      <c r="C5">
        <f ca="1">AVERAGE(Staff[Tenure])</f>
        <v>3.0327868852459021</v>
      </c>
    </row>
    <row r="6" spans="1:4" x14ac:dyDescent="0.35">
      <c r="B6" t="s">
        <v>213</v>
      </c>
      <c r="C6" s="9">
        <f>C7/C2</f>
        <v>0.46994535519125685</v>
      </c>
    </row>
    <row r="7" spans="1:4" x14ac:dyDescent="0.35">
      <c r="B7" t="s">
        <v>214</v>
      </c>
      <c r="C7">
        <f>COUNTIFS(Staff[Gender],"Female")</f>
        <v>86</v>
      </c>
    </row>
    <row r="8" spans="1:4" x14ac:dyDescent="0.35">
      <c r="B8" t="s">
        <v>215</v>
      </c>
      <c r="C8" s="9">
        <f>(COUNTIFS(Staff[Salary],"&gt;=100000"))/C2</f>
        <v>0.24590163934426229</v>
      </c>
    </row>
    <row r="9" spans="1:4" x14ac:dyDescent="0.35">
      <c r="C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A63EC-9E30-4D2E-9F91-9BDBAFC9A346}">
  <dimension ref="A2:J34"/>
  <sheetViews>
    <sheetView topLeftCell="D1" workbookViewId="0">
      <selection activeCell="B7" sqref="B7"/>
    </sheetView>
  </sheetViews>
  <sheetFormatPr defaultRowHeight="14.5" x14ac:dyDescent="0.35"/>
  <cols>
    <col min="1" max="1" width="16.36328125" bestFit="1" customWidth="1"/>
    <col min="2" max="2" width="28.1796875" bestFit="1" customWidth="1"/>
    <col min="3" max="3" width="7.81640625" bestFit="1" customWidth="1"/>
    <col min="4" max="4" width="10.90625" bestFit="1" customWidth="1"/>
    <col min="6" max="6" width="10.08984375" style="7" bestFit="1" customWidth="1"/>
    <col min="7" max="7" width="12.36328125" style="6" bestFit="1" customWidth="1"/>
    <col min="8" max="8" width="13.1796875" bestFit="1" customWidth="1"/>
    <col min="10" max="10" width="8.7265625" style="8"/>
  </cols>
  <sheetData>
    <row r="2" spans="1:10" x14ac:dyDescent="0.35">
      <c r="A2" t="s">
        <v>218</v>
      </c>
      <c r="B2" s="27" t="s">
        <v>19</v>
      </c>
    </row>
    <row r="4" spans="1:10" x14ac:dyDescent="0.35">
      <c r="A4" t="s">
        <v>221</v>
      </c>
      <c r="B4">
        <f ca="1">COUNTIFS(Staff[],B2)</f>
        <v>28</v>
      </c>
    </row>
    <row r="6" spans="1:10" x14ac:dyDescent="0.35">
      <c r="B6" s="28" t="s">
        <v>0</v>
      </c>
      <c r="C6" s="28" t="s">
        <v>219</v>
      </c>
      <c r="D6" s="28" t="s">
        <v>2</v>
      </c>
      <c r="E6" s="28" t="s">
        <v>3</v>
      </c>
      <c r="F6" s="29" t="s">
        <v>220</v>
      </c>
      <c r="G6" s="30" t="s">
        <v>5</v>
      </c>
      <c r="H6" s="28" t="s">
        <v>6</v>
      </c>
      <c r="I6" s="28" t="s">
        <v>204</v>
      </c>
      <c r="J6" s="31" t="s">
        <v>212</v>
      </c>
    </row>
    <row r="7" spans="1:10" x14ac:dyDescent="0.35">
      <c r="B7" t="str" cm="1">
        <f t="array" aca="1" ref="B7:J34" ca="1">_xlfn._xlws.SORT(_xlfn._xlws.FILTER(Staff[],Staff[Department]=B2),6,-1)</f>
        <v>Lindy Guillet</v>
      </c>
      <c r="C7" t="str">
        <f ca="1"/>
        <v>Male</v>
      </c>
      <c r="D7" t="str">
        <f ca="1"/>
        <v>Sales</v>
      </c>
      <c r="E7">
        <f ca="1"/>
        <v>22</v>
      </c>
      <c r="F7" s="7">
        <f ca="1"/>
        <v>44446</v>
      </c>
      <c r="G7" s="6">
        <f ca="1"/>
        <v>112780</v>
      </c>
      <c r="H7" t="str">
        <f ca="1"/>
        <v>Above average</v>
      </c>
      <c r="I7" t="str">
        <f ca="1"/>
        <v>NZ</v>
      </c>
      <c r="J7" s="8">
        <f ca="1"/>
        <v>2.9972602739726026</v>
      </c>
    </row>
    <row r="8" spans="1:10" x14ac:dyDescent="0.35">
      <c r="B8" t="str">
        <f ca="1"/>
        <v>Krishnakanta Vellanki</v>
      </c>
      <c r="C8" t="str">
        <f ca="1"/>
        <v>Male</v>
      </c>
      <c r="D8" t="str">
        <f ca="1"/>
        <v>Sales</v>
      </c>
      <c r="E8">
        <f ca="1"/>
        <v>22</v>
      </c>
      <c r="F8" s="7">
        <f ca="1"/>
        <v>44384</v>
      </c>
      <c r="G8" s="6">
        <f ca="1"/>
        <v>112780</v>
      </c>
      <c r="H8" t="str">
        <f ca="1"/>
        <v>Above average</v>
      </c>
      <c r="I8" t="str">
        <f ca="1"/>
        <v>IND</v>
      </c>
      <c r="J8" s="8">
        <f ca="1"/>
        <v>3.1671232876712327</v>
      </c>
    </row>
    <row r="9" spans="1:10" x14ac:dyDescent="0.35">
      <c r="B9" t="str">
        <f ca="1"/>
        <v>Rafaelita Blaksland</v>
      </c>
      <c r="C9" t="str">
        <f ca="1"/>
        <v>Female</v>
      </c>
      <c r="D9" t="str">
        <f ca="1"/>
        <v>Sales</v>
      </c>
      <c r="E9">
        <f ca="1"/>
        <v>38</v>
      </c>
      <c r="F9" s="7">
        <f ca="1"/>
        <v>44377</v>
      </c>
      <c r="G9" s="6">
        <f ca="1"/>
        <v>109160</v>
      </c>
      <c r="H9" t="str">
        <f ca="1"/>
        <v>Exceptional</v>
      </c>
      <c r="I9" t="str">
        <f ca="1"/>
        <v>NZ</v>
      </c>
      <c r="J9" s="8">
        <f ca="1"/>
        <v>3.1863013698630138</v>
      </c>
    </row>
    <row r="10" spans="1:10" x14ac:dyDescent="0.35">
      <c r="B10" t="str">
        <f ca="1"/>
        <v>Sawini Chandan</v>
      </c>
      <c r="C10" t="str">
        <f ca="1"/>
        <v>Female</v>
      </c>
      <c r="D10" t="str">
        <f ca="1"/>
        <v>Sales</v>
      </c>
      <c r="E10">
        <f ca="1"/>
        <v>38</v>
      </c>
      <c r="F10" s="7">
        <f ca="1"/>
        <v>44316</v>
      </c>
      <c r="G10" s="6">
        <f ca="1"/>
        <v>109160</v>
      </c>
      <c r="H10" t="str">
        <f ca="1"/>
        <v>Exceptional</v>
      </c>
      <c r="I10" t="str">
        <f ca="1"/>
        <v>IND</v>
      </c>
      <c r="J10" s="8">
        <f ca="1"/>
        <v>3.3534246575342466</v>
      </c>
    </row>
    <row r="11" spans="1:10" x14ac:dyDescent="0.35">
      <c r="B11" t="str">
        <f ca="1"/>
        <v>Hinda Label</v>
      </c>
      <c r="C11" t="str">
        <f ca="1"/>
        <v>Female</v>
      </c>
      <c r="D11" t="str">
        <f ca="1"/>
        <v>Sales</v>
      </c>
      <c r="E11">
        <f ca="1"/>
        <v>25</v>
      </c>
      <c r="F11" s="7">
        <f ca="1"/>
        <v>44205</v>
      </c>
      <c r="G11" s="6">
        <f ca="1"/>
        <v>92700</v>
      </c>
      <c r="H11" t="str">
        <f ca="1"/>
        <v>Average</v>
      </c>
      <c r="I11" t="str">
        <f ca="1"/>
        <v>NZ</v>
      </c>
      <c r="J11" s="8">
        <f ca="1"/>
        <v>3.6575342465753424</v>
      </c>
    </row>
    <row r="12" spans="1:10" x14ac:dyDescent="0.35">
      <c r="B12" t="str">
        <f ca="1"/>
        <v>Purnendu Vijayarangan</v>
      </c>
      <c r="C12" t="str">
        <f ca="1"/>
        <v>Female</v>
      </c>
      <c r="D12" t="str">
        <f ca="1"/>
        <v>Sales</v>
      </c>
      <c r="E12">
        <f ca="1"/>
        <v>25</v>
      </c>
      <c r="F12" s="7">
        <f ca="1"/>
        <v>44144</v>
      </c>
      <c r="G12" s="6">
        <f ca="1"/>
        <v>92700</v>
      </c>
      <c r="H12" t="str">
        <f ca="1"/>
        <v>Average</v>
      </c>
      <c r="I12" t="str">
        <f ca="1"/>
        <v>IND</v>
      </c>
      <c r="J12" s="8">
        <f ca="1"/>
        <v>3.8246575342465752</v>
      </c>
    </row>
    <row r="13" spans="1:10" x14ac:dyDescent="0.35">
      <c r="B13" t="str">
        <f ca="1"/>
        <v>Gray Seamon</v>
      </c>
      <c r="C13" t="str">
        <f ca="1"/>
        <v>Female</v>
      </c>
      <c r="D13" t="str">
        <f ca="1"/>
        <v>Sales</v>
      </c>
      <c r="E13">
        <f ca="1"/>
        <v>36</v>
      </c>
      <c r="F13" s="7">
        <f ca="1"/>
        <v>44494</v>
      </c>
      <c r="G13" s="6">
        <f ca="1"/>
        <v>78540</v>
      </c>
      <c r="H13" t="str">
        <f ca="1"/>
        <v>Average</v>
      </c>
      <c r="I13" t="str">
        <f ca="1"/>
        <v>NZ</v>
      </c>
      <c r="J13" s="8">
        <f ca="1"/>
        <v>2.8657534246575342</v>
      </c>
    </row>
    <row r="14" spans="1:10" x14ac:dyDescent="0.35">
      <c r="B14" t="str">
        <f ca="1"/>
        <v>Shulabh Qutub Sundaramoorthy</v>
      </c>
      <c r="C14" t="str">
        <f ca="1"/>
        <v>Female</v>
      </c>
      <c r="D14" t="str">
        <f ca="1"/>
        <v>Sales</v>
      </c>
      <c r="E14">
        <f ca="1"/>
        <v>36</v>
      </c>
      <c r="F14" s="7">
        <f ca="1"/>
        <v>44433</v>
      </c>
      <c r="G14" s="6">
        <f ca="1"/>
        <v>78540</v>
      </c>
      <c r="H14" t="str">
        <f ca="1"/>
        <v>Average</v>
      </c>
      <c r="I14" t="str">
        <f ca="1"/>
        <v>IND</v>
      </c>
      <c r="J14" s="8">
        <f ca="1"/>
        <v>3.032876712328767</v>
      </c>
    </row>
    <row r="15" spans="1:10" x14ac:dyDescent="0.35">
      <c r="B15" t="str">
        <f ca="1"/>
        <v>Gigi Bohling</v>
      </c>
      <c r="C15" t="str">
        <f ca="1"/>
        <v>Male</v>
      </c>
      <c r="D15" t="str">
        <f ca="1"/>
        <v>Sales</v>
      </c>
      <c r="E15">
        <f ca="1"/>
        <v>33</v>
      </c>
      <c r="F15" s="7">
        <f ca="1"/>
        <v>44385</v>
      </c>
      <c r="G15" s="6">
        <f ca="1"/>
        <v>74550</v>
      </c>
      <c r="H15" t="str">
        <f ca="1"/>
        <v>Average</v>
      </c>
      <c r="I15" t="str">
        <f ca="1"/>
        <v>NZ</v>
      </c>
      <c r="J15" s="8">
        <f ca="1"/>
        <v>3.1643835616438358</v>
      </c>
    </row>
    <row r="16" spans="1:10" x14ac:dyDescent="0.35">
      <c r="B16" t="str">
        <f ca="1"/>
        <v>Yauvani Tarpa</v>
      </c>
      <c r="C16" t="str">
        <f ca="1"/>
        <v>Male</v>
      </c>
      <c r="D16" t="str">
        <f ca="1"/>
        <v>Sales</v>
      </c>
      <c r="E16">
        <f ca="1"/>
        <v>33</v>
      </c>
      <c r="F16" s="7">
        <f ca="1"/>
        <v>44324</v>
      </c>
      <c r="G16" s="6">
        <f ca="1"/>
        <v>74550</v>
      </c>
      <c r="H16" t="str">
        <f ca="1"/>
        <v>Average</v>
      </c>
      <c r="I16" t="str">
        <f ca="1"/>
        <v>IND</v>
      </c>
      <c r="J16" s="8">
        <f ca="1"/>
        <v>3.3315068493150686</v>
      </c>
    </row>
    <row r="17" spans="2:10" x14ac:dyDescent="0.35">
      <c r="B17" t="str">
        <f ca="1"/>
        <v>Hyacinthie Braybrooke</v>
      </c>
      <c r="C17" t="str">
        <f ca="1"/>
        <v>Female</v>
      </c>
      <c r="D17" t="str">
        <f ca="1"/>
        <v>Sales</v>
      </c>
      <c r="E17">
        <f ca="1"/>
        <v>20</v>
      </c>
      <c r="F17" s="7">
        <f ca="1"/>
        <v>44537</v>
      </c>
      <c r="G17" s="6">
        <f ca="1"/>
        <v>68900</v>
      </c>
      <c r="H17" t="str">
        <f ca="1"/>
        <v>Poor</v>
      </c>
      <c r="I17" t="str">
        <f ca="1"/>
        <v>NZ</v>
      </c>
      <c r="J17" s="8">
        <f ca="1"/>
        <v>2.7479452054794522</v>
      </c>
    </row>
    <row r="18" spans="2:10" x14ac:dyDescent="0.35">
      <c r="B18" t="str">
        <f ca="1"/>
        <v>Devasree Fullara Saurin</v>
      </c>
      <c r="C18" t="str">
        <f ca="1"/>
        <v>Female</v>
      </c>
      <c r="D18" t="str">
        <f ca="1"/>
        <v>Sales</v>
      </c>
      <c r="E18">
        <f ca="1"/>
        <v>20</v>
      </c>
      <c r="F18" s="7">
        <f ca="1"/>
        <v>44476</v>
      </c>
      <c r="G18" s="6">
        <f ca="1"/>
        <v>68900</v>
      </c>
      <c r="H18" t="str">
        <f ca="1"/>
        <v>Poor</v>
      </c>
      <c r="I18" t="str">
        <f ca="1"/>
        <v>IND</v>
      </c>
      <c r="J18" s="8">
        <f ca="1"/>
        <v>2.9150684931506849</v>
      </c>
    </row>
    <row r="19" spans="2:10" x14ac:dyDescent="0.35">
      <c r="B19" t="str">
        <f ca="1"/>
        <v>Kath Bletsoe</v>
      </c>
      <c r="C19" t="str">
        <f ca="1"/>
        <v>Male</v>
      </c>
      <c r="D19" t="str">
        <f ca="1"/>
        <v>Sales</v>
      </c>
      <c r="E19">
        <f ca="1"/>
        <v>25</v>
      </c>
      <c r="F19" s="7">
        <f ca="1"/>
        <v>44383</v>
      </c>
      <c r="G19" s="6">
        <f ca="1"/>
        <v>65700</v>
      </c>
      <c r="H19" t="str">
        <f ca="1"/>
        <v>Average</v>
      </c>
      <c r="I19" t="str">
        <f ca="1"/>
        <v>NZ</v>
      </c>
      <c r="J19" s="8">
        <f ca="1"/>
        <v>3.1698630136986301</v>
      </c>
    </row>
    <row r="20" spans="2:10" x14ac:dyDescent="0.35">
      <c r="B20" t="str">
        <f ca="1"/>
        <v>Abhaya Priyavardhan</v>
      </c>
      <c r="C20" t="str">
        <f ca="1"/>
        <v>Male</v>
      </c>
      <c r="D20" t="str">
        <f ca="1"/>
        <v>Sales</v>
      </c>
      <c r="E20">
        <f ca="1"/>
        <v>25</v>
      </c>
      <c r="F20" s="7">
        <f ca="1"/>
        <v>44322</v>
      </c>
      <c r="G20" s="6">
        <f ca="1"/>
        <v>65700</v>
      </c>
      <c r="H20" t="str">
        <f ca="1"/>
        <v>Average</v>
      </c>
      <c r="I20" t="str">
        <f ca="1"/>
        <v>IND</v>
      </c>
      <c r="J20" s="8">
        <f ca="1"/>
        <v>3.3369863013698629</v>
      </c>
    </row>
    <row r="21" spans="2:10" x14ac:dyDescent="0.35">
      <c r="B21" t="str">
        <f ca="1"/>
        <v>Oran Buxcy</v>
      </c>
      <c r="C21" t="str">
        <f ca="1"/>
        <v>Female</v>
      </c>
      <c r="D21" t="str">
        <f ca="1"/>
        <v>Sales</v>
      </c>
      <c r="E21">
        <f ca="1"/>
        <v>38</v>
      </c>
      <c r="F21" s="7">
        <f ca="1"/>
        <v>44329</v>
      </c>
      <c r="G21" s="6">
        <f ca="1"/>
        <v>56870</v>
      </c>
      <c r="H21" t="str">
        <f ca="1"/>
        <v>Above average</v>
      </c>
      <c r="I21" t="str">
        <f ca="1"/>
        <v>NZ</v>
      </c>
      <c r="J21" s="8">
        <f ca="1"/>
        <v>3.3178082191780822</v>
      </c>
    </row>
    <row r="22" spans="2:10" x14ac:dyDescent="0.35">
      <c r="B22" t="str">
        <f ca="1"/>
        <v>Mirium Seemantini Shivakumar</v>
      </c>
      <c r="C22" t="str">
        <f ca="1"/>
        <v>Female</v>
      </c>
      <c r="D22" t="str">
        <f ca="1"/>
        <v>Sales</v>
      </c>
      <c r="E22">
        <f ca="1"/>
        <v>38</v>
      </c>
      <c r="F22" s="7">
        <f ca="1"/>
        <v>44268</v>
      </c>
      <c r="G22" s="6">
        <f ca="1"/>
        <v>56870</v>
      </c>
      <c r="H22" t="str">
        <f ca="1"/>
        <v>Above average</v>
      </c>
      <c r="I22" t="str">
        <f ca="1"/>
        <v>IND</v>
      </c>
      <c r="J22" s="8">
        <f ca="1"/>
        <v>3.484931506849315</v>
      </c>
    </row>
    <row r="23" spans="2:10" x14ac:dyDescent="0.35">
      <c r="B23" t="str">
        <f ca="1"/>
        <v>Alta Kaszper</v>
      </c>
      <c r="C23" t="str">
        <f ca="1"/>
        <v>Male</v>
      </c>
      <c r="D23" t="str">
        <f ca="1"/>
        <v>Sales</v>
      </c>
      <c r="E23">
        <f ca="1"/>
        <v>27</v>
      </c>
      <c r="F23" s="7">
        <f ca="1"/>
        <v>44134</v>
      </c>
      <c r="G23" s="6">
        <f ca="1"/>
        <v>54970</v>
      </c>
      <c r="H23" t="str">
        <f ca="1"/>
        <v>Average</v>
      </c>
      <c r="I23" t="str">
        <f ca="1"/>
        <v>NZ</v>
      </c>
      <c r="J23" s="8">
        <f ca="1"/>
        <v>3.8520547945205479</v>
      </c>
    </row>
    <row r="24" spans="2:10" x14ac:dyDescent="0.35">
      <c r="B24" t="str">
        <f ca="1"/>
        <v>Sanchali Shirish</v>
      </c>
      <c r="C24" t="str">
        <f ca="1"/>
        <v>Male</v>
      </c>
      <c r="D24" t="str">
        <f ca="1"/>
        <v>Sales</v>
      </c>
      <c r="E24">
        <f ca="1"/>
        <v>27</v>
      </c>
      <c r="F24" s="7">
        <f ca="1"/>
        <v>44073</v>
      </c>
      <c r="G24" s="6">
        <f ca="1"/>
        <v>54970</v>
      </c>
      <c r="H24" t="str">
        <f ca="1"/>
        <v>Average</v>
      </c>
      <c r="I24" t="str">
        <f ca="1"/>
        <v>IND</v>
      </c>
      <c r="J24" s="8">
        <f ca="1"/>
        <v>4.0191780821917806</v>
      </c>
    </row>
    <row r="25" spans="2:10" x14ac:dyDescent="0.35">
      <c r="B25" t="str">
        <f ca="1"/>
        <v>Hoyt D'Alesco</v>
      </c>
      <c r="C25" t="str">
        <f ca="1"/>
        <v>Male</v>
      </c>
      <c r="D25" t="str">
        <f ca="1"/>
        <v>Sales</v>
      </c>
      <c r="E25">
        <f ca="1"/>
        <v>32</v>
      </c>
      <c r="F25" s="7">
        <f ca="1"/>
        <v>44465</v>
      </c>
      <c r="G25" s="6">
        <f ca="1"/>
        <v>53540</v>
      </c>
      <c r="H25" t="str">
        <f ca="1"/>
        <v>Average</v>
      </c>
      <c r="I25" t="str">
        <f ca="1"/>
        <v>NZ</v>
      </c>
      <c r="J25" s="8">
        <f ca="1"/>
        <v>2.9452054794520546</v>
      </c>
    </row>
    <row r="26" spans="2:10" x14ac:dyDescent="0.35">
      <c r="B26" t="str">
        <f ca="1"/>
        <v>Geena Raghavanpillai</v>
      </c>
      <c r="C26" t="str">
        <f ca="1"/>
        <v>Male</v>
      </c>
      <c r="D26" t="str">
        <f ca="1"/>
        <v>Sales</v>
      </c>
      <c r="E26">
        <f ca="1"/>
        <v>32</v>
      </c>
      <c r="F26" s="7">
        <f ca="1"/>
        <v>44403</v>
      </c>
      <c r="G26" s="6">
        <f ca="1"/>
        <v>53540</v>
      </c>
      <c r="H26" t="str">
        <f ca="1"/>
        <v>Average</v>
      </c>
      <c r="I26" t="str">
        <f ca="1"/>
        <v>IND</v>
      </c>
      <c r="J26" s="8">
        <f ca="1"/>
        <v>3.1150684931506851</v>
      </c>
    </row>
    <row r="27" spans="2:10" x14ac:dyDescent="0.35">
      <c r="B27" t="str">
        <f ca="1"/>
        <v>Tatum Hush</v>
      </c>
      <c r="C27" t="str">
        <f ca="1"/>
        <v>Female</v>
      </c>
      <c r="D27" t="str">
        <f ca="1"/>
        <v>Sales</v>
      </c>
      <c r="E27">
        <f ca="1"/>
        <v>28</v>
      </c>
      <c r="F27" s="7">
        <f ca="1"/>
        <v>44357</v>
      </c>
      <c r="G27" s="6">
        <f ca="1"/>
        <v>53240</v>
      </c>
      <c r="H27" t="str">
        <f ca="1"/>
        <v>Average</v>
      </c>
      <c r="I27" t="str">
        <f ca="1"/>
        <v>NZ</v>
      </c>
      <c r="J27" s="8">
        <f ca="1"/>
        <v>3.2410958904109588</v>
      </c>
    </row>
    <row r="28" spans="2:10" x14ac:dyDescent="0.35">
      <c r="B28" t="str">
        <f ca="1"/>
        <v>Anumati Shyamari Meherhomji</v>
      </c>
      <c r="C28" t="str">
        <f ca="1"/>
        <v>Female</v>
      </c>
      <c r="D28" t="str">
        <f ca="1"/>
        <v>Sales</v>
      </c>
      <c r="E28">
        <f ca="1"/>
        <v>28</v>
      </c>
      <c r="F28" s="7">
        <f ca="1"/>
        <v>44296</v>
      </c>
      <c r="G28" s="6">
        <f ca="1"/>
        <v>53240</v>
      </c>
      <c r="H28" t="str">
        <f ca="1"/>
        <v>Average</v>
      </c>
      <c r="I28" t="str">
        <f ca="1"/>
        <v>IND</v>
      </c>
      <c r="J28" s="8">
        <f ca="1"/>
        <v>3.408219178082192</v>
      </c>
    </row>
    <row r="29" spans="2:10" x14ac:dyDescent="0.35">
      <c r="B29" t="str">
        <f ca="1"/>
        <v>Violante Courtonne</v>
      </c>
      <c r="C29" t="str">
        <f ca="1"/>
        <v>Female</v>
      </c>
      <c r="D29" t="str">
        <f ca="1"/>
        <v>Sales</v>
      </c>
      <c r="E29">
        <f ca="1"/>
        <v>34</v>
      </c>
      <c r="F29" s="7">
        <f ca="1"/>
        <v>44721</v>
      </c>
      <c r="G29" s="6">
        <f ca="1"/>
        <v>49630</v>
      </c>
      <c r="H29" t="str">
        <f ca="1"/>
        <v>Poor</v>
      </c>
      <c r="I29" t="str">
        <f ca="1"/>
        <v>NZ</v>
      </c>
      <c r="J29" s="8">
        <f ca="1"/>
        <v>2.2438356164383562</v>
      </c>
    </row>
    <row r="30" spans="2:10" x14ac:dyDescent="0.35">
      <c r="B30" t="str">
        <f ca="1"/>
        <v>Daruka Ghazali</v>
      </c>
      <c r="C30" t="str">
        <f ca="1"/>
        <v>Female</v>
      </c>
      <c r="D30" t="str">
        <f ca="1"/>
        <v>Sales</v>
      </c>
      <c r="E30">
        <f ca="1"/>
        <v>34</v>
      </c>
      <c r="F30" s="7">
        <f ca="1"/>
        <v>44660</v>
      </c>
      <c r="G30" s="6">
        <f ca="1"/>
        <v>49630</v>
      </c>
      <c r="H30" t="str">
        <f ca="1"/>
        <v>Poor</v>
      </c>
      <c r="I30" t="str">
        <f ca="1"/>
        <v>IND</v>
      </c>
      <c r="J30" s="8">
        <f ca="1"/>
        <v>2.4109589041095889</v>
      </c>
    </row>
    <row r="31" spans="2:10" x14ac:dyDescent="0.35">
      <c r="B31" t="str">
        <f ca="1"/>
        <v>Drusy MacCombe</v>
      </c>
      <c r="C31" t="str">
        <f ca="1"/>
        <v>Male</v>
      </c>
      <c r="D31" t="str">
        <f ca="1"/>
        <v>Sales</v>
      </c>
      <c r="E31">
        <f ca="1"/>
        <v>28</v>
      </c>
      <c r="F31" s="7">
        <f ca="1"/>
        <v>44820</v>
      </c>
      <c r="G31" s="6">
        <f ca="1"/>
        <v>43510</v>
      </c>
      <c r="H31" t="str">
        <f ca="1"/>
        <v>Very poor</v>
      </c>
      <c r="I31" t="str">
        <f ca="1"/>
        <v>NZ</v>
      </c>
      <c r="J31" s="8">
        <f ca="1"/>
        <v>1.9726027397260273</v>
      </c>
    </row>
    <row r="32" spans="2:10" x14ac:dyDescent="0.35">
      <c r="B32" t="str">
        <f ca="1"/>
        <v>Rupak Mehra</v>
      </c>
      <c r="C32" t="str">
        <f ca="1"/>
        <v>Male</v>
      </c>
      <c r="D32" t="str">
        <f ca="1"/>
        <v>Sales</v>
      </c>
      <c r="E32">
        <f ca="1"/>
        <v>28</v>
      </c>
      <c r="F32" s="7">
        <f ca="1"/>
        <v>44758</v>
      </c>
      <c r="G32" s="6">
        <f ca="1"/>
        <v>43510</v>
      </c>
      <c r="H32" t="str">
        <f ca="1"/>
        <v>Very poor</v>
      </c>
      <c r="I32" t="str">
        <f ca="1"/>
        <v>IND</v>
      </c>
      <c r="J32" s="8">
        <f ca="1"/>
        <v>2.1424657534246574</v>
      </c>
    </row>
    <row r="33" spans="2:10" x14ac:dyDescent="0.35">
      <c r="B33" t="str">
        <f ca="1"/>
        <v>Bili Sizey</v>
      </c>
      <c r="C33" t="str">
        <f ca="1"/>
        <v>Male</v>
      </c>
      <c r="D33" t="str">
        <f ca="1"/>
        <v>Sales</v>
      </c>
      <c r="E33">
        <f ca="1"/>
        <v>43</v>
      </c>
      <c r="F33" s="7">
        <f ca="1"/>
        <v>44620</v>
      </c>
      <c r="G33" s="6">
        <f ca="1"/>
        <v>36040</v>
      </c>
      <c r="H33" t="str">
        <f ca="1"/>
        <v>Average</v>
      </c>
      <c r="I33" t="str">
        <f ca="1"/>
        <v>NZ</v>
      </c>
      <c r="J33" s="8">
        <f ca="1"/>
        <v>2.5205479452054793</v>
      </c>
    </row>
    <row r="34" spans="2:10" x14ac:dyDescent="0.35">
      <c r="B34" t="str">
        <f ca="1"/>
        <v>Waheeda Vasuman</v>
      </c>
      <c r="C34" t="str">
        <f ca="1"/>
        <v>Male</v>
      </c>
      <c r="D34" t="str">
        <f ca="1"/>
        <v>Sales</v>
      </c>
      <c r="E34">
        <f ca="1"/>
        <v>43</v>
      </c>
      <c r="F34" s="7">
        <f ca="1"/>
        <v>44558</v>
      </c>
      <c r="G34" s="6">
        <f ca="1"/>
        <v>36040</v>
      </c>
      <c r="H34" t="str">
        <f ca="1"/>
        <v>Average</v>
      </c>
      <c r="I34" t="str">
        <f ca="1"/>
        <v>IND</v>
      </c>
      <c r="J34" s="8">
        <f ca="1"/>
        <v>2.6904109589041094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AF62D-0E04-450E-A6B3-25C88EDDB9EC}">
  <dimension ref="A2:I16"/>
  <sheetViews>
    <sheetView workbookViewId="0">
      <selection activeCell="E15" sqref="E15"/>
    </sheetView>
  </sheetViews>
  <sheetFormatPr defaultRowHeight="14.5" x14ac:dyDescent="0.35"/>
  <cols>
    <col min="1" max="1" width="10.90625" bestFit="1" customWidth="1"/>
    <col min="2" max="2" width="16.54296875" bestFit="1" customWidth="1"/>
    <col min="5" max="5" width="16.54296875" bestFit="1" customWidth="1"/>
    <col min="6" max="6" width="12.36328125" bestFit="1" customWidth="1"/>
  </cols>
  <sheetData>
    <row r="2" spans="1:9" x14ac:dyDescent="0.35">
      <c r="A2" t="s">
        <v>216</v>
      </c>
      <c r="B2" s="11" t="s">
        <v>49</v>
      </c>
    </row>
    <row r="5" spans="1:9" x14ac:dyDescent="0.35">
      <c r="A5" t="s">
        <v>217</v>
      </c>
      <c r="B5" s="18" t="str" cm="1">
        <f t="array" aca="1" ref="B5:I5" ca="1">_xlfn.XLOOKUP(B2,Staff[Name],Staff[[Gender]:[Tenure]])</f>
        <v>Other</v>
      </c>
      <c r="C5" s="18" t="str">
        <f ca="1"/>
        <v>Finance</v>
      </c>
      <c r="D5" s="18">
        <f ca="1"/>
        <v>37</v>
      </c>
      <c r="E5" s="19">
        <f ca="1"/>
        <v>44146</v>
      </c>
      <c r="F5" s="20">
        <f ca="1"/>
        <v>115440</v>
      </c>
      <c r="G5" s="18" t="str">
        <f ca="1"/>
        <v>Poor</v>
      </c>
      <c r="H5" s="18" t="str">
        <f ca="1"/>
        <v>NZ</v>
      </c>
      <c r="I5" s="21">
        <f ca="1"/>
        <v>3.8191780821917809</v>
      </c>
    </row>
    <row r="9" spans="1:9" x14ac:dyDescent="0.35">
      <c r="A9" s="13" t="s">
        <v>1</v>
      </c>
      <c r="B9" s="14" t="str" cm="1">
        <f t="array" aca="1" ref="B9:B16" ca="1">TRANSPOSE(_xlfn.XLOOKUP(Xlookup!B2,Staff[Name],Staff[[Gender]:[Tenure]]))</f>
        <v>Other</v>
      </c>
    </row>
    <row r="10" spans="1:9" x14ac:dyDescent="0.35">
      <c r="A10" s="13" t="s">
        <v>2</v>
      </c>
      <c r="B10" s="14" t="str">
        <f ca="1"/>
        <v>Finance</v>
      </c>
    </row>
    <row r="11" spans="1:9" x14ac:dyDescent="0.35">
      <c r="A11" s="13" t="s">
        <v>3</v>
      </c>
      <c r="B11" s="14">
        <f ca="1"/>
        <v>37</v>
      </c>
    </row>
    <row r="12" spans="1:9" x14ac:dyDescent="0.35">
      <c r="A12" s="13" t="s">
        <v>4</v>
      </c>
      <c r="B12" s="15">
        <f ca="1"/>
        <v>44146</v>
      </c>
    </row>
    <row r="13" spans="1:9" x14ac:dyDescent="0.35">
      <c r="A13" s="13" t="s">
        <v>5</v>
      </c>
      <c r="B13" s="16">
        <f ca="1"/>
        <v>115440</v>
      </c>
    </row>
    <row r="14" spans="1:9" x14ac:dyDescent="0.35">
      <c r="A14" s="13" t="s">
        <v>6</v>
      </c>
      <c r="B14" s="17" t="str">
        <f ca="1"/>
        <v>Poor</v>
      </c>
    </row>
    <row r="15" spans="1:9" x14ac:dyDescent="0.35">
      <c r="A15" s="13" t="s">
        <v>204</v>
      </c>
      <c r="B15" s="14" t="str">
        <f ca="1"/>
        <v>NZ</v>
      </c>
    </row>
    <row r="16" spans="1:9" x14ac:dyDescent="0.35">
      <c r="A16" s="13" t="s">
        <v>212</v>
      </c>
      <c r="B16" s="17">
        <f ca="1"/>
        <v>3.8191780821917809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93566-5A52-45DE-B32E-4E16E4015F68}">
  <dimension ref="A2:D6"/>
  <sheetViews>
    <sheetView workbookViewId="0">
      <selection activeCell="D12" sqref="D12"/>
    </sheetView>
  </sheetViews>
  <sheetFormatPr defaultRowHeight="14.5" x14ac:dyDescent="0.35"/>
  <cols>
    <col min="1" max="2" width="15.453125" bestFit="1" customWidth="1"/>
    <col min="3" max="3" width="10.90625" bestFit="1" customWidth="1"/>
  </cols>
  <sheetData>
    <row r="2" spans="1:4" x14ac:dyDescent="0.35">
      <c r="A2" t="s">
        <v>216</v>
      </c>
      <c r="B2" s="23" t="s">
        <v>61</v>
      </c>
    </row>
    <row r="5" spans="1:4" x14ac:dyDescent="0.35">
      <c r="B5" s="13" t="s">
        <v>3</v>
      </c>
      <c r="C5" s="13" t="s">
        <v>5</v>
      </c>
      <c r="D5" s="13" t="s">
        <v>212</v>
      </c>
    </row>
    <row r="6" spans="1:4" x14ac:dyDescent="0.35">
      <c r="A6" s="22" t="str">
        <f>B2</f>
        <v>Vic Radolf</v>
      </c>
      <c r="B6" s="24">
        <f>VLOOKUP(B2,Staff[],4,FALSE)</f>
        <v>24</v>
      </c>
      <c r="C6" s="25">
        <f>VLOOKUP(B2,Staff[],6,FALSE)</f>
        <v>62780</v>
      </c>
      <c r="D6" s="26">
        <f ca="1">VLOOKUP(B2,Staff[],9,FALSE)</f>
        <v>3.8136986301369862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C5" sqref="C5:I106"/>
    </sheetView>
  </sheetViews>
  <sheetFormatPr defaultRowHeight="14.5" x14ac:dyDescent="0.35"/>
  <cols>
    <col min="1" max="1" width="1.7265625" customWidth="1"/>
    <col min="2" max="2" width="3.7265625" customWidth="1"/>
    <col min="3" max="3" width="24.26953125" customWidth="1"/>
    <col min="4" max="4" width="9" customWidth="1"/>
    <col min="5" max="5" width="13.08984375" customWidth="1"/>
    <col min="7" max="7" width="12.6328125" customWidth="1"/>
    <col min="8" max="8" width="12.6328125" style="6" bestFit="1" customWidth="1"/>
    <col min="9" max="9" width="16.26953125" customWidth="1"/>
  </cols>
  <sheetData>
    <row r="1" spans="1:9" s="2" customFormat="1" ht="52.5" customHeight="1" x14ac:dyDescent="0.35">
      <c r="A1" s="1"/>
      <c r="C1" s="3" t="s">
        <v>110</v>
      </c>
      <c r="H1" s="5"/>
    </row>
    <row r="5" spans="1:9" x14ac:dyDescent="0.35">
      <c r="C5" t="s">
        <v>0</v>
      </c>
      <c r="D5" t="s">
        <v>1</v>
      </c>
      <c r="E5" t="s">
        <v>2</v>
      </c>
      <c r="F5" t="s">
        <v>3</v>
      </c>
      <c r="G5" s="4" t="s">
        <v>4</v>
      </c>
      <c r="H5" s="6" t="s">
        <v>5</v>
      </c>
      <c r="I5" t="s">
        <v>6</v>
      </c>
    </row>
    <row r="6" spans="1:9" x14ac:dyDescent="0.35">
      <c r="C6" t="s">
        <v>58</v>
      </c>
      <c r="D6" t="s">
        <v>15</v>
      </c>
      <c r="E6" t="s">
        <v>19</v>
      </c>
      <c r="F6">
        <v>22</v>
      </c>
      <c r="G6" s="4">
        <v>44446</v>
      </c>
      <c r="H6" s="6">
        <v>112780</v>
      </c>
      <c r="I6" t="s">
        <v>13</v>
      </c>
    </row>
    <row r="7" spans="1:9" x14ac:dyDescent="0.35">
      <c r="C7" t="s">
        <v>70</v>
      </c>
      <c r="D7" t="s">
        <v>15</v>
      </c>
      <c r="E7" t="s">
        <v>9</v>
      </c>
      <c r="F7">
        <v>46</v>
      </c>
      <c r="G7" s="4">
        <v>44758</v>
      </c>
      <c r="H7" s="6">
        <v>70610</v>
      </c>
      <c r="I7" t="s">
        <v>16</v>
      </c>
    </row>
    <row r="8" spans="1:9" x14ac:dyDescent="0.35">
      <c r="C8" t="s">
        <v>75</v>
      </c>
      <c r="D8" t="s">
        <v>8</v>
      </c>
      <c r="E8" t="s">
        <v>19</v>
      </c>
      <c r="F8">
        <v>28</v>
      </c>
      <c r="G8" s="4">
        <v>44357</v>
      </c>
      <c r="H8" s="6">
        <v>53240</v>
      </c>
      <c r="I8" t="s">
        <v>16</v>
      </c>
    </row>
    <row r="9" spans="1:9" x14ac:dyDescent="0.35">
      <c r="C9" t="s">
        <v>49</v>
      </c>
      <c r="E9" t="s">
        <v>21</v>
      </c>
      <c r="F9">
        <v>37</v>
      </c>
      <c r="G9" s="4">
        <v>44146</v>
      </c>
      <c r="H9" s="6">
        <v>115440</v>
      </c>
      <c r="I9" t="s">
        <v>24</v>
      </c>
    </row>
    <row r="10" spans="1:9" x14ac:dyDescent="0.35">
      <c r="C10" t="s">
        <v>65</v>
      </c>
      <c r="D10" t="s">
        <v>15</v>
      </c>
      <c r="E10" t="s">
        <v>19</v>
      </c>
      <c r="F10">
        <v>32</v>
      </c>
      <c r="G10" s="4">
        <v>44465</v>
      </c>
      <c r="H10" s="6">
        <v>53540</v>
      </c>
      <c r="I10" t="s">
        <v>16</v>
      </c>
    </row>
    <row r="11" spans="1:9" x14ac:dyDescent="0.35">
      <c r="C11" t="s">
        <v>81</v>
      </c>
      <c r="D11" t="s">
        <v>8</v>
      </c>
      <c r="E11" t="s">
        <v>9</v>
      </c>
      <c r="F11">
        <v>30</v>
      </c>
      <c r="G11" s="4">
        <v>44861</v>
      </c>
      <c r="H11" s="6">
        <v>112570</v>
      </c>
      <c r="I11" t="s">
        <v>16</v>
      </c>
    </row>
    <row r="12" spans="1:9" x14ac:dyDescent="0.35">
      <c r="C12" t="s">
        <v>51</v>
      </c>
      <c r="D12" t="s">
        <v>15</v>
      </c>
      <c r="E12" t="s">
        <v>9</v>
      </c>
      <c r="F12">
        <v>33</v>
      </c>
      <c r="G12" s="4">
        <v>44701</v>
      </c>
      <c r="H12" s="6">
        <v>48530</v>
      </c>
      <c r="I12" t="s">
        <v>13</v>
      </c>
    </row>
    <row r="13" spans="1:9" x14ac:dyDescent="0.35">
      <c r="C13" t="s">
        <v>61</v>
      </c>
      <c r="D13" t="s">
        <v>8</v>
      </c>
      <c r="E13" t="s">
        <v>12</v>
      </c>
      <c r="F13">
        <v>24</v>
      </c>
      <c r="G13" s="4">
        <v>44148</v>
      </c>
      <c r="H13" s="6">
        <v>62780</v>
      </c>
      <c r="I13" t="s">
        <v>16</v>
      </c>
    </row>
    <row r="14" spans="1:9" x14ac:dyDescent="0.35">
      <c r="C14" t="s">
        <v>82</v>
      </c>
      <c r="D14" t="s">
        <v>15</v>
      </c>
      <c r="E14" t="s">
        <v>12</v>
      </c>
      <c r="F14">
        <v>33</v>
      </c>
      <c r="G14" s="4">
        <v>44509</v>
      </c>
      <c r="H14" s="6">
        <v>53870</v>
      </c>
      <c r="I14" t="s">
        <v>16</v>
      </c>
    </row>
    <row r="15" spans="1:9" x14ac:dyDescent="0.35">
      <c r="C15" t="s">
        <v>60</v>
      </c>
      <c r="D15" t="s">
        <v>8</v>
      </c>
      <c r="E15" t="s">
        <v>56</v>
      </c>
      <c r="F15">
        <v>27</v>
      </c>
      <c r="G15" s="4">
        <v>44122</v>
      </c>
      <c r="H15" s="6">
        <v>119110</v>
      </c>
      <c r="I15" t="s">
        <v>16</v>
      </c>
    </row>
    <row r="16" spans="1:9" x14ac:dyDescent="0.35">
      <c r="C16" t="s">
        <v>87</v>
      </c>
      <c r="D16" t="s">
        <v>15</v>
      </c>
      <c r="E16" t="s">
        <v>12</v>
      </c>
      <c r="F16">
        <v>29</v>
      </c>
      <c r="G16" s="4">
        <v>44180</v>
      </c>
      <c r="H16" s="6">
        <v>112110</v>
      </c>
      <c r="I16" t="s">
        <v>24</v>
      </c>
    </row>
    <row r="17" spans="3:9" x14ac:dyDescent="0.35">
      <c r="C17" t="s">
        <v>76</v>
      </c>
      <c r="D17" t="s">
        <v>15</v>
      </c>
      <c r="E17" t="s">
        <v>19</v>
      </c>
      <c r="F17">
        <v>25</v>
      </c>
      <c r="G17" s="4">
        <v>44383</v>
      </c>
      <c r="H17" s="6">
        <v>65700</v>
      </c>
      <c r="I17" t="s">
        <v>16</v>
      </c>
    </row>
    <row r="18" spans="3:9" x14ac:dyDescent="0.35">
      <c r="C18" t="s">
        <v>97</v>
      </c>
      <c r="D18" t="s">
        <v>15</v>
      </c>
      <c r="E18" t="s">
        <v>12</v>
      </c>
      <c r="F18">
        <v>37</v>
      </c>
      <c r="G18" s="4">
        <v>44701</v>
      </c>
      <c r="H18" s="6">
        <v>69070</v>
      </c>
      <c r="I18" t="s">
        <v>16</v>
      </c>
    </row>
    <row r="19" spans="3:9" x14ac:dyDescent="0.35">
      <c r="C19" t="s">
        <v>22</v>
      </c>
      <c r="D19" t="s">
        <v>15</v>
      </c>
      <c r="E19" t="s">
        <v>12</v>
      </c>
      <c r="F19">
        <v>20</v>
      </c>
      <c r="G19" s="4">
        <v>44459</v>
      </c>
      <c r="H19" s="6">
        <v>107700</v>
      </c>
      <c r="I19" t="s">
        <v>16</v>
      </c>
    </row>
    <row r="20" spans="3:9" x14ac:dyDescent="0.35">
      <c r="C20" t="s">
        <v>84</v>
      </c>
      <c r="D20" t="s">
        <v>8</v>
      </c>
      <c r="E20" t="s">
        <v>12</v>
      </c>
      <c r="F20">
        <v>32</v>
      </c>
      <c r="G20" s="4">
        <v>44354</v>
      </c>
      <c r="H20" s="6">
        <v>43840</v>
      </c>
      <c r="I20" t="s">
        <v>13</v>
      </c>
    </row>
    <row r="21" spans="3:9" x14ac:dyDescent="0.35">
      <c r="C21" t="s">
        <v>105</v>
      </c>
      <c r="D21" t="s">
        <v>15</v>
      </c>
      <c r="E21" t="s">
        <v>9</v>
      </c>
      <c r="F21">
        <v>40</v>
      </c>
      <c r="G21" s="4">
        <v>44263</v>
      </c>
      <c r="H21" s="6">
        <v>99750</v>
      </c>
      <c r="I21" t="s">
        <v>16</v>
      </c>
    </row>
    <row r="22" spans="3:9" x14ac:dyDescent="0.35">
      <c r="C22" t="s">
        <v>47</v>
      </c>
      <c r="D22" t="s">
        <v>15</v>
      </c>
      <c r="E22" t="s">
        <v>9</v>
      </c>
      <c r="F22">
        <v>21</v>
      </c>
      <c r="G22" s="4">
        <v>44104</v>
      </c>
      <c r="H22" s="6">
        <v>37920</v>
      </c>
      <c r="I22" t="s">
        <v>16</v>
      </c>
    </row>
    <row r="23" spans="3:9" x14ac:dyDescent="0.35">
      <c r="C23" t="s">
        <v>31</v>
      </c>
      <c r="D23" t="s">
        <v>15</v>
      </c>
      <c r="E23" t="s">
        <v>9</v>
      </c>
      <c r="F23">
        <v>21</v>
      </c>
      <c r="G23" s="4">
        <v>44762</v>
      </c>
      <c r="H23" s="6">
        <v>57090</v>
      </c>
      <c r="I23" t="s">
        <v>16</v>
      </c>
    </row>
    <row r="24" spans="3:9" x14ac:dyDescent="0.35">
      <c r="C24" t="s">
        <v>30</v>
      </c>
      <c r="D24" t="s">
        <v>8</v>
      </c>
      <c r="E24" t="s">
        <v>12</v>
      </c>
      <c r="F24">
        <v>31</v>
      </c>
      <c r="G24" s="4">
        <v>44145</v>
      </c>
      <c r="H24" s="6">
        <v>41980</v>
      </c>
      <c r="I24" t="s">
        <v>16</v>
      </c>
    </row>
    <row r="25" spans="3:9" x14ac:dyDescent="0.35">
      <c r="C25" t="s">
        <v>78</v>
      </c>
      <c r="D25" t="s">
        <v>15</v>
      </c>
      <c r="E25" t="s">
        <v>56</v>
      </c>
      <c r="F25">
        <v>21</v>
      </c>
      <c r="G25" s="4">
        <v>44242</v>
      </c>
      <c r="H25" s="6">
        <v>75880</v>
      </c>
      <c r="I25" t="s">
        <v>16</v>
      </c>
    </row>
    <row r="26" spans="3:9" x14ac:dyDescent="0.35">
      <c r="C26" t="s">
        <v>36</v>
      </c>
      <c r="D26" t="s">
        <v>8</v>
      </c>
      <c r="E26" t="s">
        <v>21</v>
      </c>
      <c r="F26">
        <v>34</v>
      </c>
      <c r="G26" s="4">
        <v>44653</v>
      </c>
      <c r="H26" s="6">
        <v>58940</v>
      </c>
      <c r="I26" t="s">
        <v>16</v>
      </c>
    </row>
    <row r="27" spans="3:9" x14ac:dyDescent="0.35">
      <c r="C27" t="s">
        <v>27</v>
      </c>
      <c r="D27" t="s">
        <v>8</v>
      </c>
      <c r="E27" t="s">
        <v>21</v>
      </c>
      <c r="F27">
        <v>30</v>
      </c>
      <c r="G27" s="4">
        <v>44389</v>
      </c>
      <c r="H27" s="6">
        <v>67910</v>
      </c>
      <c r="I27" t="s">
        <v>24</v>
      </c>
    </row>
    <row r="28" spans="3:9" x14ac:dyDescent="0.35">
      <c r="C28" t="s">
        <v>26</v>
      </c>
      <c r="D28" t="s">
        <v>8</v>
      </c>
      <c r="E28" t="s">
        <v>12</v>
      </c>
      <c r="F28">
        <v>31</v>
      </c>
      <c r="G28" s="4">
        <v>44663</v>
      </c>
      <c r="H28" s="6">
        <v>58100</v>
      </c>
      <c r="I28" t="s">
        <v>16</v>
      </c>
    </row>
    <row r="29" spans="3:9" x14ac:dyDescent="0.35">
      <c r="C29" t="s">
        <v>53</v>
      </c>
      <c r="D29" t="s">
        <v>15</v>
      </c>
      <c r="E29" t="s">
        <v>21</v>
      </c>
      <c r="F29">
        <v>27</v>
      </c>
      <c r="G29" s="4">
        <v>44567</v>
      </c>
      <c r="H29" s="6">
        <v>48980</v>
      </c>
      <c r="I29" t="s">
        <v>16</v>
      </c>
    </row>
    <row r="30" spans="3:9" x14ac:dyDescent="0.35">
      <c r="C30" t="s">
        <v>20</v>
      </c>
      <c r="E30" t="s">
        <v>21</v>
      </c>
      <c r="F30">
        <v>30</v>
      </c>
      <c r="G30" s="4">
        <v>44597</v>
      </c>
      <c r="H30" s="6">
        <v>64000</v>
      </c>
      <c r="I30" t="s">
        <v>16</v>
      </c>
    </row>
    <row r="31" spans="3:9" x14ac:dyDescent="0.35">
      <c r="C31" t="s">
        <v>7</v>
      </c>
      <c r="D31" t="s">
        <v>8</v>
      </c>
      <c r="E31" t="s">
        <v>9</v>
      </c>
      <c r="F31">
        <v>42</v>
      </c>
      <c r="G31" s="4">
        <v>44779</v>
      </c>
      <c r="H31" s="6">
        <v>75000</v>
      </c>
      <c r="I31" t="s">
        <v>10</v>
      </c>
    </row>
    <row r="32" spans="3:9" x14ac:dyDescent="0.35">
      <c r="C32" t="s">
        <v>74</v>
      </c>
      <c r="D32" t="s">
        <v>8</v>
      </c>
      <c r="E32" t="s">
        <v>12</v>
      </c>
      <c r="F32">
        <v>40</v>
      </c>
      <c r="G32" s="4">
        <v>44337</v>
      </c>
      <c r="H32" s="6">
        <v>87620</v>
      </c>
      <c r="I32" t="s">
        <v>16</v>
      </c>
    </row>
    <row r="33" spans="3:9" x14ac:dyDescent="0.35">
      <c r="C33" t="s">
        <v>44</v>
      </c>
      <c r="D33" t="s">
        <v>8</v>
      </c>
      <c r="E33" t="s">
        <v>12</v>
      </c>
      <c r="F33">
        <v>29</v>
      </c>
      <c r="G33" s="4">
        <v>44023</v>
      </c>
      <c r="H33" s="6">
        <v>34980</v>
      </c>
      <c r="I33" t="s">
        <v>16</v>
      </c>
    </row>
    <row r="34" spans="3:9" x14ac:dyDescent="0.35">
      <c r="C34" t="s">
        <v>35</v>
      </c>
      <c r="D34" t="s">
        <v>8</v>
      </c>
      <c r="E34" t="s">
        <v>21</v>
      </c>
      <c r="F34">
        <v>28</v>
      </c>
      <c r="G34" s="4">
        <v>44185</v>
      </c>
      <c r="H34" s="6">
        <v>75970</v>
      </c>
      <c r="I34" t="s">
        <v>16</v>
      </c>
    </row>
    <row r="35" spans="3:9" x14ac:dyDescent="0.35">
      <c r="C35" t="s">
        <v>38</v>
      </c>
      <c r="D35" t="s">
        <v>8</v>
      </c>
      <c r="E35" t="s">
        <v>21</v>
      </c>
      <c r="F35">
        <v>34</v>
      </c>
      <c r="G35" s="4">
        <v>44612</v>
      </c>
      <c r="H35" s="6">
        <v>60130</v>
      </c>
      <c r="I35" t="s">
        <v>16</v>
      </c>
    </row>
    <row r="36" spans="3:9" x14ac:dyDescent="0.35">
      <c r="C36" t="s">
        <v>41</v>
      </c>
      <c r="D36" t="s">
        <v>8</v>
      </c>
      <c r="E36" t="s">
        <v>12</v>
      </c>
      <c r="F36">
        <v>33</v>
      </c>
      <c r="G36" s="4">
        <v>44374</v>
      </c>
      <c r="H36" s="6">
        <v>75480</v>
      </c>
      <c r="I36" t="s">
        <v>42</v>
      </c>
    </row>
    <row r="37" spans="3:9" x14ac:dyDescent="0.35">
      <c r="C37" t="s">
        <v>40</v>
      </c>
      <c r="D37" t="s">
        <v>15</v>
      </c>
      <c r="E37" t="s">
        <v>9</v>
      </c>
      <c r="F37">
        <v>33</v>
      </c>
      <c r="G37" s="4">
        <v>44164</v>
      </c>
      <c r="H37" s="6">
        <v>115920</v>
      </c>
      <c r="I37" t="s">
        <v>16</v>
      </c>
    </row>
    <row r="38" spans="3:9" x14ac:dyDescent="0.35">
      <c r="C38" t="s">
        <v>48</v>
      </c>
      <c r="D38" t="s">
        <v>8</v>
      </c>
      <c r="E38" t="s">
        <v>19</v>
      </c>
      <c r="F38">
        <v>36</v>
      </c>
      <c r="G38" s="4">
        <v>44494</v>
      </c>
      <c r="H38" s="6">
        <v>78540</v>
      </c>
      <c r="I38" t="s">
        <v>16</v>
      </c>
    </row>
    <row r="39" spans="3:9" x14ac:dyDescent="0.35">
      <c r="C39" t="s">
        <v>34</v>
      </c>
      <c r="D39" t="s">
        <v>15</v>
      </c>
      <c r="E39" t="s">
        <v>9</v>
      </c>
      <c r="F39">
        <v>25</v>
      </c>
      <c r="G39" s="4">
        <v>44726</v>
      </c>
      <c r="H39" s="6">
        <v>109190</v>
      </c>
      <c r="I39" t="s">
        <v>13</v>
      </c>
    </row>
    <row r="40" spans="3:9" x14ac:dyDescent="0.35">
      <c r="C40" t="s">
        <v>73</v>
      </c>
      <c r="D40" t="s">
        <v>8</v>
      </c>
      <c r="E40" t="s">
        <v>19</v>
      </c>
      <c r="F40">
        <v>34</v>
      </c>
      <c r="G40" s="4">
        <v>44721</v>
      </c>
      <c r="H40" s="6">
        <v>49630</v>
      </c>
      <c r="I40" t="s">
        <v>24</v>
      </c>
    </row>
    <row r="41" spans="3:9" x14ac:dyDescent="0.35">
      <c r="C41" t="s">
        <v>107</v>
      </c>
      <c r="D41" t="s">
        <v>8</v>
      </c>
      <c r="E41" t="s">
        <v>9</v>
      </c>
      <c r="F41">
        <v>28</v>
      </c>
      <c r="G41" s="4">
        <v>44630</v>
      </c>
      <c r="H41" s="6">
        <v>99970</v>
      </c>
      <c r="I41" t="s">
        <v>16</v>
      </c>
    </row>
    <row r="42" spans="3:9" x14ac:dyDescent="0.35">
      <c r="C42" t="s">
        <v>71</v>
      </c>
      <c r="D42" t="s">
        <v>8</v>
      </c>
      <c r="E42" t="s">
        <v>12</v>
      </c>
      <c r="F42">
        <v>33</v>
      </c>
      <c r="G42" s="4">
        <v>44190</v>
      </c>
      <c r="H42" s="6">
        <v>96140</v>
      </c>
      <c r="I42" t="s">
        <v>16</v>
      </c>
    </row>
    <row r="43" spans="3:9" x14ac:dyDescent="0.35">
      <c r="C43" t="s">
        <v>50</v>
      </c>
      <c r="D43" t="s">
        <v>15</v>
      </c>
      <c r="E43" t="s">
        <v>9</v>
      </c>
      <c r="F43">
        <v>31</v>
      </c>
      <c r="G43" s="4">
        <v>44724</v>
      </c>
      <c r="H43" s="6">
        <v>103550</v>
      </c>
      <c r="I43" t="s">
        <v>16</v>
      </c>
    </row>
    <row r="44" spans="3:9" x14ac:dyDescent="0.35">
      <c r="C44" t="s">
        <v>14</v>
      </c>
      <c r="D44" t="s">
        <v>15</v>
      </c>
      <c r="E44" t="s">
        <v>12</v>
      </c>
      <c r="F44">
        <v>31</v>
      </c>
      <c r="G44" s="4">
        <v>44511</v>
      </c>
      <c r="H44" s="6">
        <v>48950</v>
      </c>
      <c r="I44" t="s">
        <v>16</v>
      </c>
    </row>
    <row r="45" spans="3:9" x14ac:dyDescent="0.35">
      <c r="C45" t="s">
        <v>63</v>
      </c>
      <c r="D45" t="s">
        <v>15</v>
      </c>
      <c r="E45" t="s">
        <v>21</v>
      </c>
      <c r="F45">
        <v>24</v>
      </c>
      <c r="G45" s="4">
        <v>44436</v>
      </c>
      <c r="H45" s="6">
        <v>52610</v>
      </c>
      <c r="I45" t="s">
        <v>24</v>
      </c>
    </row>
    <row r="46" spans="3:9" x14ac:dyDescent="0.35">
      <c r="C46" t="s">
        <v>72</v>
      </c>
      <c r="D46" t="s">
        <v>8</v>
      </c>
      <c r="E46" t="s">
        <v>9</v>
      </c>
      <c r="F46">
        <v>36</v>
      </c>
      <c r="G46" s="4">
        <v>44529</v>
      </c>
      <c r="H46" s="6">
        <v>78390</v>
      </c>
      <c r="I46" t="s">
        <v>16</v>
      </c>
    </row>
    <row r="47" spans="3:9" x14ac:dyDescent="0.35">
      <c r="C47" t="s">
        <v>88</v>
      </c>
      <c r="D47" t="s">
        <v>8</v>
      </c>
      <c r="E47" t="s">
        <v>21</v>
      </c>
      <c r="F47">
        <v>33</v>
      </c>
      <c r="G47" s="4">
        <v>44809</v>
      </c>
      <c r="H47" s="6">
        <v>86570</v>
      </c>
      <c r="I47" t="s">
        <v>16</v>
      </c>
    </row>
    <row r="48" spans="3:9" x14ac:dyDescent="0.35">
      <c r="C48" t="s">
        <v>92</v>
      </c>
      <c r="D48" t="s">
        <v>8</v>
      </c>
      <c r="E48" t="s">
        <v>12</v>
      </c>
      <c r="F48">
        <v>27</v>
      </c>
      <c r="G48" s="4">
        <v>44686</v>
      </c>
      <c r="H48" s="6">
        <v>83750</v>
      </c>
      <c r="I48" t="s">
        <v>16</v>
      </c>
    </row>
    <row r="49" spans="3:9" x14ac:dyDescent="0.35">
      <c r="C49" t="s">
        <v>102</v>
      </c>
      <c r="D49" t="s">
        <v>8</v>
      </c>
      <c r="E49" t="s">
        <v>21</v>
      </c>
      <c r="F49">
        <v>34</v>
      </c>
      <c r="G49" s="4">
        <v>44445</v>
      </c>
      <c r="H49" s="6">
        <v>92450</v>
      </c>
      <c r="I49" t="s">
        <v>16</v>
      </c>
    </row>
    <row r="50" spans="3:9" x14ac:dyDescent="0.35">
      <c r="C50" t="s">
        <v>64</v>
      </c>
      <c r="D50" t="s">
        <v>15</v>
      </c>
      <c r="E50" t="s">
        <v>12</v>
      </c>
      <c r="F50">
        <v>20</v>
      </c>
      <c r="G50" s="4">
        <v>44183</v>
      </c>
      <c r="H50" s="6">
        <v>112650</v>
      </c>
      <c r="I50" t="s">
        <v>16</v>
      </c>
    </row>
    <row r="51" spans="3:9" x14ac:dyDescent="0.35">
      <c r="C51" t="s">
        <v>104</v>
      </c>
      <c r="D51" t="s">
        <v>15</v>
      </c>
      <c r="E51" t="s">
        <v>9</v>
      </c>
      <c r="F51">
        <v>20</v>
      </c>
      <c r="G51" s="4">
        <v>44744</v>
      </c>
      <c r="H51" s="6">
        <v>79570</v>
      </c>
      <c r="I51" t="s">
        <v>16</v>
      </c>
    </row>
    <row r="52" spans="3:9" x14ac:dyDescent="0.35">
      <c r="C52" t="s">
        <v>91</v>
      </c>
      <c r="D52" t="s">
        <v>8</v>
      </c>
      <c r="E52" t="s">
        <v>19</v>
      </c>
      <c r="F52">
        <v>20</v>
      </c>
      <c r="G52" s="4">
        <v>44537</v>
      </c>
      <c r="H52" s="6">
        <v>68900</v>
      </c>
      <c r="I52" t="s">
        <v>24</v>
      </c>
    </row>
    <row r="53" spans="3:9" x14ac:dyDescent="0.35">
      <c r="C53" t="s">
        <v>39</v>
      </c>
      <c r="D53" t="s">
        <v>8</v>
      </c>
      <c r="E53" t="s">
        <v>12</v>
      </c>
      <c r="F53">
        <v>25</v>
      </c>
      <c r="G53" s="4">
        <v>44694</v>
      </c>
      <c r="H53" s="6">
        <v>80700</v>
      </c>
      <c r="I53" t="s">
        <v>13</v>
      </c>
    </row>
    <row r="54" spans="3:9" x14ac:dyDescent="0.35">
      <c r="C54" t="s">
        <v>100</v>
      </c>
      <c r="D54" t="s">
        <v>15</v>
      </c>
      <c r="E54" t="s">
        <v>9</v>
      </c>
      <c r="F54">
        <v>19</v>
      </c>
      <c r="G54" s="4">
        <v>44277</v>
      </c>
      <c r="H54" s="6">
        <v>58960</v>
      </c>
      <c r="I54" t="s">
        <v>16</v>
      </c>
    </row>
    <row r="55" spans="3:9" x14ac:dyDescent="0.35">
      <c r="C55" t="s">
        <v>106</v>
      </c>
      <c r="D55" t="s">
        <v>15</v>
      </c>
      <c r="E55" t="s">
        <v>12</v>
      </c>
      <c r="F55">
        <v>36</v>
      </c>
      <c r="G55" s="4">
        <v>44019</v>
      </c>
      <c r="H55" s="6">
        <v>118840</v>
      </c>
      <c r="I55" t="s">
        <v>16</v>
      </c>
    </row>
    <row r="56" spans="3:9" x14ac:dyDescent="0.35">
      <c r="C56" t="s">
        <v>29</v>
      </c>
      <c r="D56" t="s">
        <v>15</v>
      </c>
      <c r="E56" t="s">
        <v>21</v>
      </c>
      <c r="F56">
        <v>28</v>
      </c>
      <c r="G56" s="4">
        <v>44041</v>
      </c>
      <c r="H56" s="6">
        <v>48170</v>
      </c>
      <c r="I56" t="s">
        <v>13</v>
      </c>
    </row>
    <row r="57" spans="3:9" x14ac:dyDescent="0.35">
      <c r="C57" t="s">
        <v>108</v>
      </c>
      <c r="D57" t="s">
        <v>8</v>
      </c>
      <c r="E57" t="s">
        <v>56</v>
      </c>
      <c r="F57">
        <v>32</v>
      </c>
      <c r="G57" s="4">
        <v>44400</v>
      </c>
      <c r="H57" s="6">
        <v>45510</v>
      </c>
      <c r="I57" t="s">
        <v>16</v>
      </c>
    </row>
    <row r="58" spans="3:9" x14ac:dyDescent="0.35">
      <c r="C58" t="s">
        <v>64</v>
      </c>
      <c r="D58" t="s">
        <v>15</v>
      </c>
      <c r="E58" t="s">
        <v>9</v>
      </c>
      <c r="F58">
        <v>34</v>
      </c>
      <c r="G58" s="4">
        <v>44703</v>
      </c>
      <c r="H58" s="6">
        <v>112650</v>
      </c>
      <c r="I58" t="s">
        <v>16</v>
      </c>
    </row>
    <row r="59" spans="3:9" x14ac:dyDescent="0.35">
      <c r="C59" t="s">
        <v>83</v>
      </c>
      <c r="D59" t="s">
        <v>8</v>
      </c>
      <c r="E59" t="s">
        <v>9</v>
      </c>
      <c r="F59">
        <v>36</v>
      </c>
      <c r="G59" s="4">
        <v>44085</v>
      </c>
      <c r="H59" s="6">
        <v>114890</v>
      </c>
      <c r="I59" t="s">
        <v>16</v>
      </c>
    </row>
    <row r="60" spans="3:9" x14ac:dyDescent="0.35">
      <c r="C60" t="s">
        <v>67</v>
      </c>
      <c r="D60" t="s">
        <v>15</v>
      </c>
      <c r="E60" t="s">
        <v>12</v>
      </c>
      <c r="F60">
        <v>30</v>
      </c>
      <c r="G60" s="4">
        <v>44850</v>
      </c>
      <c r="H60" s="6">
        <v>69710</v>
      </c>
      <c r="I60" t="s">
        <v>16</v>
      </c>
    </row>
    <row r="61" spans="3:9" x14ac:dyDescent="0.35">
      <c r="C61" t="s">
        <v>94</v>
      </c>
      <c r="D61" t="s">
        <v>15</v>
      </c>
      <c r="E61" t="s">
        <v>21</v>
      </c>
      <c r="F61">
        <v>36</v>
      </c>
      <c r="G61" s="4">
        <v>44333</v>
      </c>
      <c r="H61" s="6">
        <v>71380</v>
      </c>
      <c r="I61" t="s">
        <v>16</v>
      </c>
    </row>
    <row r="62" spans="3:9" x14ac:dyDescent="0.35">
      <c r="C62" t="s">
        <v>33</v>
      </c>
      <c r="D62" t="s">
        <v>8</v>
      </c>
      <c r="E62" t="s">
        <v>19</v>
      </c>
      <c r="F62">
        <v>38</v>
      </c>
      <c r="G62" s="4">
        <v>44377</v>
      </c>
      <c r="H62" s="6">
        <v>109160</v>
      </c>
      <c r="I62" t="s">
        <v>10</v>
      </c>
    </row>
    <row r="63" spans="3:9" x14ac:dyDescent="0.35">
      <c r="C63" t="s">
        <v>98</v>
      </c>
      <c r="D63" t="s">
        <v>15</v>
      </c>
      <c r="E63" t="s">
        <v>9</v>
      </c>
      <c r="F63">
        <v>27</v>
      </c>
      <c r="G63" s="4">
        <v>44609</v>
      </c>
      <c r="H63" s="6">
        <v>113280</v>
      </c>
      <c r="I63" t="s">
        <v>42</v>
      </c>
    </row>
    <row r="64" spans="3:9" x14ac:dyDescent="0.35">
      <c r="C64" t="s">
        <v>25</v>
      </c>
      <c r="D64" t="s">
        <v>15</v>
      </c>
      <c r="E64" t="s">
        <v>12</v>
      </c>
      <c r="F64">
        <v>30</v>
      </c>
      <c r="G64" s="4">
        <v>44273</v>
      </c>
      <c r="H64" s="6">
        <v>69120</v>
      </c>
      <c r="I64" t="s">
        <v>16</v>
      </c>
    </row>
    <row r="65" spans="3:9" x14ac:dyDescent="0.35">
      <c r="C65" t="s">
        <v>55</v>
      </c>
      <c r="D65" t="s">
        <v>8</v>
      </c>
      <c r="E65" t="s">
        <v>56</v>
      </c>
      <c r="F65">
        <v>37</v>
      </c>
      <c r="G65" s="4">
        <v>44451</v>
      </c>
      <c r="H65" s="6">
        <v>118100</v>
      </c>
      <c r="I65" t="s">
        <v>16</v>
      </c>
    </row>
    <row r="66" spans="3:9" x14ac:dyDescent="0.35">
      <c r="C66" t="s">
        <v>62</v>
      </c>
      <c r="D66" t="s">
        <v>8</v>
      </c>
      <c r="E66" t="s">
        <v>9</v>
      </c>
      <c r="F66">
        <v>22</v>
      </c>
      <c r="G66" s="4">
        <v>44450</v>
      </c>
      <c r="H66" s="6">
        <v>76900</v>
      </c>
      <c r="I66" t="s">
        <v>13</v>
      </c>
    </row>
    <row r="67" spans="3:9" x14ac:dyDescent="0.35">
      <c r="C67" t="s">
        <v>17</v>
      </c>
      <c r="D67" t="s">
        <v>8</v>
      </c>
      <c r="E67" t="s">
        <v>12</v>
      </c>
      <c r="F67">
        <v>43</v>
      </c>
      <c r="G67" s="4">
        <v>45045</v>
      </c>
      <c r="H67" s="6">
        <v>114870</v>
      </c>
      <c r="I67" t="s">
        <v>16</v>
      </c>
    </row>
    <row r="68" spans="3:9" x14ac:dyDescent="0.35">
      <c r="C68" t="s">
        <v>52</v>
      </c>
      <c r="E68" t="s">
        <v>12</v>
      </c>
      <c r="F68">
        <v>32</v>
      </c>
      <c r="G68" s="4">
        <v>44774</v>
      </c>
      <c r="H68" s="6">
        <v>91310</v>
      </c>
      <c r="I68" t="s">
        <v>16</v>
      </c>
    </row>
    <row r="69" spans="3:9" x14ac:dyDescent="0.35">
      <c r="C69" t="s">
        <v>43</v>
      </c>
      <c r="D69" t="s">
        <v>8</v>
      </c>
      <c r="E69" t="s">
        <v>9</v>
      </c>
      <c r="F69">
        <v>28</v>
      </c>
      <c r="G69" s="4">
        <v>44486</v>
      </c>
      <c r="H69" s="6">
        <v>104770</v>
      </c>
      <c r="I69" t="s">
        <v>16</v>
      </c>
    </row>
    <row r="70" spans="3:9" x14ac:dyDescent="0.35">
      <c r="C70" t="s">
        <v>89</v>
      </c>
      <c r="D70" t="s">
        <v>15</v>
      </c>
      <c r="E70" t="s">
        <v>19</v>
      </c>
      <c r="F70">
        <v>27</v>
      </c>
      <c r="G70" s="4">
        <v>44134</v>
      </c>
      <c r="H70" s="6">
        <v>54970</v>
      </c>
      <c r="I70" t="s">
        <v>16</v>
      </c>
    </row>
    <row r="71" spans="3:9" x14ac:dyDescent="0.35">
      <c r="C71" t="s">
        <v>11</v>
      </c>
      <c r="E71" t="s">
        <v>12</v>
      </c>
      <c r="F71">
        <v>26</v>
      </c>
      <c r="G71" s="4">
        <v>44271</v>
      </c>
      <c r="H71" s="6">
        <v>90700</v>
      </c>
      <c r="I71" t="s">
        <v>13</v>
      </c>
    </row>
    <row r="72" spans="3:9" x14ac:dyDescent="0.35">
      <c r="C72" t="s">
        <v>109</v>
      </c>
      <c r="D72" t="s">
        <v>8</v>
      </c>
      <c r="E72" t="s">
        <v>19</v>
      </c>
      <c r="F72">
        <v>38</v>
      </c>
      <c r="G72" s="4">
        <v>44329</v>
      </c>
      <c r="H72" s="6">
        <v>56870</v>
      </c>
      <c r="I72" t="s">
        <v>13</v>
      </c>
    </row>
    <row r="73" spans="3:9" x14ac:dyDescent="0.35">
      <c r="C73" t="s">
        <v>77</v>
      </c>
      <c r="D73" t="s">
        <v>8</v>
      </c>
      <c r="E73" t="s">
        <v>19</v>
      </c>
      <c r="F73">
        <v>25</v>
      </c>
      <c r="G73" s="4">
        <v>44205</v>
      </c>
      <c r="H73" s="6">
        <v>92700</v>
      </c>
      <c r="I73" t="s">
        <v>16</v>
      </c>
    </row>
    <row r="74" spans="3:9" x14ac:dyDescent="0.35">
      <c r="C74" t="s">
        <v>32</v>
      </c>
      <c r="D74" t="s">
        <v>8</v>
      </c>
      <c r="E74" t="s">
        <v>21</v>
      </c>
      <c r="F74">
        <v>21</v>
      </c>
      <c r="G74" s="4">
        <v>44317</v>
      </c>
      <c r="H74" s="6">
        <v>65920</v>
      </c>
      <c r="I74" t="s">
        <v>16</v>
      </c>
    </row>
    <row r="75" spans="3:9" x14ac:dyDescent="0.35">
      <c r="C75" t="s">
        <v>59</v>
      </c>
      <c r="D75" t="s">
        <v>15</v>
      </c>
      <c r="E75" t="s">
        <v>9</v>
      </c>
      <c r="F75">
        <v>26</v>
      </c>
      <c r="G75" s="4">
        <v>44225</v>
      </c>
      <c r="H75" s="6">
        <v>47360</v>
      </c>
      <c r="I75" t="s">
        <v>16</v>
      </c>
    </row>
    <row r="76" spans="3:9" x14ac:dyDescent="0.35">
      <c r="C76" t="s">
        <v>37</v>
      </c>
      <c r="D76" t="s">
        <v>15</v>
      </c>
      <c r="E76" t="s">
        <v>9</v>
      </c>
      <c r="F76">
        <v>30</v>
      </c>
      <c r="G76" s="4">
        <v>44666</v>
      </c>
      <c r="H76" s="6">
        <v>60570</v>
      </c>
      <c r="I76" t="s">
        <v>16</v>
      </c>
    </row>
    <row r="77" spans="3:9" x14ac:dyDescent="0.35">
      <c r="C77" t="s">
        <v>96</v>
      </c>
      <c r="D77" t="s">
        <v>8</v>
      </c>
      <c r="E77" t="s">
        <v>9</v>
      </c>
      <c r="F77">
        <v>28</v>
      </c>
      <c r="G77" s="4">
        <v>44649</v>
      </c>
      <c r="H77" s="6">
        <v>104120</v>
      </c>
      <c r="I77" t="s">
        <v>16</v>
      </c>
    </row>
    <row r="78" spans="3:9" x14ac:dyDescent="0.35">
      <c r="C78" t="s">
        <v>23</v>
      </c>
      <c r="D78" t="s">
        <v>15</v>
      </c>
      <c r="E78" t="s">
        <v>12</v>
      </c>
      <c r="F78">
        <v>37</v>
      </c>
      <c r="G78" s="4">
        <v>44338</v>
      </c>
      <c r="H78" s="6">
        <v>88050</v>
      </c>
      <c r="I78" t="s">
        <v>24</v>
      </c>
    </row>
    <row r="79" spans="3:9" x14ac:dyDescent="0.35">
      <c r="C79" t="s">
        <v>103</v>
      </c>
      <c r="D79" t="s">
        <v>15</v>
      </c>
      <c r="E79" t="s">
        <v>12</v>
      </c>
      <c r="F79">
        <v>24</v>
      </c>
      <c r="G79" s="4">
        <v>44686</v>
      </c>
      <c r="H79" s="6">
        <v>100420</v>
      </c>
      <c r="I79" t="s">
        <v>16</v>
      </c>
    </row>
    <row r="80" spans="3:9" x14ac:dyDescent="0.35">
      <c r="C80" t="s">
        <v>54</v>
      </c>
      <c r="D80" t="s">
        <v>8</v>
      </c>
      <c r="E80" t="s">
        <v>9</v>
      </c>
      <c r="F80">
        <v>30</v>
      </c>
      <c r="G80" s="4">
        <v>44850</v>
      </c>
      <c r="H80" s="6">
        <v>114180</v>
      </c>
      <c r="I80" t="s">
        <v>16</v>
      </c>
    </row>
    <row r="81" spans="3:9" x14ac:dyDescent="0.35">
      <c r="C81" t="s">
        <v>86</v>
      </c>
      <c r="D81" t="s">
        <v>8</v>
      </c>
      <c r="E81" t="s">
        <v>12</v>
      </c>
      <c r="F81">
        <v>21</v>
      </c>
      <c r="G81" s="4">
        <v>44678</v>
      </c>
      <c r="H81" s="6">
        <v>33920</v>
      </c>
      <c r="I81" t="s">
        <v>16</v>
      </c>
    </row>
    <row r="82" spans="3:9" x14ac:dyDescent="0.35">
      <c r="C82" t="s">
        <v>69</v>
      </c>
      <c r="D82" t="s">
        <v>15</v>
      </c>
      <c r="E82" t="s">
        <v>9</v>
      </c>
      <c r="F82">
        <v>23</v>
      </c>
      <c r="G82" s="4">
        <v>44440</v>
      </c>
      <c r="H82" s="6">
        <v>106460</v>
      </c>
      <c r="I82" t="s">
        <v>16</v>
      </c>
    </row>
    <row r="83" spans="3:9" x14ac:dyDescent="0.35">
      <c r="C83" t="s">
        <v>57</v>
      </c>
      <c r="D83" t="s">
        <v>15</v>
      </c>
      <c r="E83" t="s">
        <v>9</v>
      </c>
      <c r="F83">
        <v>35</v>
      </c>
      <c r="G83" s="4">
        <v>44727</v>
      </c>
      <c r="H83" s="6">
        <v>40400</v>
      </c>
      <c r="I83" t="s">
        <v>16</v>
      </c>
    </row>
    <row r="84" spans="3:9" x14ac:dyDescent="0.35">
      <c r="C84" t="s">
        <v>68</v>
      </c>
      <c r="D84" t="s">
        <v>15</v>
      </c>
      <c r="E84" t="s">
        <v>21</v>
      </c>
      <c r="F84">
        <v>27</v>
      </c>
      <c r="G84" s="4">
        <v>44236</v>
      </c>
      <c r="H84" s="6">
        <v>91650</v>
      </c>
      <c r="I84" t="s">
        <v>13</v>
      </c>
    </row>
    <row r="85" spans="3:9" x14ac:dyDescent="0.35">
      <c r="C85" t="s">
        <v>99</v>
      </c>
      <c r="D85" t="s">
        <v>15</v>
      </c>
      <c r="E85" t="s">
        <v>19</v>
      </c>
      <c r="F85">
        <v>43</v>
      </c>
      <c r="G85" s="4">
        <v>44620</v>
      </c>
      <c r="H85" s="6">
        <v>36040</v>
      </c>
      <c r="I85" t="s">
        <v>16</v>
      </c>
    </row>
    <row r="86" spans="3:9" x14ac:dyDescent="0.35">
      <c r="C86" t="s">
        <v>101</v>
      </c>
      <c r="D86" t="s">
        <v>8</v>
      </c>
      <c r="E86" t="s">
        <v>12</v>
      </c>
      <c r="F86">
        <v>40</v>
      </c>
      <c r="G86" s="4">
        <v>44381</v>
      </c>
      <c r="H86" s="6">
        <v>104410</v>
      </c>
      <c r="I86" t="s">
        <v>16</v>
      </c>
    </row>
    <row r="87" spans="3:9" x14ac:dyDescent="0.35">
      <c r="C87" t="s">
        <v>85</v>
      </c>
      <c r="D87" t="s">
        <v>15</v>
      </c>
      <c r="E87" t="s">
        <v>21</v>
      </c>
      <c r="F87">
        <v>30</v>
      </c>
      <c r="G87" s="4">
        <v>44606</v>
      </c>
      <c r="H87" s="6">
        <v>96800</v>
      </c>
      <c r="I87" t="s">
        <v>16</v>
      </c>
    </row>
    <row r="88" spans="3:9" x14ac:dyDescent="0.35">
      <c r="C88" t="s">
        <v>28</v>
      </c>
      <c r="D88" t="s">
        <v>8</v>
      </c>
      <c r="E88" t="s">
        <v>21</v>
      </c>
      <c r="F88">
        <v>34</v>
      </c>
      <c r="G88" s="4">
        <v>44459</v>
      </c>
      <c r="H88" s="6">
        <v>85000</v>
      </c>
      <c r="I88" t="s">
        <v>16</v>
      </c>
    </row>
    <row r="89" spans="3:9" x14ac:dyDescent="0.35">
      <c r="C89" t="s">
        <v>80</v>
      </c>
      <c r="D89" t="s">
        <v>15</v>
      </c>
      <c r="E89" t="s">
        <v>19</v>
      </c>
      <c r="F89">
        <v>28</v>
      </c>
      <c r="G89" s="4">
        <v>44820</v>
      </c>
      <c r="H89" s="6">
        <v>43510</v>
      </c>
      <c r="I89" t="s">
        <v>42</v>
      </c>
    </row>
    <row r="90" spans="3:9" x14ac:dyDescent="0.35">
      <c r="C90" t="s">
        <v>79</v>
      </c>
      <c r="D90" t="s">
        <v>15</v>
      </c>
      <c r="E90" t="s">
        <v>21</v>
      </c>
      <c r="F90">
        <v>33</v>
      </c>
      <c r="G90" s="4">
        <v>44243</v>
      </c>
      <c r="H90" s="6">
        <v>59430</v>
      </c>
      <c r="I90" t="s">
        <v>16</v>
      </c>
    </row>
    <row r="91" spans="3:9" x14ac:dyDescent="0.35">
      <c r="C91" t="s">
        <v>93</v>
      </c>
      <c r="D91" t="s">
        <v>8</v>
      </c>
      <c r="E91" t="s">
        <v>21</v>
      </c>
      <c r="F91">
        <v>33</v>
      </c>
      <c r="G91" s="4">
        <v>44067</v>
      </c>
      <c r="H91" s="6">
        <v>65360</v>
      </c>
      <c r="I91" t="s">
        <v>16</v>
      </c>
    </row>
    <row r="92" spans="3:9" x14ac:dyDescent="0.35">
      <c r="C92" t="s">
        <v>66</v>
      </c>
      <c r="D92" t="s">
        <v>8</v>
      </c>
      <c r="E92" t="s">
        <v>9</v>
      </c>
      <c r="F92">
        <v>32</v>
      </c>
      <c r="G92" s="4">
        <v>44611</v>
      </c>
      <c r="H92" s="6">
        <v>41570</v>
      </c>
      <c r="I92" t="s">
        <v>16</v>
      </c>
    </row>
    <row r="93" spans="3:9" x14ac:dyDescent="0.35">
      <c r="C93" t="s">
        <v>95</v>
      </c>
      <c r="D93" t="s">
        <v>8</v>
      </c>
      <c r="E93" t="s">
        <v>12</v>
      </c>
      <c r="F93">
        <v>33</v>
      </c>
      <c r="G93" s="4">
        <v>44312</v>
      </c>
      <c r="H93" s="6">
        <v>75280</v>
      </c>
      <c r="I93" t="s">
        <v>16</v>
      </c>
    </row>
    <row r="94" spans="3:9" x14ac:dyDescent="0.35">
      <c r="C94" t="s">
        <v>18</v>
      </c>
      <c r="D94" t="s">
        <v>15</v>
      </c>
      <c r="E94" t="s">
        <v>19</v>
      </c>
      <c r="F94">
        <v>33</v>
      </c>
      <c r="G94" s="4">
        <v>44385</v>
      </c>
      <c r="H94" s="6">
        <v>74550</v>
      </c>
      <c r="I94" t="s">
        <v>16</v>
      </c>
    </row>
    <row r="95" spans="3:9" x14ac:dyDescent="0.35">
      <c r="C95" t="s">
        <v>45</v>
      </c>
      <c r="D95" t="s">
        <v>15</v>
      </c>
      <c r="E95" t="s">
        <v>9</v>
      </c>
      <c r="F95">
        <v>30</v>
      </c>
      <c r="G95" s="4">
        <v>44701</v>
      </c>
      <c r="H95" s="6">
        <v>67950</v>
      </c>
      <c r="I95" t="s">
        <v>16</v>
      </c>
    </row>
    <row r="96" spans="3:9" x14ac:dyDescent="0.35">
      <c r="C96" t="s">
        <v>90</v>
      </c>
      <c r="D96" t="s">
        <v>15</v>
      </c>
      <c r="E96" t="s">
        <v>21</v>
      </c>
      <c r="F96">
        <v>42</v>
      </c>
      <c r="G96" s="4">
        <v>44731</v>
      </c>
      <c r="H96" s="6">
        <v>70270</v>
      </c>
      <c r="I96" t="s">
        <v>24</v>
      </c>
    </row>
    <row r="97" spans="3:9" x14ac:dyDescent="0.35">
      <c r="C97" t="s">
        <v>46</v>
      </c>
      <c r="D97" t="s">
        <v>15</v>
      </c>
      <c r="E97" t="s">
        <v>9</v>
      </c>
      <c r="F97">
        <v>26</v>
      </c>
      <c r="G97" s="4">
        <v>44411</v>
      </c>
      <c r="H97" s="6">
        <v>53540</v>
      </c>
      <c r="I97" t="s">
        <v>16</v>
      </c>
    </row>
    <row r="98" spans="3:9" x14ac:dyDescent="0.35">
      <c r="C98" t="s">
        <v>58</v>
      </c>
      <c r="D98" t="s">
        <v>15</v>
      </c>
      <c r="E98" t="s">
        <v>19</v>
      </c>
      <c r="F98">
        <v>22</v>
      </c>
      <c r="G98" s="4">
        <v>44446</v>
      </c>
      <c r="H98" s="6">
        <v>112780</v>
      </c>
      <c r="I98" t="s">
        <v>13</v>
      </c>
    </row>
    <row r="99" spans="3:9" x14ac:dyDescent="0.35">
      <c r="C99" t="s">
        <v>70</v>
      </c>
      <c r="D99" t="s">
        <v>15</v>
      </c>
      <c r="E99" t="s">
        <v>9</v>
      </c>
      <c r="F99">
        <v>46</v>
      </c>
      <c r="G99" s="4">
        <v>44758</v>
      </c>
      <c r="H99" s="6">
        <v>70610</v>
      </c>
      <c r="I99" t="s">
        <v>16</v>
      </c>
    </row>
    <row r="100" spans="3:9" x14ac:dyDescent="0.35">
      <c r="C100" t="s">
        <v>75</v>
      </c>
      <c r="D100" t="s">
        <v>8</v>
      </c>
      <c r="E100" t="s">
        <v>19</v>
      </c>
      <c r="F100">
        <v>28</v>
      </c>
      <c r="G100" s="4">
        <v>44357</v>
      </c>
      <c r="H100" s="6">
        <v>53240</v>
      </c>
      <c r="I100" t="s">
        <v>16</v>
      </c>
    </row>
    <row r="101" spans="3:9" x14ac:dyDescent="0.35">
      <c r="C101" t="s">
        <v>49</v>
      </c>
      <c r="E101" t="s">
        <v>21</v>
      </c>
      <c r="F101">
        <v>37</v>
      </c>
      <c r="G101" s="4">
        <v>44146</v>
      </c>
      <c r="H101" s="6">
        <v>115440</v>
      </c>
      <c r="I101" t="s">
        <v>24</v>
      </c>
    </row>
    <row r="102" spans="3:9" x14ac:dyDescent="0.35">
      <c r="C102" t="s">
        <v>65</v>
      </c>
      <c r="D102" t="s">
        <v>15</v>
      </c>
      <c r="E102" t="s">
        <v>19</v>
      </c>
      <c r="F102">
        <v>32</v>
      </c>
      <c r="G102" s="4">
        <v>44465</v>
      </c>
      <c r="H102" s="6">
        <v>53540</v>
      </c>
      <c r="I102" t="s">
        <v>16</v>
      </c>
    </row>
    <row r="103" spans="3:9" x14ac:dyDescent="0.35">
      <c r="C103" t="s">
        <v>81</v>
      </c>
      <c r="D103" t="s">
        <v>8</v>
      </c>
      <c r="E103" t="s">
        <v>9</v>
      </c>
      <c r="F103">
        <v>30</v>
      </c>
      <c r="G103" s="4">
        <v>44861</v>
      </c>
      <c r="H103" s="6">
        <v>112570</v>
      </c>
      <c r="I103" t="s">
        <v>16</v>
      </c>
    </row>
    <row r="104" spans="3:9" x14ac:dyDescent="0.35">
      <c r="C104" t="s">
        <v>51</v>
      </c>
      <c r="D104" t="s">
        <v>15</v>
      </c>
      <c r="E104" t="s">
        <v>9</v>
      </c>
      <c r="F104">
        <v>33</v>
      </c>
      <c r="G104" s="4">
        <v>44701</v>
      </c>
      <c r="H104" s="6">
        <v>48530</v>
      </c>
      <c r="I104" t="s">
        <v>13</v>
      </c>
    </row>
    <row r="105" spans="3:9" x14ac:dyDescent="0.35">
      <c r="C105" t="s">
        <v>61</v>
      </c>
      <c r="D105" t="s">
        <v>8</v>
      </c>
      <c r="E105" t="s">
        <v>12</v>
      </c>
      <c r="F105">
        <v>24</v>
      </c>
      <c r="G105" s="4">
        <v>44148</v>
      </c>
      <c r="H105" s="6">
        <v>62780</v>
      </c>
      <c r="I105" t="s">
        <v>16</v>
      </c>
    </row>
    <row r="106" spans="3:9" x14ac:dyDescent="0.35">
      <c r="C106" t="s">
        <v>203</v>
      </c>
      <c r="G106">
        <f>SUBTOTAL(104,NZ_Staff[Date Joined])</f>
        <v>45045</v>
      </c>
      <c r="H106" s="6">
        <f>SUBTOTAL(101,NZ_Staff[Salary])</f>
        <v>77472.100000000006</v>
      </c>
      <c r="I106">
        <f>SUBTOTAL(103,NZ_Staff[Rating])</f>
        <v>100</v>
      </c>
    </row>
  </sheetData>
  <conditionalFormatting sqref="C1:C1048576">
    <cfRule type="duplicateValues" dxfId="9" priority="1"/>
  </conditionalFormatting>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workbookViewId="0">
      <selection activeCell="I115" sqref="I115"/>
    </sheetView>
  </sheetViews>
  <sheetFormatPr defaultRowHeight="14.5" x14ac:dyDescent="0.35"/>
  <cols>
    <col min="2" max="2" width="28.1796875" bestFit="1" customWidth="1"/>
    <col min="3" max="4" width="9.453125" customWidth="1"/>
    <col min="5" max="5" width="13.1796875" bestFit="1" customWidth="1"/>
    <col min="6" max="6" width="12.90625" style="4" bestFit="1" customWidth="1"/>
    <col min="7" max="7" width="13.36328125" bestFit="1" customWidth="1"/>
    <col min="8" max="8" width="13.6328125" style="6" bestFit="1" customWidth="1"/>
  </cols>
  <sheetData>
    <row r="2" spans="2:8" x14ac:dyDescent="0.35">
      <c r="B2" t="s">
        <v>0</v>
      </c>
      <c r="C2" t="s">
        <v>1</v>
      </c>
      <c r="D2" t="s">
        <v>3</v>
      </c>
      <c r="E2" t="s">
        <v>6</v>
      </c>
      <c r="F2" s="4" t="s">
        <v>4</v>
      </c>
      <c r="G2" t="s">
        <v>2</v>
      </c>
      <c r="H2" s="6" t="s">
        <v>5</v>
      </c>
    </row>
    <row r="3" spans="2:8" x14ac:dyDescent="0.35">
      <c r="B3" t="s">
        <v>156</v>
      </c>
      <c r="C3" t="s">
        <v>15</v>
      </c>
      <c r="D3">
        <v>20</v>
      </c>
      <c r="E3" t="s">
        <v>16</v>
      </c>
      <c r="F3" s="4">
        <v>44122</v>
      </c>
      <c r="G3" t="s">
        <v>12</v>
      </c>
      <c r="H3" s="6">
        <v>112650</v>
      </c>
    </row>
    <row r="4" spans="2:8" x14ac:dyDescent="0.35">
      <c r="B4" t="s">
        <v>176</v>
      </c>
      <c r="C4" t="s">
        <v>8</v>
      </c>
      <c r="D4">
        <v>32</v>
      </c>
      <c r="E4" t="s">
        <v>13</v>
      </c>
      <c r="F4" s="4">
        <v>44293</v>
      </c>
      <c r="G4" t="s">
        <v>12</v>
      </c>
      <c r="H4" s="6">
        <v>43840</v>
      </c>
    </row>
    <row r="5" spans="2:8" x14ac:dyDescent="0.35">
      <c r="B5" t="s">
        <v>143</v>
      </c>
      <c r="C5" t="s">
        <v>15</v>
      </c>
      <c r="D5">
        <v>31</v>
      </c>
      <c r="E5" t="s">
        <v>16</v>
      </c>
      <c r="F5" s="4">
        <v>44663</v>
      </c>
      <c r="G5" t="s">
        <v>9</v>
      </c>
      <c r="H5" s="6">
        <v>103550</v>
      </c>
    </row>
    <row r="6" spans="2:8" x14ac:dyDescent="0.35">
      <c r="B6" t="s">
        <v>201</v>
      </c>
      <c r="C6" t="s">
        <v>8</v>
      </c>
      <c r="D6">
        <v>32</v>
      </c>
      <c r="E6" t="s">
        <v>16</v>
      </c>
      <c r="F6" s="4">
        <v>44339</v>
      </c>
      <c r="G6" t="s">
        <v>56</v>
      </c>
      <c r="H6" s="6">
        <v>45510</v>
      </c>
    </row>
    <row r="7" spans="2:8" x14ac:dyDescent="0.35">
      <c r="B7" t="s">
        <v>142</v>
      </c>
      <c r="D7">
        <v>37</v>
      </c>
      <c r="E7" t="s">
        <v>24</v>
      </c>
      <c r="F7" s="4">
        <v>44085</v>
      </c>
      <c r="G7" t="s">
        <v>21</v>
      </c>
      <c r="H7" s="6">
        <v>115440</v>
      </c>
    </row>
    <row r="8" spans="2:8" x14ac:dyDescent="0.35">
      <c r="B8" t="s">
        <v>202</v>
      </c>
      <c r="C8" t="s">
        <v>8</v>
      </c>
      <c r="D8">
        <v>38</v>
      </c>
      <c r="E8" t="s">
        <v>13</v>
      </c>
      <c r="F8" s="4">
        <v>44268</v>
      </c>
      <c r="G8" t="s">
        <v>19</v>
      </c>
      <c r="H8" s="6">
        <v>56870</v>
      </c>
    </row>
    <row r="9" spans="2:8" x14ac:dyDescent="0.35">
      <c r="B9" t="s">
        <v>169</v>
      </c>
      <c r="C9" t="s">
        <v>8</v>
      </c>
      <c r="D9">
        <v>25</v>
      </c>
      <c r="E9" t="s">
        <v>16</v>
      </c>
      <c r="F9" s="4">
        <v>44144</v>
      </c>
      <c r="G9" t="s">
        <v>19</v>
      </c>
      <c r="H9" s="6">
        <v>92700</v>
      </c>
    </row>
    <row r="10" spans="2:8" x14ac:dyDescent="0.35">
      <c r="B10" t="s">
        <v>145</v>
      </c>
      <c r="D10">
        <v>32</v>
      </c>
      <c r="E10" t="s">
        <v>16</v>
      </c>
      <c r="F10" s="4">
        <v>44713</v>
      </c>
      <c r="G10" t="s">
        <v>12</v>
      </c>
      <c r="H10" s="6">
        <v>91310</v>
      </c>
    </row>
    <row r="11" spans="2:8" x14ac:dyDescent="0.35">
      <c r="B11" t="s">
        <v>115</v>
      </c>
      <c r="C11" t="s">
        <v>15</v>
      </c>
      <c r="D11">
        <v>33</v>
      </c>
      <c r="E11" t="s">
        <v>16</v>
      </c>
      <c r="F11" s="4">
        <v>44324</v>
      </c>
      <c r="G11" t="s">
        <v>19</v>
      </c>
      <c r="H11" s="6">
        <v>74550</v>
      </c>
    </row>
    <row r="12" spans="2:8" x14ac:dyDescent="0.35">
      <c r="B12" t="s">
        <v>128</v>
      </c>
      <c r="C12" t="s">
        <v>15</v>
      </c>
      <c r="D12">
        <v>25</v>
      </c>
      <c r="E12" t="s">
        <v>13</v>
      </c>
      <c r="F12" s="4">
        <v>44665</v>
      </c>
      <c r="G12" t="s">
        <v>9</v>
      </c>
      <c r="H12" s="6">
        <v>109190</v>
      </c>
    </row>
    <row r="13" spans="2:8" x14ac:dyDescent="0.35">
      <c r="B13" t="s">
        <v>194</v>
      </c>
      <c r="C13" t="s">
        <v>8</v>
      </c>
      <c r="D13">
        <v>40</v>
      </c>
      <c r="E13" t="s">
        <v>16</v>
      </c>
      <c r="F13" s="4">
        <v>44320</v>
      </c>
      <c r="G13" t="s">
        <v>12</v>
      </c>
      <c r="H13" s="6">
        <v>104410</v>
      </c>
    </row>
    <row r="14" spans="2:8" x14ac:dyDescent="0.35">
      <c r="B14" t="s">
        <v>177</v>
      </c>
      <c r="C14" t="s">
        <v>15</v>
      </c>
      <c r="D14">
        <v>30</v>
      </c>
      <c r="E14" t="s">
        <v>16</v>
      </c>
      <c r="F14" s="4">
        <v>44544</v>
      </c>
      <c r="G14" t="s">
        <v>21</v>
      </c>
      <c r="H14" s="6">
        <v>96800</v>
      </c>
    </row>
    <row r="15" spans="2:8" x14ac:dyDescent="0.35">
      <c r="B15" t="s">
        <v>123</v>
      </c>
      <c r="C15" t="s">
        <v>15</v>
      </c>
      <c r="D15">
        <v>28</v>
      </c>
      <c r="E15" t="s">
        <v>13</v>
      </c>
      <c r="F15" s="4">
        <v>43980</v>
      </c>
      <c r="G15" t="s">
        <v>21</v>
      </c>
      <c r="H15" s="6">
        <v>48170</v>
      </c>
    </row>
    <row r="16" spans="2:8" x14ac:dyDescent="0.35">
      <c r="B16" t="s">
        <v>140</v>
      </c>
      <c r="C16" t="s">
        <v>15</v>
      </c>
      <c r="D16">
        <v>21</v>
      </c>
      <c r="E16" t="s">
        <v>16</v>
      </c>
      <c r="F16" s="4">
        <v>44042</v>
      </c>
      <c r="G16" t="s">
        <v>9</v>
      </c>
      <c r="H16" s="6">
        <v>37920</v>
      </c>
    </row>
    <row r="17" spans="2:8" x14ac:dyDescent="0.35">
      <c r="B17" t="s">
        <v>178</v>
      </c>
      <c r="C17" t="s">
        <v>15</v>
      </c>
      <c r="D17">
        <v>34</v>
      </c>
      <c r="E17" t="s">
        <v>16</v>
      </c>
      <c r="F17" s="4">
        <v>44642</v>
      </c>
      <c r="G17" t="s">
        <v>9</v>
      </c>
      <c r="H17" s="6">
        <v>112650</v>
      </c>
    </row>
    <row r="18" spans="2:8" x14ac:dyDescent="0.35">
      <c r="B18" t="s">
        <v>165</v>
      </c>
      <c r="C18" t="s">
        <v>8</v>
      </c>
      <c r="D18">
        <v>34</v>
      </c>
      <c r="E18" t="s">
        <v>24</v>
      </c>
      <c r="F18" s="4">
        <v>44660</v>
      </c>
      <c r="G18" t="s">
        <v>19</v>
      </c>
      <c r="H18" s="6">
        <v>49630</v>
      </c>
    </row>
    <row r="19" spans="2:8" x14ac:dyDescent="0.35">
      <c r="B19" t="s">
        <v>199</v>
      </c>
      <c r="C19" t="s">
        <v>15</v>
      </c>
      <c r="D19">
        <v>36</v>
      </c>
      <c r="E19" t="s">
        <v>16</v>
      </c>
      <c r="F19" s="4">
        <v>43958</v>
      </c>
      <c r="G19" t="s">
        <v>12</v>
      </c>
      <c r="H19" s="6">
        <v>118840</v>
      </c>
    </row>
    <row r="20" spans="2:8" x14ac:dyDescent="0.35">
      <c r="B20" t="s">
        <v>159</v>
      </c>
      <c r="C20" t="s">
        <v>15</v>
      </c>
      <c r="D20">
        <v>30</v>
      </c>
      <c r="E20" t="s">
        <v>16</v>
      </c>
      <c r="F20" s="4">
        <v>44789</v>
      </c>
      <c r="G20" t="s">
        <v>12</v>
      </c>
      <c r="H20" s="6">
        <v>69710</v>
      </c>
    </row>
    <row r="21" spans="2:8" x14ac:dyDescent="0.35">
      <c r="B21" t="s">
        <v>197</v>
      </c>
      <c r="C21" t="s">
        <v>15</v>
      </c>
      <c r="D21">
        <v>20</v>
      </c>
      <c r="E21" t="s">
        <v>16</v>
      </c>
      <c r="F21" s="4">
        <v>44683</v>
      </c>
      <c r="G21" t="s">
        <v>9</v>
      </c>
      <c r="H21" s="6">
        <v>79570</v>
      </c>
    </row>
    <row r="22" spans="2:8" x14ac:dyDescent="0.35">
      <c r="B22" t="s">
        <v>154</v>
      </c>
      <c r="C22" t="s">
        <v>8</v>
      </c>
      <c r="D22">
        <v>22</v>
      </c>
      <c r="E22" t="s">
        <v>13</v>
      </c>
      <c r="F22" s="4">
        <v>44388</v>
      </c>
      <c r="G22" t="s">
        <v>9</v>
      </c>
      <c r="H22" s="6">
        <v>76900</v>
      </c>
    </row>
    <row r="23" spans="2:8" x14ac:dyDescent="0.35">
      <c r="B23" t="s">
        <v>182</v>
      </c>
      <c r="C23" t="s">
        <v>15</v>
      </c>
      <c r="D23">
        <v>27</v>
      </c>
      <c r="E23" t="s">
        <v>16</v>
      </c>
      <c r="F23" s="4">
        <v>44073</v>
      </c>
      <c r="G23" t="s">
        <v>19</v>
      </c>
      <c r="H23" s="6">
        <v>54970</v>
      </c>
    </row>
    <row r="24" spans="2:8" x14ac:dyDescent="0.35">
      <c r="B24" t="s">
        <v>118</v>
      </c>
      <c r="C24" t="s">
        <v>15</v>
      </c>
      <c r="D24">
        <v>37</v>
      </c>
      <c r="E24" t="s">
        <v>24</v>
      </c>
      <c r="F24" s="4">
        <v>44277</v>
      </c>
      <c r="G24" t="s">
        <v>12</v>
      </c>
      <c r="H24" s="6">
        <v>88050</v>
      </c>
    </row>
    <row r="25" spans="2:8" x14ac:dyDescent="0.35">
      <c r="B25" t="s">
        <v>192</v>
      </c>
      <c r="C25" t="s">
        <v>15</v>
      </c>
      <c r="D25">
        <v>43</v>
      </c>
      <c r="E25" t="s">
        <v>16</v>
      </c>
      <c r="F25" s="4">
        <v>44558</v>
      </c>
      <c r="G25" t="s">
        <v>19</v>
      </c>
      <c r="H25" s="6">
        <v>36040</v>
      </c>
    </row>
    <row r="26" spans="2:8" x14ac:dyDescent="0.35">
      <c r="B26" t="s">
        <v>111</v>
      </c>
      <c r="C26" t="s">
        <v>8</v>
      </c>
      <c r="D26">
        <v>42</v>
      </c>
      <c r="E26" t="s">
        <v>10</v>
      </c>
      <c r="F26" s="4">
        <v>44718</v>
      </c>
      <c r="G26" t="s">
        <v>9</v>
      </c>
      <c r="H26" s="6">
        <v>75000</v>
      </c>
    </row>
    <row r="27" spans="2:8" x14ac:dyDescent="0.35">
      <c r="B27" t="s">
        <v>149</v>
      </c>
      <c r="C27" t="s">
        <v>15</v>
      </c>
      <c r="D27">
        <v>35</v>
      </c>
      <c r="E27" t="s">
        <v>16</v>
      </c>
      <c r="F27" s="4">
        <v>44666</v>
      </c>
      <c r="G27" t="s">
        <v>9</v>
      </c>
      <c r="H27" s="6">
        <v>40400</v>
      </c>
    </row>
    <row r="28" spans="2:8" x14ac:dyDescent="0.35">
      <c r="B28" t="s">
        <v>196</v>
      </c>
      <c r="C28" t="s">
        <v>15</v>
      </c>
      <c r="D28">
        <v>24</v>
      </c>
      <c r="E28" t="s">
        <v>16</v>
      </c>
      <c r="F28" s="4">
        <v>44625</v>
      </c>
      <c r="G28" t="s">
        <v>12</v>
      </c>
      <c r="H28" s="6">
        <v>100420</v>
      </c>
    </row>
    <row r="29" spans="2:8" x14ac:dyDescent="0.35">
      <c r="B29" t="s">
        <v>120</v>
      </c>
      <c r="C29" t="s">
        <v>8</v>
      </c>
      <c r="D29">
        <v>31</v>
      </c>
      <c r="E29" t="s">
        <v>16</v>
      </c>
      <c r="F29" s="4">
        <v>44604</v>
      </c>
      <c r="G29" t="s">
        <v>12</v>
      </c>
      <c r="H29" s="6">
        <v>58100</v>
      </c>
    </row>
    <row r="30" spans="2:8" x14ac:dyDescent="0.35">
      <c r="B30" t="s">
        <v>114</v>
      </c>
      <c r="C30" t="s">
        <v>8</v>
      </c>
      <c r="D30">
        <v>44</v>
      </c>
      <c r="E30" t="s">
        <v>16</v>
      </c>
      <c r="F30" s="4">
        <v>44985</v>
      </c>
      <c r="G30" t="s">
        <v>12</v>
      </c>
      <c r="H30" s="6">
        <v>114870</v>
      </c>
    </row>
    <row r="31" spans="2:8" x14ac:dyDescent="0.35">
      <c r="B31" t="s">
        <v>158</v>
      </c>
      <c r="C31" t="s">
        <v>8</v>
      </c>
      <c r="D31">
        <v>32</v>
      </c>
      <c r="E31" t="s">
        <v>16</v>
      </c>
      <c r="F31" s="4">
        <v>44549</v>
      </c>
      <c r="G31" t="s">
        <v>9</v>
      </c>
      <c r="H31" s="6">
        <v>41570</v>
      </c>
    </row>
    <row r="32" spans="2:8" x14ac:dyDescent="0.35">
      <c r="B32" t="s">
        <v>173</v>
      </c>
      <c r="C32" t="s">
        <v>8</v>
      </c>
      <c r="D32">
        <v>30</v>
      </c>
      <c r="E32" t="s">
        <v>16</v>
      </c>
      <c r="F32" s="4">
        <v>44800</v>
      </c>
      <c r="G32" t="s">
        <v>9</v>
      </c>
      <c r="H32" s="6">
        <v>112570</v>
      </c>
    </row>
    <row r="33" spans="2:8" x14ac:dyDescent="0.35">
      <c r="B33" t="s">
        <v>151</v>
      </c>
      <c r="C33" t="s">
        <v>15</v>
      </c>
      <c r="D33">
        <v>26</v>
      </c>
      <c r="E33" t="s">
        <v>16</v>
      </c>
      <c r="F33" s="4">
        <v>44164</v>
      </c>
      <c r="G33" t="s">
        <v>9</v>
      </c>
      <c r="H33" s="6">
        <v>47360</v>
      </c>
    </row>
    <row r="34" spans="2:8" x14ac:dyDescent="0.35">
      <c r="B34" t="s">
        <v>126</v>
      </c>
      <c r="C34" t="s">
        <v>8</v>
      </c>
      <c r="D34">
        <v>21</v>
      </c>
      <c r="E34" t="s">
        <v>16</v>
      </c>
      <c r="F34" s="4">
        <v>44256</v>
      </c>
      <c r="G34" t="s">
        <v>21</v>
      </c>
      <c r="H34" s="6">
        <v>65920</v>
      </c>
    </row>
    <row r="35" spans="2:8" x14ac:dyDescent="0.35">
      <c r="B35" t="s">
        <v>200</v>
      </c>
      <c r="C35" t="s">
        <v>8</v>
      </c>
      <c r="D35">
        <v>28</v>
      </c>
      <c r="E35" t="s">
        <v>16</v>
      </c>
      <c r="F35" s="4">
        <v>44571</v>
      </c>
      <c r="G35" t="s">
        <v>9</v>
      </c>
      <c r="H35" s="6">
        <v>99970</v>
      </c>
    </row>
    <row r="36" spans="2:8" x14ac:dyDescent="0.35">
      <c r="B36" t="s">
        <v>133</v>
      </c>
      <c r="C36" t="s">
        <v>8</v>
      </c>
      <c r="D36">
        <v>25</v>
      </c>
      <c r="E36" t="s">
        <v>13</v>
      </c>
      <c r="F36" s="4">
        <v>44633</v>
      </c>
      <c r="G36" t="s">
        <v>12</v>
      </c>
      <c r="H36" s="6">
        <v>80700</v>
      </c>
    </row>
    <row r="37" spans="2:8" x14ac:dyDescent="0.35">
      <c r="B37" t="s">
        <v>155</v>
      </c>
      <c r="C37" t="s">
        <v>15</v>
      </c>
      <c r="D37">
        <v>24</v>
      </c>
      <c r="E37" t="s">
        <v>24</v>
      </c>
      <c r="F37" s="4">
        <v>44375</v>
      </c>
      <c r="G37" t="s">
        <v>21</v>
      </c>
      <c r="H37" s="6">
        <v>52610</v>
      </c>
    </row>
    <row r="38" spans="2:8" x14ac:dyDescent="0.35">
      <c r="B38" t="s">
        <v>180</v>
      </c>
      <c r="C38" t="s">
        <v>15</v>
      </c>
      <c r="D38">
        <v>29</v>
      </c>
      <c r="E38" t="s">
        <v>24</v>
      </c>
      <c r="F38" s="4">
        <v>44119</v>
      </c>
      <c r="G38" t="s">
        <v>12</v>
      </c>
      <c r="H38" s="6">
        <v>112110</v>
      </c>
    </row>
    <row r="39" spans="2:8" x14ac:dyDescent="0.35">
      <c r="B39" t="s">
        <v>152</v>
      </c>
      <c r="C39" t="s">
        <v>8</v>
      </c>
      <c r="D39">
        <v>27</v>
      </c>
      <c r="E39" t="s">
        <v>16</v>
      </c>
      <c r="F39" s="4">
        <v>44061</v>
      </c>
      <c r="G39" t="s">
        <v>56</v>
      </c>
      <c r="H39" s="6">
        <v>119110</v>
      </c>
    </row>
    <row r="40" spans="2:8" x14ac:dyDescent="0.35">
      <c r="B40" t="s">
        <v>150</v>
      </c>
      <c r="C40" t="s">
        <v>15</v>
      </c>
      <c r="D40">
        <v>22</v>
      </c>
      <c r="E40" t="s">
        <v>13</v>
      </c>
      <c r="F40" s="4">
        <v>44384</v>
      </c>
      <c r="G40" t="s">
        <v>19</v>
      </c>
      <c r="H40" s="6">
        <v>112780</v>
      </c>
    </row>
    <row r="41" spans="2:8" x14ac:dyDescent="0.35">
      <c r="B41" t="s">
        <v>175</v>
      </c>
      <c r="C41" t="s">
        <v>8</v>
      </c>
      <c r="D41">
        <v>36</v>
      </c>
      <c r="E41" t="s">
        <v>16</v>
      </c>
      <c r="F41" s="4">
        <v>44023</v>
      </c>
      <c r="G41" t="s">
        <v>9</v>
      </c>
      <c r="H41" s="6">
        <v>114890</v>
      </c>
    </row>
    <row r="42" spans="2:8" x14ac:dyDescent="0.35">
      <c r="B42" t="s">
        <v>146</v>
      </c>
      <c r="C42" t="s">
        <v>15</v>
      </c>
      <c r="D42">
        <v>27</v>
      </c>
      <c r="E42" t="s">
        <v>16</v>
      </c>
      <c r="F42" s="4">
        <v>44506</v>
      </c>
      <c r="G42" t="s">
        <v>21</v>
      </c>
      <c r="H42" s="6">
        <v>48980</v>
      </c>
    </row>
    <row r="43" spans="2:8" x14ac:dyDescent="0.35">
      <c r="B43" t="s">
        <v>170</v>
      </c>
      <c r="C43" t="s">
        <v>15</v>
      </c>
      <c r="D43">
        <v>21</v>
      </c>
      <c r="E43" t="s">
        <v>16</v>
      </c>
      <c r="F43" s="4">
        <v>44180</v>
      </c>
      <c r="G43" t="s">
        <v>56</v>
      </c>
      <c r="H43" s="6">
        <v>75880</v>
      </c>
    </row>
    <row r="44" spans="2:8" x14ac:dyDescent="0.35">
      <c r="B44" t="s">
        <v>167</v>
      </c>
      <c r="C44" t="s">
        <v>8</v>
      </c>
      <c r="D44">
        <v>28</v>
      </c>
      <c r="E44" t="s">
        <v>16</v>
      </c>
      <c r="F44" s="4">
        <v>44296</v>
      </c>
      <c r="G44" t="s">
        <v>19</v>
      </c>
      <c r="H44" s="6">
        <v>53240</v>
      </c>
    </row>
    <row r="45" spans="2:8" x14ac:dyDescent="0.35">
      <c r="B45" t="s">
        <v>122</v>
      </c>
      <c r="C45" t="s">
        <v>8</v>
      </c>
      <c r="D45">
        <v>34</v>
      </c>
      <c r="E45" t="s">
        <v>16</v>
      </c>
      <c r="F45" s="4">
        <v>44397</v>
      </c>
      <c r="G45" t="s">
        <v>21</v>
      </c>
      <c r="H45" s="6">
        <v>85000</v>
      </c>
    </row>
    <row r="46" spans="2:8" x14ac:dyDescent="0.35">
      <c r="B46" t="s">
        <v>179</v>
      </c>
      <c r="C46" t="s">
        <v>8</v>
      </c>
      <c r="D46">
        <v>21</v>
      </c>
      <c r="E46" t="s">
        <v>16</v>
      </c>
      <c r="F46" s="4">
        <v>44619</v>
      </c>
      <c r="G46" t="s">
        <v>12</v>
      </c>
      <c r="H46" s="6">
        <v>33920</v>
      </c>
    </row>
    <row r="47" spans="2:8" x14ac:dyDescent="0.35">
      <c r="B47" t="s">
        <v>188</v>
      </c>
      <c r="C47" t="s">
        <v>8</v>
      </c>
      <c r="D47">
        <v>33</v>
      </c>
      <c r="E47" t="s">
        <v>16</v>
      </c>
      <c r="F47" s="4">
        <v>44253</v>
      </c>
      <c r="G47" t="s">
        <v>12</v>
      </c>
      <c r="H47" s="6">
        <v>75280</v>
      </c>
    </row>
    <row r="48" spans="2:8" x14ac:dyDescent="0.35">
      <c r="B48" t="s">
        <v>130</v>
      </c>
      <c r="C48" t="s">
        <v>8</v>
      </c>
      <c r="D48">
        <v>34</v>
      </c>
      <c r="E48" t="s">
        <v>16</v>
      </c>
      <c r="F48" s="4">
        <v>44594</v>
      </c>
      <c r="G48" t="s">
        <v>21</v>
      </c>
      <c r="H48" s="6">
        <v>58940</v>
      </c>
    </row>
    <row r="49" spans="2:8" x14ac:dyDescent="0.35">
      <c r="B49" t="s">
        <v>136</v>
      </c>
      <c r="C49" t="s">
        <v>8</v>
      </c>
      <c r="D49">
        <v>28</v>
      </c>
      <c r="E49" t="s">
        <v>16</v>
      </c>
      <c r="F49" s="4">
        <v>44425</v>
      </c>
      <c r="G49" t="s">
        <v>9</v>
      </c>
      <c r="H49" s="6">
        <v>104770</v>
      </c>
    </row>
    <row r="50" spans="2:8" x14ac:dyDescent="0.35">
      <c r="B50" t="s">
        <v>125</v>
      </c>
      <c r="C50" t="s">
        <v>15</v>
      </c>
      <c r="D50">
        <v>21</v>
      </c>
      <c r="E50" t="s">
        <v>16</v>
      </c>
      <c r="F50" s="4">
        <v>44701</v>
      </c>
      <c r="G50" t="s">
        <v>9</v>
      </c>
      <c r="H50" s="6">
        <v>57090</v>
      </c>
    </row>
    <row r="51" spans="2:8" x14ac:dyDescent="0.35">
      <c r="B51" t="s">
        <v>160</v>
      </c>
      <c r="C51" t="s">
        <v>15</v>
      </c>
      <c r="D51">
        <v>27</v>
      </c>
      <c r="E51" t="s">
        <v>13</v>
      </c>
      <c r="F51" s="4">
        <v>44174</v>
      </c>
      <c r="G51" t="s">
        <v>21</v>
      </c>
      <c r="H51" s="6">
        <v>91650</v>
      </c>
    </row>
    <row r="52" spans="2:8" x14ac:dyDescent="0.35">
      <c r="B52" t="s">
        <v>183</v>
      </c>
      <c r="C52" t="s">
        <v>15</v>
      </c>
      <c r="D52">
        <v>42</v>
      </c>
      <c r="E52" t="s">
        <v>24</v>
      </c>
      <c r="F52" s="4">
        <v>44670</v>
      </c>
      <c r="G52" t="s">
        <v>21</v>
      </c>
      <c r="H52" s="6">
        <v>70270</v>
      </c>
    </row>
    <row r="53" spans="2:8" x14ac:dyDescent="0.35">
      <c r="B53" t="s">
        <v>129</v>
      </c>
      <c r="C53" t="s">
        <v>8</v>
      </c>
      <c r="D53">
        <v>28</v>
      </c>
      <c r="E53" t="s">
        <v>16</v>
      </c>
      <c r="F53" s="4">
        <v>44124</v>
      </c>
      <c r="G53" t="s">
        <v>21</v>
      </c>
      <c r="H53" s="6">
        <v>75970</v>
      </c>
    </row>
    <row r="54" spans="2:8" x14ac:dyDescent="0.35">
      <c r="B54" t="s">
        <v>112</v>
      </c>
      <c r="D54">
        <v>27</v>
      </c>
      <c r="E54" t="s">
        <v>13</v>
      </c>
      <c r="F54" s="4">
        <v>44212</v>
      </c>
      <c r="G54" t="s">
        <v>12</v>
      </c>
      <c r="H54" s="6">
        <v>90700</v>
      </c>
    </row>
    <row r="55" spans="2:8" x14ac:dyDescent="0.35">
      <c r="B55" t="s">
        <v>131</v>
      </c>
      <c r="C55" t="s">
        <v>15</v>
      </c>
      <c r="D55">
        <v>30</v>
      </c>
      <c r="E55" t="s">
        <v>16</v>
      </c>
      <c r="F55" s="4">
        <v>44607</v>
      </c>
      <c r="G55" t="s">
        <v>9</v>
      </c>
      <c r="H55" s="6">
        <v>60570</v>
      </c>
    </row>
    <row r="56" spans="2:8" x14ac:dyDescent="0.35">
      <c r="B56" t="s">
        <v>134</v>
      </c>
      <c r="C56" t="s">
        <v>15</v>
      </c>
      <c r="D56">
        <v>33</v>
      </c>
      <c r="E56" t="s">
        <v>16</v>
      </c>
      <c r="F56" s="4">
        <v>44103</v>
      </c>
      <c r="G56" t="s">
        <v>9</v>
      </c>
      <c r="H56" s="6">
        <v>115920</v>
      </c>
    </row>
    <row r="57" spans="2:8" x14ac:dyDescent="0.35">
      <c r="B57" t="s">
        <v>186</v>
      </c>
      <c r="C57" t="s">
        <v>8</v>
      </c>
      <c r="D57">
        <v>33</v>
      </c>
      <c r="E57" t="s">
        <v>16</v>
      </c>
      <c r="F57" s="4">
        <v>44006</v>
      </c>
      <c r="G57" t="s">
        <v>21</v>
      </c>
      <c r="H57" s="6">
        <v>65360</v>
      </c>
    </row>
    <row r="58" spans="2:8" x14ac:dyDescent="0.35">
      <c r="B58" t="s">
        <v>116</v>
      </c>
      <c r="D58">
        <v>30</v>
      </c>
      <c r="E58" t="s">
        <v>16</v>
      </c>
      <c r="F58" s="4">
        <v>44535</v>
      </c>
      <c r="G58" t="s">
        <v>21</v>
      </c>
      <c r="H58" s="6">
        <v>64000</v>
      </c>
    </row>
    <row r="59" spans="2:8" x14ac:dyDescent="0.35">
      <c r="B59" t="s">
        <v>195</v>
      </c>
      <c r="C59" t="s">
        <v>8</v>
      </c>
      <c r="D59">
        <v>34</v>
      </c>
      <c r="E59" t="s">
        <v>16</v>
      </c>
      <c r="F59" s="4">
        <v>44383</v>
      </c>
      <c r="G59" t="s">
        <v>21</v>
      </c>
      <c r="H59" s="6">
        <v>92450</v>
      </c>
    </row>
    <row r="60" spans="2:8" x14ac:dyDescent="0.35">
      <c r="B60" t="s">
        <v>113</v>
      </c>
      <c r="C60" t="s">
        <v>15</v>
      </c>
      <c r="D60">
        <v>31</v>
      </c>
      <c r="E60" t="s">
        <v>16</v>
      </c>
      <c r="F60" s="4">
        <v>44450</v>
      </c>
      <c r="G60" t="s">
        <v>12</v>
      </c>
      <c r="H60" s="6">
        <v>48950</v>
      </c>
    </row>
    <row r="61" spans="2:8" x14ac:dyDescent="0.35">
      <c r="B61" t="s">
        <v>185</v>
      </c>
      <c r="C61" t="s">
        <v>8</v>
      </c>
      <c r="D61">
        <v>27</v>
      </c>
      <c r="E61" t="s">
        <v>16</v>
      </c>
      <c r="F61" s="4">
        <v>44625</v>
      </c>
      <c r="G61" t="s">
        <v>12</v>
      </c>
      <c r="H61" s="6">
        <v>83750</v>
      </c>
    </row>
    <row r="62" spans="2:8" x14ac:dyDescent="0.35">
      <c r="B62" t="s">
        <v>166</v>
      </c>
      <c r="C62" t="s">
        <v>8</v>
      </c>
      <c r="D62">
        <v>40</v>
      </c>
      <c r="E62" t="s">
        <v>16</v>
      </c>
      <c r="F62" s="4">
        <v>44276</v>
      </c>
      <c r="G62" t="s">
        <v>12</v>
      </c>
      <c r="H62" s="6">
        <v>87620</v>
      </c>
    </row>
    <row r="63" spans="2:8" x14ac:dyDescent="0.35">
      <c r="B63" t="s">
        <v>184</v>
      </c>
      <c r="C63" t="s">
        <v>8</v>
      </c>
      <c r="D63">
        <v>20</v>
      </c>
      <c r="E63" t="s">
        <v>24</v>
      </c>
      <c r="F63" s="4">
        <v>44476</v>
      </c>
      <c r="G63" t="s">
        <v>19</v>
      </c>
      <c r="H63" s="6">
        <v>68900</v>
      </c>
    </row>
    <row r="64" spans="2:8" x14ac:dyDescent="0.35">
      <c r="B64" t="s">
        <v>157</v>
      </c>
      <c r="C64" t="s">
        <v>15</v>
      </c>
      <c r="D64">
        <v>32</v>
      </c>
      <c r="E64" t="s">
        <v>16</v>
      </c>
      <c r="F64" s="4">
        <v>44403</v>
      </c>
      <c r="G64" t="s">
        <v>19</v>
      </c>
      <c r="H64" s="6">
        <v>53540</v>
      </c>
    </row>
    <row r="65" spans="2:8" x14ac:dyDescent="0.35">
      <c r="B65" t="s">
        <v>172</v>
      </c>
      <c r="C65" t="s">
        <v>15</v>
      </c>
      <c r="D65">
        <v>28</v>
      </c>
      <c r="E65" t="s">
        <v>42</v>
      </c>
      <c r="F65" s="4">
        <v>44758</v>
      </c>
      <c r="G65" t="s">
        <v>19</v>
      </c>
      <c r="H65" s="6">
        <v>43510</v>
      </c>
    </row>
    <row r="66" spans="2:8" x14ac:dyDescent="0.35">
      <c r="B66" t="s">
        <v>127</v>
      </c>
      <c r="C66" t="s">
        <v>8</v>
      </c>
      <c r="D66">
        <v>38</v>
      </c>
      <c r="E66" t="s">
        <v>10</v>
      </c>
      <c r="F66" s="4">
        <v>44316</v>
      </c>
      <c r="G66" t="s">
        <v>19</v>
      </c>
      <c r="H66" s="6">
        <v>109160</v>
      </c>
    </row>
    <row r="67" spans="2:8" x14ac:dyDescent="0.35">
      <c r="B67" t="s">
        <v>198</v>
      </c>
      <c r="C67" t="s">
        <v>15</v>
      </c>
      <c r="D67">
        <v>40</v>
      </c>
      <c r="E67" t="s">
        <v>16</v>
      </c>
      <c r="F67" s="4">
        <v>44204</v>
      </c>
      <c r="G67" t="s">
        <v>9</v>
      </c>
      <c r="H67" s="6">
        <v>99750</v>
      </c>
    </row>
    <row r="68" spans="2:8" x14ac:dyDescent="0.35">
      <c r="B68" t="s">
        <v>124</v>
      </c>
      <c r="C68" t="s">
        <v>8</v>
      </c>
      <c r="D68">
        <v>31</v>
      </c>
      <c r="E68" t="s">
        <v>16</v>
      </c>
      <c r="F68" s="4">
        <v>44084</v>
      </c>
      <c r="G68" t="s">
        <v>12</v>
      </c>
      <c r="H68" s="6">
        <v>41980</v>
      </c>
    </row>
    <row r="69" spans="2:8" x14ac:dyDescent="0.35">
      <c r="B69" t="s">
        <v>187</v>
      </c>
      <c r="C69" t="s">
        <v>15</v>
      </c>
      <c r="D69">
        <v>36</v>
      </c>
      <c r="E69" t="s">
        <v>16</v>
      </c>
      <c r="F69" s="4">
        <v>44272</v>
      </c>
      <c r="G69" t="s">
        <v>21</v>
      </c>
      <c r="H69" s="6">
        <v>71380</v>
      </c>
    </row>
    <row r="70" spans="2:8" x14ac:dyDescent="0.35">
      <c r="B70" t="s">
        <v>191</v>
      </c>
      <c r="C70" t="s">
        <v>15</v>
      </c>
      <c r="D70">
        <v>27</v>
      </c>
      <c r="E70" t="s">
        <v>42</v>
      </c>
      <c r="F70" s="4">
        <v>44547</v>
      </c>
      <c r="G70" t="s">
        <v>9</v>
      </c>
      <c r="H70" s="6">
        <v>113280</v>
      </c>
    </row>
    <row r="71" spans="2:8" x14ac:dyDescent="0.35">
      <c r="B71" t="s">
        <v>181</v>
      </c>
      <c r="C71" t="s">
        <v>8</v>
      </c>
      <c r="D71">
        <v>33</v>
      </c>
      <c r="E71" t="s">
        <v>16</v>
      </c>
      <c r="F71" s="4">
        <v>44747</v>
      </c>
      <c r="G71" t="s">
        <v>21</v>
      </c>
      <c r="H71" s="6">
        <v>86570</v>
      </c>
    </row>
    <row r="72" spans="2:8" x14ac:dyDescent="0.35">
      <c r="B72" t="s">
        <v>139</v>
      </c>
      <c r="C72" t="s">
        <v>15</v>
      </c>
      <c r="D72">
        <v>26</v>
      </c>
      <c r="E72" t="s">
        <v>16</v>
      </c>
      <c r="F72" s="4">
        <v>44350</v>
      </c>
      <c r="G72" t="s">
        <v>9</v>
      </c>
      <c r="H72" s="6">
        <v>53540</v>
      </c>
    </row>
    <row r="73" spans="2:8" x14ac:dyDescent="0.35">
      <c r="B73" t="s">
        <v>190</v>
      </c>
      <c r="C73" t="s">
        <v>15</v>
      </c>
      <c r="D73">
        <v>37</v>
      </c>
      <c r="E73" t="s">
        <v>16</v>
      </c>
      <c r="F73" s="4">
        <v>44640</v>
      </c>
      <c r="G73" t="s">
        <v>12</v>
      </c>
      <c r="H73" s="6">
        <v>69070</v>
      </c>
    </row>
    <row r="74" spans="2:8" x14ac:dyDescent="0.35">
      <c r="B74" t="s">
        <v>121</v>
      </c>
      <c r="C74" t="s">
        <v>8</v>
      </c>
      <c r="D74">
        <v>30</v>
      </c>
      <c r="E74" t="s">
        <v>24</v>
      </c>
      <c r="F74" s="4">
        <v>44328</v>
      </c>
      <c r="G74" t="s">
        <v>21</v>
      </c>
      <c r="H74" s="6">
        <v>67910</v>
      </c>
    </row>
    <row r="75" spans="2:8" x14ac:dyDescent="0.35">
      <c r="B75" t="s">
        <v>119</v>
      </c>
      <c r="C75" t="s">
        <v>15</v>
      </c>
      <c r="D75">
        <v>30</v>
      </c>
      <c r="E75" t="s">
        <v>16</v>
      </c>
      <c r="F75" s="4">
        <v>44214</v>
      </c>
      <c r="G75" t="s">
        <v>12</v>
      </c>
      <c r="H75" s="6">
        <v>69120</v>
      </c>
    </row>
    <row r="76" spans="2:8" x14ac:dyDescent="0.35">
      <c r="B76" t="s">
        <v>132</v>
      </c>
      <c r="C76" t="s">
        <v>8</v>
      </c>
      <c r="D76">
        <v>34</v>
      </c>
      <c r="E76" t="s">
        <v>16</v>
      </c>
      <c r="F76" s="4">
        <v>44550</v>
      </c>
      <c r="G76" t="s">
        <v>21</v>
      </c>
      <c r="H76" s="6">
        <v>60130</v>
      </c>
    </row>
    <row r="77" spans="2:8" x14ac:dyDescent="0.35">
      <c r="B77" t="s">
        <v>161</v>
      </c>
      <c r="C77" t="s">
        <v>15</v>
      </c>
      <c r="D77">
        <v>23</v>
      </c>
      <c r="E77" t="s">
        <v>16</v>
      </c>
      <c r="F77" s="4">
        <v>44378</v>
      </c>
      <c r="G77" t="s">
        <v>9</v>
      </c>
      <c r="H77" s="6">
        <v>106460</v>
      </c>
    </row>
    <row r="78" spans="2:8" x14ac:dyDescent="0.35">
      <c r="B78" t="s">
        <v>148</v>
      </c>
      <c r="C78" t="s">
        <v>8</v>
      </c>
      <c r="D78">
        <v>37</v>
      </c>
      <c r="E78" t="s">
        <v>16</v>
      </c>
      <c r="F78" s="4">
        <v>44389</v>
      </c>
      <c r="G78" t="s">
        <v>56</v>
      </c>
      <c r="H78" s="6">
        <v>118100</v>
      </c>
    </row>
    <row r="79" spans="2:8" x14ac:dyDescent="0.35">
      <c r="B79" t="s">
        <v>164</v>
      </c>
      <c r="C79" t="s">
        <v>8</v>
      </c>
      <c r="D79">
        <v>36</v>
      </c>
      <c r="E79" t="s">
        <v>16</v>
      </c>
      <c r="F79" s="4">
        <v>44468</v>
      </c>
      <c r="G79" t="s">
        <v>9</v>
      </c>
      <c r="H79" s="6">
        <v>78390</v>
      </c>
    </row>
    <row r="80" spans="2:8" x14ac:dyDescent="0.35">
      <c r="B80" t="s">
        <v>147</v>
      </c>
      <c r="C80" t="s">
        <v>8</v>
      </c>
      <c r="D80">
        <v>30</v>
      </c>
      <c r="E80" t="s">
        <v>16</v>
      </c>
      <c r="F80" s="4">
        <v>44789</v>
      </c>
      <c r="G80" t="s">
        <v>9</v>
      </c>
      <c r="H80" s="6">
        <v>114180</v>
      </c>
    </row>
    <row r="81" spans="2:8" x14ac:dyDescent="0.35">
      <c r="B81" t="s">
        <v>189</v>
      </c>
      <c r="C81" t="s">
        <v>8</v>
      </c>
      <c r="D81">
        <v>28</v>
      </c>
      <c r="E81" t="s">
        <v>16</v>
      </c>
      <c r="F81" s="4">
        <v>44590</v>
      </c>
      <c r="G81" t="s">
        <v>9</v>
      </c>
      <c r="H81" s="6">
        <v>104120</v>
      </c>
    </row>
    <row r="82" spans="2:8" x14ac:dyDescent="0.35">
      <c r="B82" t="s">
        <v>138</v>
      </c>
      <c r="C82" t="s">
        <v>15</v>
      </c>
      <c r="D82">
        <v>30</v>
      </c>
      <c r="E82" t="s">
        <v>16</v>
      </c>
      <c r="F82" s="4">
        <v>44640</v>
      </c>
      <c r="G82" t="s">
        <v>9</v>
      </c>
      <c r="H82" s="6">
        <v>67950</v>
      </c>
    </row>
    <row r="83" spans="2:8" x14ac:dyDescent="0.35">
      <c r="B83" t="s">
        <v>137</v>
      </c>
      <c r="C83" t="s">
        <v>8</v>
      </c>
      <c r="D83">
        <v>29</v>
      </c>
      <c r="E83" t="s">
        <v>16</v>
      </c>
      <c r="F83" s="4">
        <v>43962</v>
      </c>
      <c r="G83" t="s">
        <v>12</v>
      </c>
      <c r="H83" s="6">
        <v>34980</v>
      </c>
    </row>
    <row r="84" spans="2:8" x14ac:dyDescent="0.35">
      <c r="B84" t="s">
        <v>153</v>
      </c>
      <c r="C84" t="s">
        <v>8</v>
      </c>
      <c r="D84">
        <v>24</v>
      </c>
      <c r="E84" t="s">
        <v>16</v>
      </c>
      <c r="F84" s="4">
        <v>44087</v>
      </c>
      <c r="G84" t="s">
        <v>12</v>
      </c>
      <c r="H84" s="6">
        <v>62780</v>
      </c>
    </row>
    <row r="85" spans="2:8" x14ac:dyDescent="0.35">
      <c r="B85" t="s">
        <v>117</v>
      </c>
      <c r="C85" t="s">
        <v>15</v>
      </c>
      <c r="D85">
        <v>20</v>
      </c>
      <c r="E85" t="s">
        <v>16</v>
      </c>
      <c r="F85" s="4">
        <v>44397</v>
      </c>
      <c r="G85" t="s">
        <v>12</v>
      </c>
      <c r="H85" s="6">
        <v>107700</v>
      </c>
    </row>
    <row r="86" spans="2:8" x14ac:dyDescent="0.35">
      <c r="B86" t="s">
        <v>168</v>
      </c>
      <c r="C86" t="s">
        <v>15</v>
      </c>
      <c r="D86">
        <v>25</v>
      </c>
      <c r="E86" t="s">
        <v>16</v>
      </c>
      <c r="F86" s="4">
        <v>44322</v>
      </c>
      <c r="G86" t="s">
        <v>19</v>
      </c>
      <c r="H86" s="6">
        <v>65700</v>
      </c>
    </row>
    <row r="87" spans="2:8" x14ac:dyDescent="0.35">
      <c r="B87" t="s">
        <v>135</v>
      </c>
      <c r="C87" t="s">
        <v>8</v>
      </c>
      <c r="D87">
        <v>33</v>
      </c>
      <c r="E87" t="s">
        <v>42</v>
      </c>
      <c r="F87" s="4">
        <v>44313</v>
      </c>
      <c r="G87" t="s">
        <v>12</v>
      </c>
      <c r="H87" s="6">
        <v>75480</v>
      </c>
    </row>
    <row r="88" spans="2:8" x14ac:dyDescent="0.35">
      <c r="B88" t="s">
        <v>174</v>
      </c>
      <c r="C88" t="s">
        <v>15</v>
      </c>
      <c r="D88">
        <v>33</v>
      </c>
      <c r="E88" t="s">
        <v>16</v>
      </c>
      <c r="F88" s="4">
        <v>44448</v>
      </c>
      <c r="G88" t="s">
        <v>12</v>
      </c>
      <c r="H88" s="6">
        <v>53870</v>
      </c>
    </row>
    <row r="89" spans="2:8" x14ac:dyDescent="0.35">
      <c r="B89" t="s">
        <v>141</v>
      </c>
      <c r="C89" t="s">
        <v>8</v>
      </c>
      <c r="D89">
        <v>36</v>
      </c>
      <c r="E89" t="s">
        <v>16</v>
      </c>
      <c r="F89" s="4">
        <v>44433</v>
      </c>
      <c r="G89" t="s">
        <v>19</v>
      </c>
      <c r="H89" s="6">
        <v>78540</v>
      </c>
    </row>
    <row r="90" spans="2:8" x14ac:dyDescent="0.35">
      <c r="B90" t="s">
        <v>193</v>
      </c>
      <c r="C90" t="s">
        <v>15</v>
      </c>
      <c r="D90">
        <v>19</v>
      </c>
      <c r="E90" t="s">
        <v>16</v>
      </c>
      <c r="F90" s="4">
        <v>44218</v>
      </c>
      <c r="G90" t="s">
        <v>9</v>
      </c>
      <c r="H90" s="6">
        <v>58960</v>
      </c>
    </row>
    <row r="91" spans="2:8" x14ac:dyDescent="0.35">
      <c r="B91" t="s">
        <v>162</v>
      </c>
      <c r="C91" t="s">
        <v>15</v>
      </c>
      <c r="D91">
        <v>46</v>
      </c>
      <c r="E91" t="s">
        <v>16</v>
      </c>
      <c r="F91" s="4">
        <v>44697</v>
      </c>
      <c r="G91" t="s">
        <v>9</v>
      </c>
      <c r="H91" s="6">
        <v>70610</v>
      </c>
    </row>
    <row r="92" spans="2:8" x14ac:dyDescent="0.35">
      <c r="B92" t="s">
        <v>171</v>
      </c>
      <c r="C92" t="s">
        <v>15</v>
      </c>
      <c r="D92">
        <v>33</v>
      </c>
      <c r="E92" t="s">
        <v>16</v>
      </c>
      <c r="F92" s="4">
        <v>44181</v>
      </c>
      <c r="G92" t="s">
        <v>21</v>
      </c>
      <c r="H92" s="6">
        <v>59430</v>
      </c>
    </row>
    <row r="93" spans="2:8" x14ac:dyDescent="0.35">
      <c r="B93" t="s">
        <v>144</v>
      </c>
      <c r="C93" t="s">
        <v>15</v>
      </c>
      <c r="D93">
        <v>33</v>
      </c>
      <c r="E93" t="s">
        <v>13</v>
      </c>
      <c r="F93" s="4">
        <v>44640</v>
      </c>
      <c r="G93" t="s">
        <v>9</v>
      </c>
      <c r="H93" s="6">
        <v>48530</v>
      </c>
    </row>
    <row r="94" spans="2:8" x14ac:dyDescent="0.35">
      <c r="B94" t="s">
        <v>163</v>
      </c>
      <c r="C94" t="s">
        <v>8</v>
      </c>
      <c r="D94">
        <v>33</v>
      </c>
      <c r="E94" t="s">
        <v>16</v>
      </c>
      <c r="F94" s="4">
        <v>44129</v>
      </c>
      <c r="G94" t="s">
        <v>12</v>
      </c>
      <c r="H94" s="6">
        <v>96140</v>
      </c>
    </row>
    <row r="95" spans="2:8" x14ac:dyDescent="0.35">
      <c r="B95" t="s">
        <v>156</v>
      </c>
      <c r="C95" t="s">
        <v>15</v>
      </c>
      <c r="D95">
        <v>20</v>
      </c>
      <c r="E95" t="s">
        <v>16</v>
      </c>
      <c r="F95" s="4">
        <v>44122</v>
      </c>
      <c r="G95" t="s">
        <v>12</v>
      </c>
      <c r="H95" s="6">
        <v>112650</v>
      </c>
    </row>
    <row r="96" spans="2:8" x14ac:dyDescent="0.35">
      <c r="B96" t="s">
        <v>176</v>
      </c>
      <c r="C96" t="s">
        <v>8</v>
      </c>
      <c r="D96">
        <v>32</v>
      </c>
      <c r="E96" t="s">
        <v>13</v>
      </c>
      <c r="F96" s="4">
        <v>44293</v>
      </c>
      <c r="G96" t="s">
        <v>12</v>
      </c>
      <c r="H96" s="6">
        <v>43840</v>
      </c>
    </row>
    <row r="97" spans="2:8" x14ac:dyDescent="0.35">
      <c r="B97" t="s">
        <v>143</v>
      </c>
      <c r="C97" t="s">
        <v>15</v>
      </c>
      <c r="D97">
        <v>31</v>
      </c>
      <c r="E97" t="s">
        <v>16</v>
      </c>
      <c r="F97" s="4">
        <v>44663</v>
      </c>
      <c r="G97" t="s">
        <v>9</v>
      </c>
      <c r="H97" s="6">
        <v>103550</v>
      </c>
    </row>
    <row r="98" spans="2:8" x14ac:dyDescent="0.35">
      <c r="B98" t="s">
        <v>201</v>
      </c>
      <c r="C98" t="s">
        <v>8</v>
      </c>
      <c r="D98">
        <v>32</v>
      </c>
      <c r="E98" t="s">
        <v>16</v>
      </c>
      <c r="F98" s="4">
        <v>44339</v>
      </c>
      <c r="G98" t="s">
        <v>56</v>
      </c>
      <c r="H98" s="6">
        <v>45510</v>
      </c>
    </row>
    <row r="99" spans="2:8" x14ac:dyDescent="0.35">
      <c r="B99" t="s">
        <v>142</v>
      </c>
      <c r="D99">
        <v>37</v>
      </c>
      <c r="E99" t="s">
        <v>24</v>
      </c>
      <c r="F99" s="4">
        <v>44085</v>
      </c>
      <c r="G99" t="s">
        <v>21</v>
      </c>
      <c r="H99" s="6">
        <v>115440</v>
      </c>
    </row>
    <row r="100" spans="2:8" x14ac:dyDescent="0.35">
      <c r="B100" t="s">
        <v>202</v>
      </c>
      <c r="C100" t="s">
        <v>8</v>
      </c>
      <c r="D100">
        <v>38</v>
      </c>
      <c r="E100" t="s">
        <v>13</v>
      </c>
      <c r="F100" s="4">
        <v>44268</v>
      </c>
      <c r="G100" t="s">
        <v>19</v>
      </c>
      <c r="H100" s="6">
        <v>56870</v>
      </c>
    </row>
    <row r="101" spans="2:8" x14ac:dyDescent="0.35">
      <c r="B101" t="s">
        <v>169</v>
      </c>
      <c r="C101" t="s">
        <v>8</v>
      </c>
      <c r="D101">
        <v>25</v>
      </c>
      <c r="E101" t="s">
        <v>16</v>
      </c>
      <c r="F101" s="4">
        <v>44144</v>
      </c>
      <c r="G101" t="s">
        <v>19</v>
      </c>
      <c r="H101" s="6">
        <v>92700</v>
      </c>
    </row>
    <row r="102" spans="2:8" x14ac:dyDescent="0.35">
      <c r="B102" t="s">
        <v>145</v>
      </c>
      <c r="D102">
        <v>32</v>
      </c>
      <c r="E102" t="s">
        <v>16</v>
      </c>
      <c r="F102" s="4">
        <v>44713</v>
      </c>
      <c r="G102" t="s">
        <v>12</v>
      </c>
      <c r="H102" s="6">
        <v>91310</v>
      </c>
    </row>
    <row r="103" spans="2:8" x14ac:dyDescent="0.35">
      <c r="B103" t="s">
        <v>115</v>
      </c>
      <c r="C103" t="s">
        <v>15</v>
      </c>
      <c r="D103">
        <v>33</v>
      </c>
      <c r="E103" t="s">
        <v>16</v>
      </c>
      <c r="F103" s="4">
        <v>44324</v>
      </c>
      <c r="G103" t="s">
        <v>19</v>
      </c>
      <c r="H103" s="6">
        <v>74550</v>
      </c>
    </row>
    <row r="104" spans="2:8" x14ac:dyDescent="0.35">
      <c r="B104" t="s">
        <v>128</v>
      </c>
      <c r="C104" t="s">
        <v>15</v>
      </c>
      <c r="D104">
        <v>25</v>
      </c>
      <c r="E104" t="s">
        <v>13</v>
      </c>
      <c r="F104" s="4">
        <v>44665</v>
      </c>
      <c r="G104" t="s">
        <v>9</v>
      </c>
      <c r="H104" s="6">
        <v>109190</v>
      </c>
    </row>
    <row r="105" spans="2:8" x14ac:dyDescent="0.35">
      <c r="B105" t="s">
        <v>194</v>
      </c>
      <c r="C105" t="s">
        <v>8</v>
      </c>
      <c r="D105">
        <v>40</v>
      </c>
      <c r="E105" t="s">
        <v>16</v>
      </c>
      <c r="F105" s="4">
        <v>44320</v>
      </c>
      <c r="G105" t="s">
        <v>12</v>
      </c>
      <c r="H105" s="6">
        <v>104410</v>
      </c>
    </row>
    <row r="106" spans="2:8" x14ac:dyDescent="0.35">
      <c r="B106" t="s">
        <v>177</v>
      </c>
      <c r="C106" t="s">
        <v>15</v>
      </c>
      <c r="D106">
        <v>30</v>
      </c>
      <c r="E106" t="s">
        <v>16</v>
      </c>
      <c r="F106" s="4">
        <v>44544</v>
      </c>
      <c r="G106" t="s">
        <v>21</v>
      </c>
      <c r="H106" s="6">
        <v>96800</v>
      </c>
    </row>
    <row r="107" spans="2:8" x14ac:dyDescent="0.35">
      <c r="B107" t="s">
        <v>123</v>
      </c>
      <c r="C107" t="s">
        <v>15</v>
      </c>
      <c r="D107">
        <v>28</v>
      </c>
      <c r="E107" t="s">
        <v>13</v>
      </c>
      <c r="F107" s="4">
        <v>43980</v>
      </c>
      <c r="G107" t="s">
        <v>21</v>
      </c>
      <c r="H107" s="6">
        <v>48170</v>
      </c>
    </row>
    <row r="108" spans="2:8" x14ac:dyDescent="0.35">
      <c r="B108" t="s">
        <v>140</v>
      </c>
      <c r="C108" t="s">
        <v>15</v>
      </c>
      <c r="D108">
        <v>21</v>
      </c>
      <c r="E108" t="s">
        <v>16</v>
      </c>
      <c r="F108" s="4">
        <v>44042</v>
      </c>
      <c r="G108" t="s">
        <v>9</v>
      </c>
      <c r="H108" s="6">
        <v>37920</v>
      </c>
    </row>
    <row r="109" spans="2:8" x14ac:dyDescent="0.35">
      <c r="B109" t="s">
        <v>178</v>
      </c>
      <c r="C109" t="s">
        <v>15</v>
      </c>
      <c r="D109">
        <v>34</v>
      </c>
      <c r="E109" t="s">
        <v>16</v>
      </c>
      <c r="F109" s="4">
        <v>44642</v>
      </c>
      <c r="G109" t="s">
        <v>9</v>
      </c>
      <c r="H109" s="6">
        <v>112650</v>
      </c>
    </row>
    <row r="110" spans="2:8" x14ac:dyDescent="0.35">
      <c r="B110" t="s">
        <v>165</v>
      </c>
      <c r="C110" t="s">
        <v>8</v>
      </c>
      <c r="D110">
        <v>34</v>
      </c>
      <c r="E110" t="s">
        <v>24</v>
      </c>
      <c r="F110" s="4">
        <v>44660</v>
      </c>
      <c r="G110" t="s">
        <v>19</v>
      </c>
      <c r="H110" s="6">
        <v>49630</v>
      </c>
    </row>
    <row r="111" spans="2:8" x14ac:dyDescent="0.35">
      <c r="B111" t="s">
        <v>199</v>
      </c>
      <c r="C111" t="s">
        <v>15</v>
      </c>
      <c r="D111">
        <v>36</v>
      </c>
      <c r="E111" t="s">
        <v>16</v>
      </c>
      <c r="F111" s="4">
        <v>43958</v>
      </c>
      <c r="G111" t="s">
        <v>12</v>
      </c>
      <c r="H111" s="6">
        <v>118840</v>
      </c>
    </row>
    <row r="112" spans="2:8" x14ac:dyDescent="0.35">
      <c r="B112" t="s">
        <v>159</v>
      </c>
      <c r="C112" t="s">
        <v>15</v>
      </c>
      <c r="D112">
        <v>30</v>
      </c>
      <c r="E112" t="s">
        <v>16</v>
      </c>
      <c r="F112" s="4">
        <v>44789</v>
      </c>
      <c r="G112" t="s">
        <v>12</v>
      </c>
      <c r="H112" s="6">
        <v>69710</v>
      </c>
    </row>
    <row r="113" spans="2:8" x14ac:dyDescent="0.35">
      <c r="B113" t="s">
        <v>197</v>
      </c>
      <c r="C113" t="s">
        <v>15</v>
      </c>
      <c r="D113">
        <v>20</v>
      </c>
      <c r="E113" t="s">
        <v>16</v>
      </c>
      <c r="F113" s="4">
        <v>44683</v>
      </c>
      <c r="G113" t="s">
        <v>9</v>
      </c>
      <c r="H113" s="6">
        <v>79570</v>
      </c>
    </row>
    <row r="114" spans="2:8" x14ac:dyDescent="0.35">
      <c r="B114" t="s">
        <v>154</v>
      </c>
      <c r="C114" t="s">
        <v>8</v>
      </c>
      <c r="D114">
        <v>22</v>
      </c>
      <c r="E114" t="s">
        <v>13</v>
      </c>
      <c r="F114" s="4">
        <v>44388</v>
      </c>
      <c r="G114" t="s">
        <v>9</v>
      </c>
      <c r="H114" s="6">
        <v>76900</v>
      </c>
    </row>
    <row r="115" spans="2:8" x14ac:dyDescent="0.35">
      <c r="B115" t="s">
        <v>203</v>
      </c>
      <c r="F115"/>
      <c r="H115" s="6">
        <f>SUBTOTAL(109,India_Staff[Salary])</f>
        <v>8757930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382D8-D679-4487-9CED-68E369D033A7}">
  <dimension ref="A1:AB46"/>
  <sheetViews>
    <sheetView workbookViewId="0">
      <selection activeCell="AA6" sqref="AA6"/>
    </sheetView>
  </sheetViews>
  <sheetFormatPr defaultRowHeight="14.5" x14ac:dyDescent="0.35"/>
  <cols>
    <col min="1" max="1" width="12.36328125" bestFit="1" customWidth="1"/>
    <col min="2" max="2" width="13.54296875" bestFit="1" customWidth="1"/>
    <col min="3" max="3" width="15.26953125" bestFit="1" customWidth="1"/>
    <col min="4" max="4" width="5" bestFit="1" customWidth="1"/>
    <col min="7" max="7" width="12.36328125" bestFit="1" customWidth="1"/>
    <col min="8" max="8" width="13.54296875" bestFit="1" customWidth="1"/>
    <col min="14" max="14" width="13.1796875" bestFit="1" customWidth="1"/>
    <col min="15" max="15" width="15.26953125" bestFit="1" customWidth="1"/>
    <col min="17" max="17" width="13.1796875" bestFit="1" customWidth="1"/>
    <col min="18" max="18" width="13.54296875" bestFit="1" customWidth="1"/>
    <col min="21" max="21" width="12.36328125" bestFit="1" customWidth="1"/>
    <col min="22" max="22" width="15.26953125" bestFit="1" customWidth="1"/>
    <col min="24" max="24" width="12.36328125" bestFit="1" customWidth="1"/>
    <col min="25" max="25" width="13.54296875" bestFit="1" customWidth="1"/>
    <col min="27" max="27" width="13.1796875" bestFit="1" customWidth="1"/>
    <col min="28" max="28" width="13.36328125" bestFit="1" customWidth="1"/>
    <col min="29" max="29" width="16.1796875" bestFit="1" customWidth="1"/>
  </cols>
  <sheetData>
    <row r="1" spans="1:28" x14ac:dyDescent="0.35">
      <c r="A1" s="32" t="s">
        <v>225</v>
      </c>
      <c r="B1" t="s">
        <v>209</v>
      </c>
      <c r="Q1" s="32" t="s">
        <v>204</v>
      </c>
      <c r="R1" t="s" vm="1">
        <v>207</v>
      </c>
      <c r="X1" s="32" t="s">
        <v>204</v>
      </c>
      <c r="Y1" t="s" vm="1">
        <v>207</v>
      </c>
    </row>
    <row r="2" spans="1:28" x14ac:dyDescent="0.35">
      <c r="A2" s="12" t="s">
        <v>56</v>
      </c>
      <c r="B2" s="35">
        <v>89650</v>
      </c>
    </row>
    <row r="3" spans="1:28" x14ac:dyDescent="0.35">
      <c r="A3" s="12" t="s">
        <v>9</v>
      </c>
      <c r="B3" s="35">
        <v>82345</v>
      </c>
      <c r="I3" s="32" t="s">
        <v>204</v>
      </c>
      <c r="J3" t="s" vm="1">
        <v>207</v>
      </c>
      <c r="N3" s="32" t="s">
        <v>204</v>
      </c>
      <c r="O3" t="s" vm="1">
        <v>207</v>
      </c>
      <c r="Q3" s="32" t="s">
        <v>225</v>
      </c>
      <c r="R3" t="s">
        <v>224</v>
      </c>
      <c r="U3" s="32" t="s">
        <v>204</v>
      </c>
      <c r="V3" t="s" vm="1">
        <v>207</v>
      </c>
      <c r="X3" s="32" t="s">
        <v>225</v>
      </c>
      <c r="Y3" t="s">
        <v>224</v>
      </c>
    </row>
    <row r="4" spans="1:28" x14ac:dyDescent="0.35">
      <c r="A4" s="12" t="s">
        <v>12</v>
      </c>
      <c r="B4" s="35">
        <v>78753.703703703708</v>
      </c>
      <c r="Q4" s="12" t="s">
        <v>10</v>
      </c>
      <c r="R4" s="43">
        <v>2</v>
      </c>
      <c r="X4" s="12" t="s">
        <v>56</v>
      </c>
      <c r="Y4" s="43">
        <v>4</v>
      </c>
      <c r="AA4" s="32" t="s">
        <v>204</v>
      </c>
      <c r="AB4" t="s" vm="1">
        <v>207</v>
      </c>
    </row>
    <row r="5" spans="1:28" x14ac:dyDescent="0.35">
      <c r="A5" s="12" t="s">
        <v>21</v>
      </c>
      <c r="B5" s="35">
        <v>72472.631578947374</v>
      </c>
      <c r="I5" s="32" t="s">
        <v>225</v>
      </c>
      <c r="J5" t="s">
        <v>209</v>
      </c>
      <c r="N5" s="32" t="s">
        <v>225</v>
      </c>
      <c r="O5" t="s">
        <v>209</v>
      </c>
      <c r="Q5" s="12" t="s">
        <v>13</v>
      </c>
      <c r="R5" s="43">
        <v>10</v>
      </c>
      <c r="U5" s="32" t="s">
        <v>225</v>
      </c>
      <c r="V5" t="s">
        <v>209</v>
      </c>
      <c r="X5" s="12" t="s">
        <v>9</v>
      </c>
      <c r="Y5" s="43">
        <v>28</v>
      </c>
    </row>
    <row r="6" spans="1:28" x14ac:dyDescent="0.35">
      <c r="A6" s="12" t="s">
        <v>19</v>
      </c>
      <c r="B6" s="35">
        <v>67866.428571428565</v>
      </c>
      <c r="I6" s="12" t="s">
        <v>8</v>
      </c>
      <c r="J6" s="35">
        <v>78284.186046511633</v>
      </c>
      <c r="N6" s="12" t="s">
        <v>10</v>
      </c>
      <c r="O6" s="35">
        <v>92080</v>
      </c>
      <c r="Q6" s="12" t="s">
        <v>16</v>
      </c>
      <c r="R6" s="43">
        <v>69</v>
      </c>
      <c r="U6" s="12" t="s">
        <v>56</v>
      </c>
      <c r="V6" s="35">
        <v>89650</v>
      </c>
      <c r="X6" s="12" t="s">
        <v>12</v>
      </c>
      <c r="Y6" s="43">
        <v>27</v>
      </c>
      <c r="AA6" s="32" t="s">
        <v>225</v>
      </c>
      <c r="AB6" t="s">
        <v>246</v>
      </c>
    </row>
    <row r="7" spans="1:28" x14ac:dyDescent="0.35">
      <c r="A7" s="12" t="s">
        <v>223</v>
      </c>
      <c r="B7">
        <v>77366.521739130432</v>
      </c>
      <c r="I7" s="12" t="s">
        <v>15</v>
      </c>
      <c r="J7" s="35">
        <v>75334.444444444438</v>
      </c>
      <c r="N7" s="12" t="s">
        <v>13</v>
      </c>
      <c r="O7" s="35">
        <v>75933</v>
      </c>
      <c r="Q7" s="12" t="s">
        <v>24</v>
      </c>
      <c r="R7" s="43">
        <v>8</v>
      </c>
      <c r="U7" s="12" t="s">
        <v>9</v>
      </c>
      <c r="V7" s="35">
        <v>82345</v>
      </c>
      <c r="X7" s="12" t="s">
        <v>21</v>
      </c>
      <c r="Y7" s="43">
        <v>19</v>
      </c>
      <c r="AA7" s="12" t="s">
        <v>10</v>
      </c>
      <c r="AB7" s="44">
        <v>40</v>
      </c>
    </row>
    <row r="8" spans="1:28" x14ac:dyDescent="0.35">
      <c r="I8" s="12" t="s">
        <v>223</v>
      </c>
      <c r="J8">
        <v>76775.795454545456</v>
      </c>
      <c r="N8" s="12" t="s">
        <v>16</v>
      </c>
      <c r="O8" s="35">
        <v>77058.55072463768</v>
      </c>
      <c r="Q8" s="12" t="s">
        <v>42</v>
      </c>
      <c r="R8" s="43">
        <v>3</v>
      </c>
      <c r="U8" s="12" t="s">
        <v>12</v>
      </c>
      <c r="V8" s="35">
        <v>78753.703703703708</v>
      </c>
      <c r="X8" s="12" t="s">
        <v>19</v>
      </c>
      <c r="Y8" s="43">
        <v>14</v>
      </c>
      <c r="AA8" s="12" t="s">
        <v>13</v>
      </c>
      <c r="AB8" s="44">
        <v>27.9</v>
      </c>
    </row>
    <row r="9" spans="1:28" x14ac:dyDescent="0.35">
      <c r="N9" s="12" t="s">
        <v>24</v>
      </c>
      <c r="O9" s="35">
        <v>78115</v>
      </c>
      <c r="Q9" s="12" t="s">
        <v>223</v>
      </c>
      <c r="R9" s="43">
        <v>92</v>
      </c>
      <c r="U9" s="12" t="s">
        <v>21</v>
      </c>
      <c r="V9" s="35">
        <v>72472.631578947374</v>
      </c>
      <c r="X9" s="12" t="s">
        <v>223</v>
      </c>
      <c r="Y9" s="43">
        <v>92</v>
      </c>
      <c r="AA9" s="12" t="s">
        <v>16</v>
      </c>
      <c r="AB9" s="44">
        <v>30.463768115942027</v>
      </c>
    </row>
    <row r="10" spans="1:28" x14ac:dyDescent="0.35">
      <c r="N10" s="12" t="s">
        <v>42</v>
      </c>
      <c r="O10" s="35">
        <v>77423.333333333328</v>
      </c>
      <c r="U10" s="12" t="s">
        <v>19</v>
      </c>
      <c r="V10" s="35">
        <v>67866.428571428565</v>
      </c>
      <c r="AA10" s="12" t="s">
        <v>24</v>
      </c>
      <c r="AB10" s="44">
        <v>31.625</v>
      </c>
    </row>
    <row r="11" spans="1:28" x14ac:dyDescent="0.35">
      <c r="N11" s="12" t="s">
        <v>223</v>
      </c>
      <c r="O11" s="43">
        <v>77366.521739130432</v>
      </c>
      <c r="U11" s="12" t="s">
        <v>223</v>
      </c>
      <c r="V11" s="43">
        <v>77366.521739130432</v>
      </c>
      <c r="AA11" s="12" t="s">
        <v>42</v>
      </c>
      <c r="AB11" s="44">
        <v>29.333333333333332</v>
      </c>
    </row>
    <row r="12" spans="1:28" x14ac:dyDescent="0.35">
      <c r="G12" s="32" t="s">
        <v>225</v>
      </c>
      <c r="H12" t="s">
        <v>224</v>
      </c>
      <c r="AA12" s="12" t="s">
        <v>223</v>
      </c>
      <c r="AB12" s="43">
        <v>30.456521739130434</v>
      </c>
    </row>
    <row r="13" spans="1:28" x14ac:dyDescent="0.35">
      <c r="G13" s="12" t="s">
        <v>226</v>
      </c>
    </row>
    <row r="14" spans="1:28" x14ac:dyDescent="0.35">
      <c r="G14" s="34" t="s">
        <v>227</v>
      </c>
      <c r="H14">
        <v>3</v>
      </c>
    </row>
    <row r="15" spans="1:28" x14ac:dyDescent="0.35">
      <c r="G15" s="34" t="s">
        <v>228</v>
      </c>
      <c r="H15">
        <v>1</v>
      </c>
    </row>
    <row r="16" spans="1:28" x14ac:dyDescent="0.35">
      <c r="G16" s="34" t="s">
        <v>229</v>
      </c>
      <c r="H16">
        <v>2</v>
      </c>
    </row>
    <row r="17" spans="2:8" x14ac:dyDescent="0.35">
      <c r="G17" s="34" t="s">
        <v>230</v>
      </c>
      <c r="H17">
        <v>2</v>
      </c>
    </row>
    <row r="18" spans="2:8" x14ac:dyDescent="0.35">
      <c r="B18" s="32" t="s">
        <v>224</v>
      </c>
      <c r="C18" s="32" t="s">
        <v>222</v>
      </c>
      <c r="G18" s="34" t="s">
        <v>231</v>
      </c>
      <c r="H18">
        <v>4</v>
      </c>
    </row>
    <row r="19" spans="2:8" x14ac:dyDescent="0.35">
      <c r="B19" s="32" t="s">
        <v>225</v>
      </c>
      <c r="C19" t="s">
        <v>8</v>
      </c>
      <c r="D19" t="s">
        <v>15</v>
      </c>
      <c r="G19" s="34" t="s">
        <v>232</v>
      </c>
      <c r="H19">
        <v>4</v>
      </c>
    </row>
    <row r="20" spans="2:8" x14ac:dyDescent="0.35">
      <c r="B20" s="12" t="s">
        <v>9</v>
      </c>
      <c r="C20">
        <v>10</v>
      </c>
      <c r="D20">
        <v>18</v>
      </c>
      <c r="G20" s="34" t="s">
        <v>233</v>
      </c>
      <c r="H20">
        <v>2</v>
      </c>
    </row>
    <row r="21" spans="2:8" x14ac:dyDescent="0.35">
      <c r="B21" s="12" t="s">
        <v>12</v>
      </c>
      <c r="C21">
        <v>14</v>
      </c>
      <c r="D21">
        <v>11</v>
      </c>
      <c r="G21" s="34" t="s">
        <v>234</v>
      </c>
      <c r="H21">
        <v>3</v>
      </c>
    </row>
    <row r="22" spans="2:8" x14ac:dyDescent="0.35">
      <c r="B22" s="12" t="s">
        <v>21</v>
      </c>
      <c r="C22">
        <v>9</v>
      </c>
      <c r="D22">
        <v>8</v>
      </c>
      <c r="G22" s="12" t="s">
        <v>235</v>
      </c>
    </row>
    <row r="23" spans="2:8" x14ac:dyDescent="0.35">
      <c r="B23" s="12" t="s">
        <v>19</v>
      </c>
      <c r="C23">
        <v>7</v>
      </c>
      <c r="D23">
        <v>7</v>
      </c>
      <c r="G23" s="34" t="s">
        <v>236</v>
      </c>
      <c r="H23">
        <v>4</v>
      </c>
    </row>
    <row r="24" spans="2:8" x14ac:dyDescent="0.35">
      <c r="B24" s="12" t="s">
        <v>56</v>
      </c>
      <c r="C24">
        <v>3</v>
      </c>
      <c r="D24">
        <v>1</v>
      </c>
      <c r="G24" s="34" t="s">
        <v>237</v>
      </c>
      <c r="H24">
        <v>1</v>
      </c>
    </row>
    <row r="25" spans="2:8" x14ac:dyDescent="0.35">
      <c r="G25" s="34" t="s">
        <v>238</v>
      </c>
      <c r="H25">
        <v>5</v>
      </c>
    </row>
    <row r="26" spans="2:8" x14ac:dyDescent="0.35">
      <c r="G26" s="34" t="s">
        <v>239</v>
      </c>
      <c r="H26">
        <v>4</v>
      </c>
    </row>
    <row r="27" spans="2:8" x14ac:dyDescent="0.35">
      <c r="G27" s="34" t="s">
        <v>227</v>
      </c>
      <c r="H27">
        <v>5</v>
      </c>
    </row>
    <row r="28" spans="2:8" x14ac:dyDescent="0.35">
      <c r="G28" s="34" t="s">
        <v>228</v>
      </c>
      <c r="H28">
        <v>2</v>
      </c>
    </row>
    <row r="29" spans="2:8" x14ac:dyDescent="0.35">
      <c r="G29" s="34" t="s">
        <v>229</v>
      </c>
      <c r="H29">
        <v>8</v>
      </c>
    </row>
    <row r="30" spans="2:8" x14ac:dyDescent="0.35">
      <c r="G30" s="34" t="s">
        <v>230</v>
      </c>
      <c r="H30">
        <v>2</v>
      </c>
    </row>
    <row r="31" spans="2:8" x14ac:dyDescent="0.35">
      <c r="G31" s="34" t="s">
        <v>231</v>
      </c>
      <c r="H31">
        <v>3</v>
      </c>
    </row>
    <row r="32" spans="2:8" x14ac:dyDescent="0.35">
      <c r="G32" s="34" t="s">
        <v>232</v>
      </c>
      <c r="H32">
        <v>1</v>
      </c>
    </row>
    <row r="33" spans="7:8" x14ac:dyDescent="0.35">
      <c r="G33" s="34" t="s">
        <v>233</v>
      </c>
      <c r="H33">
        <v>1</v>
      </c>
    </row>
    <row r="34" spans="7:8" x14ac:dyDescent="0.35">
      <c r="G34" s="34" t="s">
        <v>234</v>
      </c>
      <c r="H34">
        <v>6</v>
      </c>
    </row>
    <row r="35" spans="7:8" x14ac:dyDescent="0.35">
      <c r="G35" s="12" t="s">
        <v>240</v>
      </c>
    </row>
    <row r="36" spans="7:8" x14ac:dyDescent="0.35">
      <c r="G36" s="34" t="s">
        <v>236</v>
      </c>
      <c r="H36">
        <v>2</v>
      </c>
    </row>
    <row r="37" spans="7:8" x14ac:dyDescent="0.35">
      <c r="G37" s="34" t="s">
        <v>237</v>
      </c>
      <c r="H37">
        <v>4</v>
      </c>
    </row>
    <row r="38" spans="7:8" x14ac:dyDescent="0.35">
      <c r="G38" s="34" t="s">
        <v>238</v>
      </c>
      <c r="H38">
        <v>7</v>
      </c>
    </row>
    <row r="39" spans="7:8" x14ac:dyDescent="0.35">
      <c r="G39" s="34" t="s">
        <v>239</v>
      </c>
      <c r="H39">
        <v>5</v>
      </c>
    </row>
    <row r="40" spans="7:8" x14ac:dyDescent="0.35">
      <c r="G40" s="34" t="s">
        <v>227</v>
      </c>
      <c r="H40">
        <v>3</v>
      </c>
    </row>
    <row r="41" spans="7:8" x14ac:dyDescent="0.35">
      <c r="G41" s="34" t="s">
        <v>228</v>
      </c>
      <c r="H41">
        <v>2</v>
      </c>
    </row>
    <row r="42" spans="7:8" x14ac:dyDescent="0.35">
      <c r="G42" s="34" t="s">
        <v>229</v>
      </c>
      <c r="H42">
        <v>2</v>
      </c>
    </row>
    <row r="43" spans="7:8" x14ac:dyDescent="0.35">
      <c r="G43" s="34" t="s">
        <v>230</v>
      </c>
      <c r="H43">
        <v>3</v>
      </c>
    </row>
    <row r="44" spans="7:8" x14ac:dyDescent="0.35">
      <c r="G44" s="12" t="s">
        <v>241</v>
      </c>
    </row>
    <row r="45" spans="7:8" x14ac:dyDescent="0.35">
      <c r="G45" s="34" t="s">
        <v>237</v>
      </c>
      <c r="H45">
        <v>1</v>
      </c>
    </row>
    <row r="46" spans="7:8" x14ac:dyDescent="0.35">
      <c r="G46" s="12" t="s">
        <v>223</v>
      </c>
      <c r="H46">
        <v>92</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9EE1-377B-45E5-AD06-EA1A2F1C434B}">
  <dimension ref="A1:AJ104"/>
  <sheetViews>
    <sheetView topLeftCell="AE1" workbookViewId="0">
      <selection activeCell="AJ5" sqref="AJ5"/>
    </sheetView>
  </sheetViews>
  <sheetFormatPr defaultRowHeight="14.5" x14ac:dyDescent="0.35"/>
  <cols>
    <col min="1" max="2" width="12.36328125" bestFit="1" customWidth="1"/>
    <col min="3" max="3" width="15.26953125" bestFit="1" customWidth="1"/>
    <col min="4" max="4" width="5.7265625" bestFit="1" customWidth="1"/>
    <col min="5" max="5" width="10.7265625" bestFit="1" customWidth="1"/>
    <col min="6" max="6" width="12.36328125" bestFit="1" customWidth="1"/>
    <col min="7" max="7" width="13.54296875" bestFit="1" customWidth="1"/>
    <col min="8" max="8" width="15.26953125" bestFit="1" customWidth="1"/>
    <col min="9" max="9" width="12.08984375" bestFit="1" customWidth="1"/>
    <col min="12" max="12" width="13.54296875" bestFit="1" customWidth="1"/>
    <col min="13" max="13" width="15.26953125" bestFit="1" customWidth="1"/>
    <col min="14" max="14" width="5" bestFit="1" customWidth="1"/>
    <col min="15" max="15" width="10.7265625" bestFit="1" customWidth="1"/>
    <col min="24" max="24" width="12.36328125" bestFit="1" customWidth="1"/>
    <col min="25" max="25" width="13.54296875" bestFit="1" customWidth="1"/>
    <col min="28" max="28" width="13.1796875" bestFit="1" customWidth="1"/>
    <col min="29" max="29" width="15.26953125" bestFit="1" customWidth="1"/>
    <col min="32" max="32" width="13.1796875" bestFit="1" customWidth="1"/>
    <col min="33" max="33" width="13.54296875" bestFit="1" customWidth="1"/>
    <col min="35" max="35" width="13.1796875" bestFit="1" customWidth="1"/>
    <col min="36" max="36" width="13.36328125" bestFit="1" customWidth="1"/>
  </cols>
  <sheetData>
    <row r="1" spans="1:36" x14ac:dyDescent="0.35">
      <c r="A1" s="32" t="s">
        <v>225</v>
      </c>
      <c r="B1" t="s">
        <v>224</v>
      </c>
      <c r="AI1" s="32" t="s">
        <v>204</v>
      </c>
      <c r="AJ1" t="s" vm="3">
        <v>245</v>
      </c>
    </row>
    <row r="2" spans="1:36" x14ac:dyDescent="0.35">
      <c r="A2" s="12" t="s">
        <v>8</v>
      </c>
      <c r="B2">
        <v>43</v>
      </c>
      <c r="X2" s="32" t="s">
        <v>204</v>
      </c>
      <c r="Y2" t="s" vm="2">
        <v>205</v>
      </c>
      <c r="AF2" s="32" t="s">
        <v>204</v>
      </c>
      <c r="AG2" t="s" vm="2">
        <v>205</v>
      </c>
    </row>
    <row r="3" spans="1:36" x14ac:dyDescent="0.35">
      <c r="A3" s="12" t="s">
        <v>15</v>
      </c>
      <c r="B3">
        <v>45</v>
      </c>
      <c r="L3" s="32" t="s">
        <v>224</v>
      </c>
      <c r="M3" s="32" t="s">
        <v>222</v>
      </c>
      <c r="AB3" s="32" t="s">
        <v>204</v>
      </c>
      <c r="AC3" t="s" vm="2">
        <v>205</v>
      </c>
      <c r="AI3" s="32" t="s">
        <v>225</v>
      </c>
      <c r="AJ3" t="s">
        <v>246</v>
      </c>
    </row>
    <row r="4" spans="1:36" x14ac:dyDescent="0.35">
      <c r="A4" s="12" t="s">
        <v>223</v>
      </c>
      <c r="B4">
        <v>88</v>
      </c>
      <c r="L4" s="32" t="s">
        <v>225</v>
      </c>
      <c r="M4" t="s">
        <v>8</v>
      </c>
      <c r="N4" t="s">
        <v>15</v>
      </c>
      <c r="O4" t="s">
        <v>223</v>
      </c>
      <c r="X4" s="32" t="s">
        <v>225</v>
      </c>
      <c r="Y4" t="s">
        <v>224</v>
      </c>
      <c r="AF4" s="32" t="s">
        <v>225</v>
      </c>
      <c r="AG4" t="s">
        <v>224</v>
      </c>
      <c r="AI4" s="12" t="s">
        <v>10</v>
      </c>
      <c r="AJ4" s="44">
        <v>40</v>
      </c>
    </row>
    <row r="5" spans="1:36" x14ac:dyDescent="0.35">
      <c r="L5" s="12" t="s">
        <v>9</v>
      </c>
      <c r="M5">
        <v>10</v>
      </c>
      <c r="N5">
        <v>17</v>
      </c>
      <c r="O5">
        <v>27</v>
      </c>
      <c r="X5" s="12" t="s">
        <v>56</v>
      </c>
      <c r="Y5" s="43">
        <v>4</v>
      </c>
      <c r="AB5" s="32" t="s">
        <v>225</v>
      </c>
      <c r="AC5" t="s">
        <v>209</v>
      </c>
      <c r="AF5" s="12" t="s">
        <v>10</v>
      </c>
      <c r="AG5" s="43">
        <v>2</v>
      </c>
      <c r="AI5" s="12" t="s">
        <v>13</v>
      </c>
      <c r="AJ5" s="44">
        <v>27.85</v>
      </c>
    </row>
    <row r="6" spans="1:36" x14ac:dyDescent="0.35">
      <c r="L6" s="12" t="s">
        <v>12</v>
      </c>
      <c r="M6">
        <v>14</v>
      </c>
      <c r="N6">
        <v>11</v>
      </c>
      <c r="O6">
        <v>25</v>
      </c>
      <c r="X6" s="12" t="s">
        <v>9</v>
      </c>
      <c r="Y6" s="43">
        <v>27</v>
      </c>
      <c r="AB6" s="12" t="s">
        <v>10</v>
      </c>
      <c r="AC6" s="35">
        <v>92080</v>
      </c>
      <c r="AF6" s="12" t="s">
        <v>13</v>
      </c>
      <c r="AG6" s="43">
        <v>10</v>
      </c>
      <c r="AI6" s="12" t="s">
        <v>16</v>
      </c>
      <c r="AJ6" s="44">
        <v>30.430656934306569</v>
      </c>
    </row>
    <row r="7" spans="1:36" x14ac:dyDescent="0.35">
      <c r="L7" s="12" t="s">
        <v>21</v>
      </c>
      <c r="M7">
        <v>9</v>
      </c>
      <c r="N7">
        <v>8</v>
      </c>
      <c r="O7">
        <v>17</v>
      </c>
      <c r="X7" s="12" t="s">
        <v>12</v>
      </c>
      <c r="Y7" s="43">
        <v>27</v>
      </c>
      <c r="AB7" s="12" t="s">
        <v>13</v>
      </c>
      <c r="AC7" s="35">
        <v>75933</v>
      </c>
      <c r="AF7" s="12" t="s">
        <v>16</v>
      </c>
      <c r="AG7" s="43">
        <v>68</v>
      </c>
      <c r="AI7" s="12" t="s">
        <v>24</v>
      </c>
      <c r="AJ7" s="44">
        <v>31.625</v>
      </c>
    </row>
    <row r="8" spans="1:36" x14ac:dyDescent="0.35">
      <c r="L8" s="12" t="s">
        <v>19</v>
      </c>
      <c r="M8">
        <v>7</v>
      </c>
      <c r="N8">
        <v>7</v>
      </c>
      <c r="O8">
        <v>14</v>
      </c>
      <c r="X8" s="12" t="s">
        <v>21</v>
      </c>
      <c r="Y8" s="43">
        <v>19</v>
      </c>
      <c r="AB8" s="12" t="s">
        <v>16</v>
      </c>
      <c r="AC8" s="35">
        <v>76535.147058823524</v>
      </c>
      <c r="AF8" s="12" t="s">
        <v>24</v>
      </c>
      <c r="AG8" s="43">
        <v>8</v>
      </c>
      <c r="AI8" s="12" t="s">
        <v>42</v>
      </c>
      <c r="AJ8" s="44">
        <v>29.333333333333332</v>
      </c>
    </row>
    <row r="9" spans="1:36" x14ac:dyDescent="0.35">
      <c r="L9" s="12" t="s">
        <v>56</v>
      </c>
      <c r="M9">
        <v>3</v>
      </c>
      <c r="N9">
        <v>1</v>
      </c>
      <c r="O9">
        <v>4</v>
      </c>
      <c r="X9" s="12" t="s">
        <v>19</v>
      </c>
      <c r="Y9" s="43">
        <v>14</v>
      </c>
      <c r="AB9" s="12" t="s">
        <v>24</v>
      </c>
      <c r="AC9" s="35">
        <v>78115</v>
      </c>
      <c r="AF9" s="12" t="s">
        <v>42</v>
      </c>
      <c r="AG9" s="43">
        <v>3</v>
      </c>
      <c r="AI9" s="12" t="s">
        <v>223</v>
      </c>
      <c r="AJ9" s="43">
        <v>30.42622950819672</v>
      </c>
    </row>
    <row r="10" spans="1:36" x14ac:dyDescent="0.35">
      <c r="A10" t="s">
        <v>242</v>
      </c>
      <c r="B10">
        <f>COUNTIFS(Staff[Gender],"Female",Staff[Country],"NZ")</f>
        <v>43</v>
      </c>
      <c r="G10" s="32" t="s">
        <v>204</v>
      </c>
      <c r="H10" t="s" vm="1">
        <v>207</v>
      </c>
      <c r="L10" s="12" t="s">
        <v>223</v>
      </c>
      <c r="M10">
        <v>43</v>
      </c>
      <c r="N10">
        <v>44</v>
      </c>
      <c r="O10">
        <v>87</v>
      </c>
      <c r="X10" s="12" t="s">
        <v>223</v>
      </c>
      <c r="Y10" s="43">
        <v>91</v>
      </c>
      <c r="AB10" s="12" t="s">
        <v>42</v>
      </c>
      <c r="AC10" s="35">
        <v>77423.333333333328</v>
      </c>
      <c r="AF10" s="12" t="s">
        <v>223</v>
      </c>
      <c r="AG10" s="43">
        <v>91</v>
      </c>
    </row>
    <row r="11" spans="1:36" x14ac:dyDescent="0.35">
      <c r="A11" t="s">
        <v>243</v>
      </c>
      <c r="B11">
        <f>COUNTIF(Staff[Country],"NZ")</f>
        <v>91</v>
      </c>
      <c r="AB11" s="12" t="s">
        <v>223</v>
      </c>
      <c r="AC11" s="43">
        <v>76978.791208791212</v>
      </c>
    </row>
    <row r="12" spans="1:36" x14ac:dyDescent="0.35">
      <c r="A12" t="s">
        <v>244</v>
      </c>
      <c r="B12" s="9">
        <f>B10/B11</f>
        <v>0.47252747252747251</v>
      </c>
      <c r="G12" s="32" t="s">
        <v>225</v>
      </c>
      <c r="H12" t="s">
        <v>209</v>
      </c>
    </row>
    <row r="13" spans="1:36" x14ac:dyDescent="0.35">
      <c r="G13" s="12">
        <v>19</v>
      </c>
      <c r="H13">
        <v>58960</v>
      </c>
    </row>
    <row r="14" spans="1:36" x14ac:dyDescent="0.35">
      <c r="G14" s="12">
        <v>20</v>
      </c>
      <c r="H14">
        <v>92205</v>
      </c>
    </row>
    <row r="15" spans="1:36" x14ac:dyDescent="0.35">
      <c r="G15" s="12">
        <v>21</v>
      </c>
      <c r="H15">
        <v>54146</v>
      </c>
    </row>
    <row r="16" spans="1:36" x14ac:dyDescent="0.35">
      <c r="G16" s="12">
        <v>22</v>
      </c>
      <c r="H16">
        <v>94840</v>
      </c>
    </row>
    <row r="17" spans="2:11" x14ac:dyDescent="0.35">
      <c r="G17" s="12">
        <v>23</v>
      </c>
      <c r="H17">
        <v>106460</v>
      </c>
    </row>
    <row r="18" spans="2:11" x14ac:dyDescent="0.35">
      <c r="B18" s="32" t="s">
        <v>225</v>
      </c>
      <c r="C18" t="s">
        <v>209</v>
      </c>
      <c r="G18" s="12">
        <v>24</v>
      </c>
      <c r="H18">
        <v>71936.666666666672</v>
      </c>
      <c r="J18" s="33" t="s">
        <v>225</v>
      </c>
      <c r="K18" s="33" t="s">
        <v>209</v>
      </c>
    </row>
    <row r="19" spans="2:11" x14ac:dyDescent="0.35">
      <c r="B19" s="12" t="s">
        <v>56</v>
      </c>
      <c r="C19" s="35">
        <v>89650</v>
      </c>
      <c r="G19" s="12">
        <v>25</v>
      </c>
      <c r="H19">
        <v>87072.5</v>
      </c>
      <c r="J19" s="12">
        <v>1.3534246575342466</v>
      </c>
      <c r="K19">
        <v>114870</v>
      </c>
    </row>
    <row r="20" spans="2:11" x14ac:dyDescent="0.35">
      <c r="B20" s="12" t="s">
        <v>9</v>
      </c>
      <c r="C20" s="35">
        <v>81222.592592592599</v>
      </c>
      <c r="G20" s="12">
        <v>26</v>
      </c>
      <c r="H20">
        <v>50450</v>
      </c>
      <c r="J20" s="12">
        <v>1.8575342465753424</v>
      </c>
      <c r="K20">
        <v>112570</v>
      </c>
    </row>
    <row r="21" spans="2:11" x14ac:dyDescent="0.35">
      <c r="B21" s="12" t="s">
        <v>12</v>
      </c>
      <c r="C21" s="35">
        <v>78753.703703703708</v>
      </c>
      <c r="G21" s="12">
        <v>27</v>
      </c>
      <c r="H21">
        <v>86062.857142857145</v>
      </c>
      <c r="J21" s="12">
        <v>1.8876712328767122</v>
      </c>
      <c r="K21">
        <v>91945</v>
      </c>
    </row>
    <row r="22" spans="2:11" x14ac:dyDescent="0.35">
      <c r="B22" s="12" t="s">
        <v>21</v>
      </c>
      <c r="C22" s="35">
        <v>72472.631578947374</v>
      </c>
      <c r="G22" s="12">
        <v>28</v>
      </c>
      <c r="H22">
        <v>75678.571428571435</v>
      </c>
      <c r="J22" s="12">
        <v>1.9698630136986301</v>
      </c>
      <c r="K22">
        <v>43510</v>
      </c>
    </row>
    <row r="23" spans="2:11" x14ac:dyDescent="0.35">
      <c r="B23" s="12" t="s">
        <v>19</v>
      </c>
      <c r="C23" s="35">
        <v>67866.428571428565</v>
      </c>
      <c r="G23" s="12">
        <v>29</v>
      </c>
      <c r="H23">
        <v>73545</v>
      </c>
      <c r="J23" s="12">
        <v>2</v>
      </c>
      <c r="K23">
        <v>86570</v>
      </c>
    </row>
    <row r="24" spans="2:11" x14ac:dyDescent="0.35">
      <c r="B24" s="12" t="s">
        <v>223</v>
      </c>
      <c r="C24">
        <v>76978.791208791212</v>
      </c>
      <c r="G24" s="12">
        <v>30</v>
      </c>
      <c r="H24">
        <v>80312.222222222219</v>
      </c>
      <c r="J24" s="12">
        <v>2.0821917808219177</v>
      </c>
      <c r="K24">
        <v>75000</v>
      </c>
    </row>
    <row r="25" spans="2:11" x14ac:dyDescent="0.35">
      <c r="G25" s="12">
        <v>31</v>
      </c>
      <c r="H25">
        <v>63145</v>
      </c>
      <c r="J25" s="12">
        <v>2.095890410958904</v>
      </c>
      <c r="K25">
        <v>91310</v>
      </c>
    </row>
    <row r="26" spans="2:11" x14ac:dyDescent="0.35">
      <c r="G26" s="12">
        <v>32</v>
      </c>
      <c r="H26">
        <v>55154</v>
      </c>
      <c r="J26" s="12">
        <v>2.128767123287671</v>
      </c>
      <c r="K26">
        <v>57090</v>
      </c>
    </row>
    <row r="27" spans="2:11" x14ac:dyDescent="0.35">
      <c r="G27" s="12">
        <v>33</v>
      </c>
      <c r="H27">
        <v>75113</v>
      </c>
      <c r="J27" s="12">
        <v>2.1397260273972605</v>
      </c>
      <c r="K27">
        <v>70610</v>
      </c>
    </row>
    <row r="28" spans="2:11" x14ac:dyDescent="0.35">
      <c r="G28" s="12">
        <v>34</v>
      </c>
      <c r="H28">
        <v>76466.666666666672</v>
      </c>
      <c r="J28" s="12">
        <v>2.1780821917808217</v>
      </c>
      <c r="K28">
        <v>79570</v>
      </c>
    </row>
    <row r="29" spans="2:11" x14ac:dyDescent="0.35">
      <c r="G29" s="12">
        <v>35</v>
      </c>
      <c r="H29">
        <v>40400</v>
      </c>
      <c r="J29" s="12">
        <v>2.2136986301369861</v>
      </c>
      <c r="K29">
        <v>70270</v>
      </c>
    </row>
    <row r="30" spans="2:11" x14ac:dyDescent="0.35">
      <c r="G30" s="12">
        <v>36</v>
      </c>
      <c r="H30">
        <v>92408</v>
      </c>
      <c r="J30" s="12">
        <v>2.2246575342465755</v>
      </c>
      <c r="K30">
        <v>40400</v>
      </c>
    </row>
    <row r="31" spans="2:11" x14ac:dyDescent="0.35">
      <c r="G31" s="12">
        <v>37</v>
      </c>
      <c r="H31">
        <v>97665</v>
      </c>
      <c r="J31" s="12">
        <v>2.2273972602739724</v>
      </c>
      <c r="K31">
        <v>109190</v>
      </c>
    </row>
    <row r="32" spans="2:11" x14ac:dyDescent="0.35">
      <c r="G32" s="12">
        <v>38</v>
      </c>
      <c r="H32">
        <v>83015</v>
      </c>
      <c r="J32" s="12">
        <v>2.2328767123287672</v>
      </c>
      <c r="K32">
        <v>103550</v>
      </c>
    </row>
    <row r="33" spans="2:11" x14ac:dyDescent="0.35">
      <c r="G33" s="12">
        <v>40</v>
      </c>
      <c r="H33">
        <v>97260</v>
      </c>
      <c r="J33" s="12">
        <v>2.2410958904109588</v>
      </c>
      <c r="K33">
        <v>49630</v>
      </c>
    </row>
    <row r="34" spans="2:11" x14ac:dyDescent="0.35">
      <c r="G34" s="12">
        <v>42</v>
      </c>
      <c r="H34">
        <v>72635</v>
      </c>
      <c r="J34" s="12">
        <v>2.2958904109589042</v>
      </c>
      <c r="K34">
        <v>61850</v>
      </c>
    </row>
    <row r="35" spans="2:11" x14ac:dyDescent="0.35">
      <c r="G35" s="12">
        <v>43</v>
      </c>
      <c r="H35">
        <v>36040</v>
      </c>
      <c r="J35" s="12">
        <v>2.3150684931506849</v>
      </c>
      <c r="K35">
        <v>80700</v>
      </c>
    </row>
    <row r="36" spans="2:11" x14ac:dyDescent="0.35">
      <c r="G36" s="12">
        <v>44</v>
      </c>
      <c r="H36">
        <v>114870</v>
      </c>
      <c r="J36" s="12">
        <v>2.3369863013698629</v>
      </c>
      <c r="K36">
        <v>92085</v>
      </c>
    </row>
    <row r="37" spans="2:11" x14ac:dyDescent="0.35">
      <c r="G37" s="12">
        <v>46</v>
      </c>
      <c r="H37">
        <v>70610</v>
      </c>
      <c r="J37" s="12">
        <v>2.3589041095890413</v>
      </c>
      <c r="K37">
        <v>33920</v>
      </c>
    </row>
    <row r="38" spans="2:11" x14ac:dyDescent="0.35">
      <c r="J38" s="12">
        <v>2.3917808219178083</v>
      </c>
      <c r="K38">
        <v>60570</v>
      </c>
    </row>
    <row r="39" spans="2:11" x14ac:dyDescent="0.35">
      <c r="J39" s="12">
        <v>2.4</v>
      </c>
      <c r="K39">
        <v>58100</v>
      </c>
    </row>
    <row r="40" spans="2:11" x14ac:dyDescent="0.35">
      <c r="J40" s="12">
        <v>2.4273972602739726</v>
      </c>
      <c r="K40">
        <v>58940</v>
      </c>
    </row>
    <row r="41" spans="2:11" x14ac:dyDescent="0.35">
      <c r="J41" s="12">
        <v>2.4383561643835616</v>
      </c>
      <c r="K41">
        <v>104120</v>
      </c>
    </row>
    <row r="42" spans="2:11" x14ac:dyDescent="0.35">
      <c r="F42" s="32" t="s">
        <v>225</v>
      </c>
      <c r="G42" t="s">
        <v>224</v>
      </c>
      <c r="J42" s="12">
        <v>2.4904109589041097</v>
      </c>
      <c r="K42">
        <v>99970</v>
      </c>
    </row>
    <row r="43" spans="2:11" x14ac:dyDescent="0.35">
      <c r="B43" s="32" t="s">
        <v>204</v>
      </c>
      <c r="C43" t="s" vm="2">
        <v>205</v>
      </c>
      <c r="F43" s="12" t="s">
        <v>226</v>
      </c>
      <c r="J43" s="12">
        <v>2.5178082191780824</v>
      </c>
      <c r="K43">
        <v>36040</v>
      </c>
    </row>
    <row r="44" spans="2:11" x14ac:dyDescent="0.35">
      <c r="F44" s="34" t="s">
        <v>229</v>
      </c>
      <c r="G44">
        <v>3</v>
      </c>
      <c r="J44" s="12">
        <v>2.5397260273972604</v>
      </c>
      <c r="K44">
        <v>60130</v>
      </c>
    </row>
    <row r="45" spans="2:11" x14ac:dyDescent="0.35">
      <c r="B45" s="32" t="s">
        <v>225</v>
      </c>
      <c r="C45" t="s">
        <v>209</v>
      </c>
      <c r="F45" s="34" t="s">
        <v>230</v>
      </c>
      <c r="G45">
        <v>1</v>
      </c>
      <c r="J45" s="12">
        <v>2.5424657534246577</v>
      </c>
      <c r="K45">
        <v>41570</v>
      </c>
    </row>
    <row r="46" spans="2:11" x14ac:dyDescent="0.35">
      <c r="B46" s="12" t="s">
        <v>8</v>
      </c>
      <c r="C46" s="35">
        <v>78284.186046511633</v>
      </c>
      <c r="F46" s="34" t="s">
        <v>231</v>
      </c>
      <c r="G46">
        <v>2</v>
      </c>
      <c r="J46" s="12">
        <v>2.547945205479452</v>
      </c>
      <c r="K46">
        <v>113280</v>
      </c>
    </row>
    <row r="47" spans="2:11" x14ac:dyDescent="0.35">
      <c r="B47" s="12" t="s">
        <v>15</v>
      </c>
      <c r="C47" s="35">
        <v>74486.363636363632</v>
      </c>
      <c r="F47" s="34" t="s">
        <v>232</v>
      </c>
      <c r="G47">
        <v>2</v>
      </c>
      <c r="J47" s="12">
        <v>2.5561643835616437</v>
      </c>
      <c r="K47">
        <v>96800</v>
      </c>
    </row>
    <row r="48" spans="2:11" x14ac:dyDescent="0.35">
      <c r="B48" s="12" t="s">
        <v>223</v>
      </c>
      <c r="C48">
        <v>76363.448275862072</v>
      </c>
      <c r="F48" s="34" t="s">
        <v>233</v>
      </c>
      <c r="G48">
        <v>4</v>
      </c>
      <c r="J48" s="12">
        <v>2.580821917808219</v>
      </c>
      <c r="K48">
        <v>64000</v>
      </c>
    </row>
    <row r="49" spans="6:11" x14ac:dyDescent="0.35">
      <c r="F49" s="34" t="s">
        <v>234</v>
      </c>
      <c r="G49">
        <v>4</v>
      </c>
      <c r="J49" s="12">
        <v>2.6630136986301371</v>
      </c>
      <c r="K49">
        <v>48980</v>
      </c>
    </row>
    <row r="50" spans="6:11" x14ac:dyDescent="0.35">
      <c r="F50" s="12" t="s">
        <v>235</v>
      </c>
      <c r="J50" s="12">
        <v>2.7452054794520548</v>
      </c>
      <c r="K50">
        <v>68900</v>
      </c>
    </row>
    <row r="51" spans="6:11" x14ac:dyDescent="0.35">
      <c r="F51" s="34" t="s">
        <v>236</v>
      </c>
      <c r="G51">
        <v>2</v>
      </c>
      <c r="J51" s="12">
        <v>2.7671232876712328</v>
      </c>
      <c r="K51">
        <v>78390</v>
      </c>
    </row>
    <row r="52" spans="6:11" x14ac:dyDescent="0.35">
      <c r="F52" s="34" t="s">
        <v>237</v>
      </c>
      <c r="G52">
        <v>3</v>
      </c>
      <c r="J52" s="12">
        <v>2.8164383561643835</v>
      </c>
      <c r="K52">
        <v>48950</v>
      </c>
    </row>
    <row r="53" spans="6:11" x14ac:dyDescent="0.35">
      <c r="F53" s="34" t="s">
        <v>238</v>
      </c>
      <c r="G53">
        <v>4</v>
      </c>
      <c r="J53" s="12">
        <v>2.8219178082191783</v>
      </c>
      <c r="K53">
        <v>53870</v>
      </c>
    </row>
    <row r="54" spans="6:11" x14ac:dyDescent="0.35">
      <c r="F54" s="34" t="s">
        <v>239</v>
      </c>
      <c r="G54">
        <v>1</v>
      </c>
      <c r="J54" s="12">
        <v>2.8630136986301369</v>
      </c>
      <c r="K54">
        <v>78540</v>
      </c>
    </row>
    <row r="55" spans="6:11" x14ac:dyDescent="0.35">
      <c r="F55" s="34" t="s">
        <v>227</v>
      </c>
      <c r="G55">
        <v>5</v>
      </c>
      <c r="J55" s="12">
        <v>2.8849315068493149</v>
      </c>
      <c r="K55">
        <v>104770</v>
      </c>
    </row>
    <row r="56" spans="6:11" x14ac:dyDescent="0.35">
      <c r="F56" s="34" t="s">
        <v>228</v>
      </c>
      <c r="G56">
        <v>4</v>
      </c>
      <c r="J56" s="12">
        <v>2.9424657534246577</v>
      </c>
      <c r="K56">
        <v>53540</v>
      </c>
    </row>
    <row r="57" spans="6:11" x14ac:dyDescent="0.35">
      <c r="F57" s="34" t="s">
        <v>229</v>
      </c>
      <c r="G57">
        <v>5</v>
      </c>
      <c r="J57" s="12">
        <v>2.9589041095890409</v>
      </c>
      <c r="K57">
        <v>96350</v>
      </c>
    </row>
    <row r="58" spans="6:11" x14ac:dyDescent="0.35">
      <c r="F58" s="34" t="s">
        <v>230</v>
      </c>
      <c r="G58">
        <v>2</v>
      </c>
      <c r="J58" s="12">
        <v>2.9808219178082194</v>
      </c>
      <c r="K58">
        <v>118100</v>
      </c>
    </row>
    <row r="59" spans="6:11" x14ac:dyDescent="0.35">
      <c r="F59" s="34" t="s">
        <v>231</v>
      </c>
      <c r="G59">
        <v>8</v>
      </c>
      <c r="J59" s="12">
        <v>2.9835616438356163</v>
      </c>
      <c r="K59">
        <v>76900</v>
      </c>
    </row>
    <row r="60" spans="6:11" x14ac:dyDescent="0.35">
      <c r="F60" s="34" t="s">
        <v>232</v>
      </c>
      <c r="G60">
        <v>2</v>
      </c>
      <c r="J60" s="12">
        <v>2.9945205479452053</v>
      </c>
      <c r="K60">
        <v>112780</v>
      </c>
    </row>
    <row r="61" spans="6:11" x14ac:dyDescent="0.35">
      <c r="F61" s="34" t="s">
        <v>233</v>
      </c>
      <c r="G61">
        <v>3</v>
      </c>
      <c r="J61" s="12">
        <v>2.9972602739726026</v>
      </c>
      <c r="K61">
        <v>92450</v>
      </c>
    </row>
    <row r="62" spans="6:11" x14ac:dyDescent="0.35">
      <c r="F62" s="34" t="s">
        <v>234</v>
      </c>
      <c r="G62">
        <v>1</v>
      </c>
      <c r="J62" s="12">
        <v>3.010958904109589</v>
      </c>
      <c r="K62">
        <v>106460</v>
      </c>
    </row>
    <row r="63" spans="6:11" x14ac:dyDescent="0.35">
      <c r="F63" s="12" t="s">
        <v>240</v>
      </c>
      <c r="J63" s="12">
        <v>3.021917808219178</v>
      </c>
      <c r="K63">
        <v>52610</v>
      </c>
    </row>
    <row r="64" spans="6:11" x14ac:dyDescent="0.35">
      <c r="F64" s="34" t="s">
        <v>236</v>
      </c>
      <c r="G64">
        <v>1</v>
      </c>
      <c r="J64" s="12">
        <v>3.0904109589041098</v>
      </c>
      <c r="K64">
        <v>53540</v>
      </c>
    </row>
    <row r="65" spans="6:11" x14ac:dyDescent="0.35">
      <c r="F65" s="34" t="s">
        <v>237</v>
      </c>
      <c r="G65">
        <v>6</v>
      </c>
      <c r="J65" s="12">
        <v>3.1205479452054794</v>
      </c>
      <c r="K65">
        <v>45510</v>
      </c>
    </row>
    <row r="66" spans="6:11" x14ac:dyDescent="0.35">
      <c r="F66" s="34" t="s">
        <v>238</v>
      </c>
      <c r="G66">
        <v>2</v>
      </c>
      <c r="J66" s="12">
        <v>3.1506849315068495</v>
      </c>
      <c r="K66">
        <v>67910</v>
      </c>
    </row>
    <row r="67" spans="6:11" x14ac:dyDescent="0.35">
      <c r="F67" s="34" t="s">
        <v>239</v>
      </c>
      <c r="G67">
        <v>4</v>
      </c>
      <c r="J67" s="12">
        <v>3.1616438356164385</v>
      </c>
      <c r="K67">
        <v>74550</v>
      </c>
    </row>
    <row r="68" spans="6:11" x14ac:dyDescent="0.35">
      <c r="F68" s="34" t="s">
        <v>227</v>
      </c>
      <c r="G68">
        <v>6</v>
      </c>
      <c r="J68" s="12">
        <v>3.1671232876712327</v>
      </c>
      <c r="K68">
        <v>65700</v>
      </c>
    </row>
    <row r="69" spans="6:11" x14ac:dyDescent="0.35">
      <c r="F69" s="34" t="s">
        <v>228</v>
      </c>
      <c r="G69">
        <v>5</v>
      </c>
      <c r="J69" s="12">
        <v>3.1726027397260275</v>
      </c>
      <c r="K69">
        <v>104410</v>
      </c>
    </row>
    <row r="70" spans="6:11" x14ac:dyDescent="0.35">
      <c r="F70" s="34" t="s">
        <v>229</v>
      </c>
      <c r="G70">
        <v>3</v>
      </c>
      <c r="J70" s="12">
        <v>3.1835616438356165</v>
      </c>
      <c r="K70">
        <v>109160</v>
      </c>
    </row>
    <row r="71" spans="6:11" x14ac:dyDescent="0.35">
      <c r="F71" s="34" t="s">
        <v>230</v>
      </c>
      <c r="G71">
        <v>2</v>
      </c>
      <c r="J71" s="12">
        <v>3.1917808219178081</v>
      </c>
      <c r="K71">
        <v>75480</v>
      </c>
    </row>
    <row r="72" spans="6:11" x14ac:dyDescent="0.35">
      <c r="F72" s="34" t="s">
        <v>231</v>
      </c>
      <c r="G72">
        <v>2</v>
      </c>
      <c r="J72" s="12">
        <v>3.2383561643835614</v>
      </c>
      <c r="K72">
        <v>53240</v>
      </c>
    </row>
    <row r="73" spans="6:11" x14ac:dyDescent="0.35">
      <c r="F73" s="34" t="s">
        <v>232</v>
      </c>
      <c r="G73">
        <v>3</v>
      </c>
      <c r="J73" s="12">
        <v>3.2465753424657535</v>
      </c>
      <c r="K73">
        <v>43840</v>
      </c>
    </row>
    <row r="74" spans="6:11" x14ac:dyDescent="0.35">
      <c r="F74" s="12" t="s">
        <v>241</v>
      </c>
      <c r="J74" s="12">
        <v>3.2904109589041095</v>
      </c>
      <c r="K74">
        <v>88050</v>
      </c>
    </row>
    <row r="75" spans="6:11" x14ac:dyDescent="0.35">
      <c r="F75" s="34" t="s">
        <v>239</v>
      </c>
      <c r="G75">
        <v>1</v>
      </c>
      <c r="J75" s="12">
        <v>3.2931506849315069</v>
      </c>
      <c r="K75">
        <v>87620</v>
      </c>
    </row>
    <row r="76" spans="6:11" x14ac:dyDescent="0.35">
      <c r="F76" s="12" t="s">
        <v>223</v>
      </c>
      <c r="G76">
        <v>91</v>
      </c>
      <c r="J76" s="12">
        <v>3.3041095890410959</v>
      </c>
      <c r="K76">
        <v>71380</v>
      </c>
    </row>
    <row r="77" spans="6:11" x14ac:dyDescent="0.35">
      <c r="J77" s="12">
        <v>3.3150684931506849</v>
      </c>
      <c r="K77">
        <v>56870</v>
      </c>
    </row>
    <row r="78" spans="6:11" x14ac:dyDescent="0.35">
      <c r="J78" s="12">
        <v>3.3479452054794518</v>
      </c>
      <c r="K78">
        <v>65920</v>
      </c>
    </row>
    <row r="79" spans="6:11" x14ac:dyDescent="0.35">
      <c r="J79" s="12">
        <v>3.3616438356164382</v>
      </c>
      <c r="K79">
        <v>75280</v>
      </c>
    </row>
    <row r="80" spans="6:11" x14ac:dyDescent="0.35">
      <c r="J80" s="12">
        <v>3.4575342465753423</v>
      </c>
      <c r="K80">
        <v>58960</v>
      </c>
    </row>
    <row r="81" spans="10:11" x14ac:dyDescent="0.35">
      <c r="J81" s="12">
        <v>3.4684931506849317</v>
      </c>
      <c r="K81">
        <v>69120</v>
      </c>
    </row>
    <row r="82" spans="10:11" x14ac:dyDescent="0.35">
      <c r="J82" s="12">
        <v>3.473972602739726</v>
      </c>
      <c r="K82">
        <v>90700</v>
      </c>
    </row>
    <row r="83" spans="10:11" x14ac:dyDescent="0.35">
      <c r="J83" s="12">
        <v>3.495890410958904</v>
      </c>
      <c r="K83">
        <v>99750</v>
      </c>
    </row>
    <row r="84" spans="10:11" x14ac:dyDescent="0.35">
      <c r="J84" s="12">
        <v>3.5506849315068494</v>
      </c>
      <c r="K84">
        <v>59430</v>
      </c>
    </row>
    <row r="85" spans="10:11" x14ac:dyDescent="0.35">
      <c r="J85" s="12">
        <v>3.5534246575342467</v>
      </c>
      <c r="K85">
        <v>75880</v>
      </c>
    </row>
    <row r="86" spans="10:11" x14ac:dyDescent="0.35">
      <c r="J86" s="12">
        <v>3.56986301369863</v>
      </c>
      <c r="K86">
        <v>91650</v>
      </c>
    </row>
    <row r="87" spans="10:11" x14ac:dyDescent="0.35">
      <c r="J87" s="12">
        <v>3.6</v>
      </c>
      <c r="K87">
        <v>47360</v>
      </c>
    </row>
    <row r="88" spans="10:11" x14ac:dyDescent="0.35">
      <c r="J88" s="12">
        <v>3.6547945205479451</v>
      </c>
      <c r="K88">
        <v>92700</v>
      </c>
    </row>
    <row r="89" spans="10:11" x14ac:dyDescent="0.35">
      <c r="J89" s="12">
        <v>3.6958904109589041</v>
      </c>
      <c r="K89">
        <v>96140</v>
      </c>
    </row>
    <row r="90" spans="10:11" x14ac:dyDescent="0.35">
      <c r="J90" s="12">
        <v>3.7095890410958905</v>
      </c>
      <c r="K90">
        <v>75970</v>
      </c>
    </row>
    <row r="91" spans="10:11" x14ac:dyDescent="0.35">
      <c r="J91" s="12">
        <v>3.7150684931506848</v>
      </c>
      <c r="K91">
        <v>112650</v>
      </c>
    </row>
    <row r="92" spans="10:11" x14ac:dyDescent="0.35">
      <c r="J92" s="12">
        <v>3.7232876712328768</v>
      </c>
      <c r="K92">
        <v>112110</v>
      </c>
    </row>
    <row r="93" spans="10:11" x14ac:dyDescent="0.35">
      <c r="J93" s="12">
        <v>3.7671232876712328</v>
      </c>
      <c r="K93">
        <v>115920</v>
      </c>
    </row>
    <row r="94" spans="10:11" x14ac:dyDescent="0.35">
      <c r="J94" s="12">
        <v>3.8109589041095893</v>
      </c>
      <c r="K94">
        <v>62780</v>
      </c>
    </row>
    <row r="95" spans="10:11" x14ac:dyDescent="0.35">
      <c r="J95" s="12">
        <v>3.8164383561643835</v>
      </c>
      <c r="K95">
        <v>115440</v>
      </c>
    </row>
    <row r="96" spans="10:11" x14ac:dyDescent="0.35">
      <c r="J96" s="12">
        <v>3.8191780821917809</v>
      </c>
      <c r="K96">
        <v>41980</v>
      </c>
    </row>
    <row r="97" spans="10:11" x14ac:dyDescent="0.35">
      <c r="J97" s="12">
        <v>3.8493150684931505</v>
      </c>
      <c r="K97">
        <v>54970</v>
      </c>
    </row>
    <row r="98" spans="10:11" x14ac:dyDescent="0.35">
      <c r="J98" s="12">
        <v>3.882191780821918</v>
      </c>
      <c r="K98">
        <v>119110</v>
      </c>
    </row>
    <row r="99" spans="10:11" x14ac:dyDescent="0.35">
      <c r="J99" s="12">
        <v>3.9315068493150687</v>
      </c>
      <c r="K99">
        <v>37920</v>
      </c>
    </row>
    <row r="100" spans="10:11" x14ac:dyDescent="0.35">
      <c r="J100" s="12">
        <v>3.9835616438356163</v>
      </c>
      <c r="K100">
        <v>114890</v>
      </c>
    </row>
    <row r="101" spans="10:11" x14ac:dyDescent="0.35">
      <c r="J101" s="12">
        <v>4.0328767123287674</v>
      </c>
      <c r="K101">
        <v>65360</v>
      </c>
    </row>
    <row r="102" spans="10:11" x14ac:dyDescent="0.35">
      <c r="J102" s="12">
        <v>4.1041095890410961</v>
      </c>
      <c r="K102">
        <v>48170</v>
      </c>
    </row>
    <row r="103" spans="10:11" x14ac:dyDescent="0.35">
      <c r="J103" s="12">
        <v>4.1534246575342468</v>
      </c>
      <c r="K103">
        <v>34980</v>
      </c>
    </row>
    <row r="104" spans="10:11" x14ac:dyDescent="0.35">
      <c r="J104" s="12">
        <v>4.1643835616438354</v>
      </c>
      <c r="K104">
        <v>118840</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CC59D8-911C-42B4-9956-DA87216F04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Staff</vt:lpstr>
      <vt:lpstr>NZ vs IND Report</vt:lpstr>
      <vt:lpstr>Statistical Analysis</vt:lpstr>
      <vt:lpstr>Information Table</vt:lpstr>
      <vt:lpstr>Xlookup</vt:lpstr>
      <vt:lpstr>Vlookup</vt:lpstr>
      <vt:lpstr>NZ_Staff</vt:lpstr>
      <vt:lpstr>India_Staff</vt:lpstr>
      <vt:lpstr>IND_pivot</vt:lpstr>
      <vt:lpstr>NZ_Pivot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Saptarshi Sarkar</cp:lastModifiedBy>
  <dcterms:created xsi:type="dcterms:W3CDTF">2021-03-14T20:21:32Z</dcterms:created>
  <dcterms:modified xsi:type="dcterms:W3CDTF">2024-09-06T06:05:52Z</dcterms:modified>
</cp:coreProperties>
</file>