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ions" sheetId="1" r:id="rId4"/>
    <sheet state="visible" name="dataset" sheetId="2" r:id="rId5"/>
    <sheet state="visible" name="Swap" sheetId="3" r:id="rId6"/>
    <sheet state="visible" name="Option-BS" sheetId="4" r:id="rId7"/>
    <sheet state="visible" name="ExtraOption-Binomia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the sqrt(time) rule with 252 days
</t>
      </text>
    </comment>
  </commentList>
</comments>
</file>

<file path=xl/sharedStrings.xml><?xml version="1.0" encoding="utf-8"?>
<sst xmlns="http://schemas.openxmlformats.org/spreadsheetml/2006/main" count="174" uniqueCount="118">
  <si>
    <t>Summary</t>
  </si>
  <si>
    <t>Explain what is a growth stock and what is a value stock</t>
  </si>
  <si>
    <t>PE ratio</t>
  </si>
  <si>
    <t>Beta</t>
  </si>
  <si>
    <t>growth or value stock, why?</t>
  </si>
  <si>
    <t>high PE ratio (greater than 22) indicate growth stocks, low dividend yield indicate growth stocks</t>
  </si>
  <si>
    <t>JNJ</t>
  </si>
  <si>
    <t>div ($)</t>
  </si>
  <si>
    <t>Greatest Holders</t>
  </si>
  <si>
    <t>Vanguard Group Inc</t>
  </si>
  <si>
    <t>Growth stock as it has a high PE</t>
  </si>
  <si>
    <t>lower PE and high dividend yield indicate value stocks</t>
  </si>
  <si>
    <t>dy (%)</t>
  </si>
  <si>
    <t>Blackrock Inc.</t>
  </si>
  <si>
    <t xml:space="preserve">Explain the PE ratio formula </t>
  </si>
  <si>
    <t>State Street Corporation</t>
  </si>
  <si>
    <t>&gt;</t>
  </si>
  <si>
    <t>The PE ratio formula Stock price/Earning per share is used to determine the value of a company and its growth</t>
  </si>
  <si>
    <t>BHP</t>
  </si>
  <si>
    <t>Value stock due to low PE</t>
  </si>
  <si>
    <t>Companies with high PE ratios are experiening rapid growth ratios typical opf newer companies</t>
  </si>
  <si>
    <t>Fisher Asset Management, LLC</t>
  </si>
  <si>
    <t>A growth stock is a stocks are stocks that could potentially outperform the market where as a value stock is trading below what it could be worth</t>
  </si>
  <si>
    <t>Harding Loevner LLC</t>
  </si>
  <si>
    <t>6/1/2022 -5/31/2023</t>
  </si>
  <si>
    <t>Morgan Stanley</t>
  </si>
  <si>
    <t>Date</t>
  </si>
  <si>
    <t>Close</t>
  </si>
  <si>
    <t>return</t>
  </si>
  <si>
    <t>Annual vol</t>
  </si>
  <si>
    <t>fixed</t>
  </si>
  <si>
    <t>Musk</t>
  </si>
  <si>
    <t>floating</t>
  </si>
  <si>
    <t>interest rate</t>
  </si>
  <si>
    <t>Musk agrees to pay 3.458 % per annum on a notional  $125m at 6 month intervals  for 5 years.</t>
  </si>
  <si>
    <t>N=</t>
  </si>
  <si>
    <t>In return Musk will receive a floating rate on the notional over the same time period from Morgan Stanley(MS).</t>
  </si>
  <si>
    <t>MS  will pay floating = LIBOR + 100bp =  ( LIBOR + 1%)</t>
  </si>
  <si>
    <t>Current LIBOR is quoted at 2.15% per annum</t>
  </si>
  <si>
    <t>What is the floating rate MS  pays?</t>
  </si>
  <si>
    <t>per annum</t>
  </si>
  <si>
    <t>Who is long?</t>
  </si>
  <si>
    <t>MS</t>
  </si>
  <si>
    <t>Who is short?</t>
  </si>
  <si>
    <t>MUSK</t>
  </si>
  <si>
    <t xml:space="preserve">At the first swap interval (6 month) what is the net payment </t>
  </si>
  <si>
    <r>
      <rPr>
        <rFont val="Calibri"/>
        <i/>
        <color theme="1"/>
        <sz val="11.0"/>
      </rPr>
      <t>0.5(x-y</t>
    </r>
    <r>
      <rPr>
        <rFont val="Calibri"/>
        <i/>
        <color theme="1"/>
        <sz val="11.0"/>
        <vertAlign val="subscript"/>
      </rPr>
      <t>i</t>
    </r>
    <r>
      <rPr>
        <rFont val="Calibri"/>
        <i/>
        <color theme="1"/>
        <sz val="11.0"/>
      </rPr>
      <t>)*N</t>
    </r>
  </si>
  <si>
    <t>reminder if rates are quoted annually and you are calculating 6 month payment must adjust by half</t>
  </si>
  <si>
    <t>and by whom?</t>
  </si>
  <si>
    <t>AIG is an insurance company and one of it's activities is to provide insurance instruments like a CDS.</t>
  </si>
  <si>
    <t xml:space="preserve">If AIG creates and sells CDSs to banks, the banks  that have created loans to corporations during a pandemic , </t>
  </si>
  <si>
    <t>what could possibly go wrong that might repeat the events in the 2008 CDS market ? Try to name 3 events that could occur</t>
  </si>
  <si>
    <t>Economic Turmoil can lead to AIG default on credit payment when its triggered</t>
  </si>
  <si>
    <t>AIG can insure more than it can handle</t>
  </si>
  <si>
    <t>AIG can insure banks with low credit that may default easily</t>
  </si>
  <si>
    <t xml:space="preserve">Find the call and put values using black scholes equation for JNJ and BHP given the following </t>
  </si>
  <si>
    <t>S</t>
  </si>
  <si>
    <t>X</t>
  </si>
  <si>
    <r>
      <rPr>
        <rFont val="Calibri"/>
        <color theme="1"/>
        <sz val="11.0"/>
      </rPr>
      <t>Δ</t>
    </r>
    <r>
      <rPr>
        <rFont val="Calibri"/>
        <color theme="1"/>
        <sz val="11.0"/>
      </rPr>
      <t>t(years)</t>
    </r>
  </si>
  <si>
    <r>
      <rPr>
        <rFont val="Calibri"/>
        <color theme="1"/>
        <sz val="11.0"/>
      </rPr>
      <t>Δ</t>
    </r>
    <r>
      <rPr>
        <rFont val="Calibri"/>
        <color theme="1"/>
        <sz val="11.0"/>
      </rPr>
      <t>t(years)</t>
    </r>
  </si>
  <si>
    <t>r</t>
  </si>
  <si>
    <t>σ(annJNJ)</t>
  </si>
  <si>
    <t>σ(annBHP)</t>
  </si>
  <si>
    <t>d1</t>
  </si>
  <si>
    <t>d2</t>
  </si>
  <si>
    <t>What do the N(d1) and N(d2) values indicate about the probablity of the call expiring in the money</t>
  </si>
  <si>
    <t>N(d1)</t>
  </si>
  <si>
    <t>Since the values are closer to 1 they indicate that it is likely that the call will expire in the money</t>
  </si>
  <si>
    <t>N(d2)</t>
  </si>
  <si>
    <t>N(-d1)</t>
  </si>
  <si>
    <t>What do the N(-d1) and N(-d2) values indicate about the probablity of the put expiring in the money</t>
  </si>
  <si>
    <t>N(-d2)</t>
  </si>
  <si>
    <t>Since the values are closer to 0 they indicate that it is likely that the put will expire in the money</t>
  </si>
  <si>
    <t>current</t>
  </si>
  <si>
    <t>call</t>
  </si>
  <si>
    <t>put</t>
  </si>
  <si>
    <t>ITM</t>
  </si>
  <si>
    <t>Put</t>
  </si>
  <si>
    <t>Call</t>
  </si>
  <si>
    <t>price =</t>
  </si>
  <si>
    <t>IV +</t>
  </si>
  <si>
    <t>TV</t>
  </si>
  <si>
    <t xml:space="preserve">Implied volatility </t>
  </si>
  <si>
    <t>current call price</t>
  </si>
  <si>
    <t>BS call</t>
  </si>
  <si>
    <t>Explain</t>
  </si>
  <si>
    <t>If the EMH is true then the market price will factor in more than historical vol as it is in an indication of all possible information</t>
  </si>
  <si>
    <t>Yes we can calculate a vol that is much different than market value as the market may take in more information'</t>
  </si>
  <si>
    <t>&gt; Does the market price for the option factor in more or less than historical  vol?</t>
  </si>
  <si>
    <t>&gt; Are you able to calclulate implied vol for market prices that are very different than model prices?</t>
  </si>
  <si>
    <t>Δ</t>
  </si>
  <si>
    <t>hint , check out your Delta Greek slides in L10 option pricing!!!</t>
  </si>
  <si>
    <t>One of the assumptions of the B-S model is Efficient markets, what does this mean? In 3 sentences</t>
  </si>
  <si>
    <t xml:space="preserve">Efficient Market hypotheis is a point of view of the market that is cannot be beaten as it relflects all possible information. </t>
  </si>
  <si>
    <t>Since the market is widely used it is similar to a bell curve (figuritvely speaking) in that all the information fed through it through purchases and sales all seem narrow down the possibility of error within the market</t>
  </si>
  <si>
    <t>The EMH assumes that that everything in the market is valued correctly</t>
  </si>
  <si>
    <t>Price JNJ call using Binomial pricing model</t>
  </si>
  <si>
    <r>
      <rPr>
        <rFont val="Verdana"/>
        <i/>
        <color rgb="FF000000"/>
        <sz val="18.0"/>
      </rPr>
      <t>u = e</t>
    </r>
    <r>
      <rPr>
        <rFont val="Verdana"/>
        <i/>
        <color rgb="FF000000"/>
        <sz val="18.0"/>
        <vertAlign val="superscript"/>
      </rPr>
      <t xml:space="preserve">σ√Δt   </t>
    </r>
    <r>
      <rPr>
        <rFont val="Verdana"/>
        <i/>
        <color rgb="FF000000"/>
        <sz val="18.0"/>
      </rPr>
      <t xml:space="preserve"> </t>
    </r>
  </si>
  <si>
    <r>
      <rPr>
        <rFont val="Verdana"/>
        <i/>
        <color rgb="FF000000"/>
        <sz val="18.0"/>
      </rPr>
      <t>d = e</t>
    </r>
    <r>
      <rPr>
        <rFont val="Verdana"/>
        <i/>
        <color rgb="FF000000"/>
        <sz val="18.0"/>
        <vertAlign val="superscript"/>
      </rPr>
      <t xml:space="preserve"> -σ√Δt</t>
    </r>
    <r>
      <rPr>
        <rFont val="Verdana"/>
        <i/>
        <color rgb="FF000000"/>
        <sz val="18.0"/>
      </rPr>
      <t>=1/u</t>
    </r>
  </si>
  <si>
    <t>u</t>
  </si>
  <si>
    <t>σ(annual)</t>
  </si>
  <si>
    <t>d</t>
  </si>
  <si>
    <t>t</t>
  </si>
  <si>
    <t>n=# steps</t>
  </si>
  <si>
    <t>π</t>
  </si>
  <si>
    <t>Δt =t/n</t>
  </si>
  <si>
    <t>(1-π)</t>
  </si>
  <si>
    <t>Step 1</t>
  </si>
  <si>
    <t>Intrisitc Value Up</t>
  </si>
  <si>
    <t>Intrisitc Value down</t>
  </si>
  <si>
    <t>Step 2</t>
  </si>
  <si>
    <t>Step 3</t>
  </si>
  <si>
    <t>df</t>
  </si>
  <si>
    <t>Is the Binomial option price value close to the Black Scholes price for  JNJ call?</t>
  </si>
  <si>
    <t>Hint is this Option-Binomial sheet A42 similar to Option-BS sheet B16</t>
  </si>
  <si>
    <t>similar means +/- 0.50$ between the 2 model prices</t>
  </si>
  <si>
    <t>Would you say that, in this example, the Black Scholes and the Binomial Model come to a similar option price?</t>
  </si>
  <si>
    <t>Yes both models are within +/- .5 of eachother and thus are very close in ther estimated value of the option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</si>
</sst>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000"/>
    <numFmt numFmtId="165" formatCode="_(* #,##0_);_(* \(#,##0\);_(* &quot;-&quot;??_);_(@_)"/>
    <numFmt numFmtId="166" formatCode="0.0000%"/>
    <numFmt numFmtId="167" formatCode="_(&quot;$&quot;* #,##0.00_);_(&quot;$&quot;* \(#,##0.00\);_(&quot;$&quot;* &quot;-&quot;??_);_(@_)"/>
    <numFmt numFmtId="168" formatCode="mm/dd/yy"/>
    <numFmt numFmtId="169" formatCode="m/d/yy"/>
  </numFmts>
  <fonts count="23">
    <font>
      <sz val="11.0"/>
      <color theme="1"/>
      <name val="Calibri"/>
      <scheme val="minor"/>
    </font>
    <font>
      <b/>
      <i/>
      <sz val="14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/>
    <font>
      <u/>
      <sz val="11.0"/>
      <color theme="10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Helvetica Neue"/>
    </font>
    <font>
      <u/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8.0"/>
      <color rgb="FF000000"/>
      <name val="Verdana"/>
    </font>
    <font>
      <sz val="18.0"/>
      <color theme="1"/>
      <name val="Calibri"/>
    </font>
    <font>
      <u/>
      <sz val="11.0"/>
      <color theme="1"/>
      <name val="Calibri"/>
    </font>
    <font>
      <sz val="14.0"/>
      <color theme="1"/>
      <name val="Calibri"/>
    </font>
    <font>
      <u/>
      <sz val="11.0"/>
      <color theme="1"/>
      <name val="Calibri"/>
    </font>
    <font>
      <sz val="11.0"/>
      <color rgb="FF3F3F76"/>
      <name val="Calibri"/>
    </font>
    <font>
      <sz val="11.0"/>
      <color rgb="FF000000"/>
      <name val="Arial"/>
    </font>
    <font>
      <i/>
      <sz val="18.0"/>
      <color rgb="FF000000"/>
      <name val="Verdana"/>
    </font>
    <font>
      <sz val="16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rgb="FFE36C09"/>
        <bgColor rgb="FFE36C09"/>
      </patternFill>
    </fill>
    <fill>
      <patternFill patternType="solid">
        <fgColor rgb="FFFFCC99"/>
        <bgColor rgb="FFFFCC99"/>
      </patternFill>
    </fill>
    <fill>
      <patternFill patternType="solid">
        <fgColor rgb="FFD6E3BC"/>
        <bgColor rgb="FFD6E3BC"/>
      </patternFill>
    </fill>
    <fill>
      <patternFill patternType="solid">
        <fgColor rgb="FFBFBFBF"/>
        <bgColor rgb="FFBFBFBF"/>
      </patternFill>
    </fill>
  </fills>
  <borders count="1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right/>
      <top/>
    </border>
    <border>
      <left/>
      <right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1" fillId="3" fontId="4" numFmtId="0" xfId="0" applyAlignment="1" applyBorder="1" applyFill="1" applyFont="1">
      <alignment horizontal="right"/>
    </xf>
    <xf borderId="1" fillId="3" fontId="3" numFmtId="0" xfId="0" applyAlignment="1" applyBorder="1" applyFont="1">
      <alignment readingOrder="0"/>
    </xf>
    <xf borderId="2" fillId="3" fontId="4" numFmtId="0" xfId="0" applyAlignment="1" applyBorder="1" applyFont="1">
      <alignment horizontal="right"/>
    </xf>
    <xf borderId="3" fillId="3" fontId="3" numFmtId="0" xfId="0" applyAlignment="1" applyBorder="1" applyFont="1">
      <alignment readingOrder="0"/>
    </xf>
    <xf borderId="1" fillId="3" fontId="3" numFmtId="0" xfId="0" applyBorder="1" applyFont="1"/>
    <xf borderId="4" fillId="2" fontId="2" numFmtId="0" xfId="0" applyAlignment="1" applyBorder="1" applyFont="1">
      <alignment horizontal="center"/>
    </xf>
    <xf borderId="5" fillId="0" fontId="5" numFmtId="0" xfId="0" applyBorder="1" applyFont="1"/>
    <xf borderId="1" fillId="2" fontId="6" numFmtId="0" xfId="0" applyBorder="1" applyFont="1"/>
    <xf borderId="1" fillId="3" fontId="7" numFmtId="10" xfId="0" applyBorder="1" applyFont="1" applyNumberFormat="1"/>
    <xf borderId="1" fillId="3" fontId="7" numFmtId="0" xfId="0" applyBorder="1" applyFont="1"/>
    <xf borderId="1" fillId="3" fontId="3" numFmtId="10" xfId="0" applyAlignment="1" applyBorder="1" applyFont="1" applyNumberFormat="1">
      <alignment readingOrder="0"/>
    </xf>
    <xf borderId="1" fillId="3" fontId="8" numFmtId="0" xfId="0" applyBorder="1" applyFont="1"/>
    <xf borderId="0" fillId="0" fontId="9" numFmtId="0" xfId="0" applyFont="1"/>
    <xf borderId="1" fillId="4" fontId="3" numFmtId="0" xfId="0" applyBorder="1" applyFill="1" applyFont="1"/>
    <xf borderId="0" fillId="0" fontId="3" numFmtId="14" xfId="0" applyFont="1" applyNumberFormat="1"/>
    <xf borderId="0" fillId="0" fontId="10" numFmtId="0" xfId="0" applyAlignment="1" applyFont="1">
      <alignment readingOrder="0"/>
    </xf>
    <xf borderId="1" fillId="4" fontId="11" numFmtId="0" xfId="0" applyAlignment="1" applyBorder="1" applyFont="1">
      <alignment horizontal="right"/>
    </xf>
    <xf borderId="1" fillId="3" fontId="3" numFmtId="10" xfId="0" applyAlignment="1" applyBorder="1" applyFont="1" applyNumberFormat="1">
      <alignment horizontal="center"/>
    </xf>
    <xf borderId="0" fillId="0" fontId="3" numFmtId="164" xfId="0" applyFont="1" applyNumberFormat="1"/>
    <xf borderId="0" fillId="0" fontId="3" numFmtId="17" xfId="0" applyFont="1" applyNumberFormat="1"/>
    <xf borderId="0" fillId="0" fontId="10" numFmtId="0" xfId="0" applyFont="1"/>
    <xf borderId="0" fillId="0" fontId="12" numFmtId="165" xfId="0" applyFont="1" applyNumberFormat="1"/>
    <xf borderId="0" fillId="0" fontId="12" numFmtId="0" xfId="0" applyFont="1"/>
    <xf borderId="0" fillId="0" fontId="13" numFmtId="0" xfId="0" applyFont="1"/>
    <xf borderId="0" fillId="0" fontId="7" numFmtId="0" xfId="0" applyFont="1"/>
    <xf borderId="0" fillId="0" fontId="14" numFmtId="0" xfId="0" applyAlignment="1" applyFont="1">
      <alignment horizontal="left" readingOrder="1"/>
    </xf>
    <xf borderId="0" fillId="0" fontId="3" numFmtId="166" xfId="0" applyFont="1" applyNumberFormat="1"/>
    <xf borderId="0" fillId="0" fontId="3" numFmtId="0" xfId="0" applyAlignment="1" applyFont="1">
      <alignment horizontal="right"/>
    </xf>
    <xf borderId="0" fillId="0" fontId="3" numFmtId="165" xfId="0" applyFont="1" applyNumberFormat="1"/>
    <xf borderId="0" fillId="0" fontId="3" numFmtId="10" xfId="0" applyFont="1" applyNumberFormat="1"/>
    <xf borderId="0" fillId="0" fontId="3" numFmtId="0" xfId="0" applyFont="1"/>
    <xf borderId="0" fillId="0" fontId="15" numFmtId="0" xfId="0" applyAlignment="1" applyFont="1">
      <alignment horizontal="left"/>
    </xf>
    <xf borderId="1" fillId="3" fontId="16" numFmtId="0" xfId="0" applyAlignment="1" applyBorder="1" applyFont="1">
      <alignment readingOrder="0"/>
    </xf>
    <xf borderId="0" fillId="0" fontId="15" numFmtId="0" xfId="0" applyFont="1"/>
    <xf borderId="1" fillId="3" fontId="3" numFmtId="167" xfId="0" applyAlignment="1" applyBorder="1" applyFont="1" applyNumberFormat="1">
      <alignment readingOrder="0"/>
    </xf>
    <xf borderId="0" fillId="0" fontId="2" numFmtId="0" xfId="0" applyFont="1"/>
    <xf borderId="1" fillId="2" fontId="17" numFmtId="0" xfId="0" applyBorder="1" applyFont="1"/>
    <xf borderId="6" fillId="4" fontId="18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" fillId="2" fontId="3" numFmtId="2" xfId="0" applyBorder="1" applyFont="1" applyNumberFormat="1"/>
    <xf borderId="1" fillId="2" fontId="3" numFmtId="2" xfId="0" applyAlignment="1" applyBorder="1" applyFont="1" applyNumberFormat="1">
      <alignment horizontal="right"/>
    </xf>
    <xf borderId="0" fillId="0" fontId="2" numFmtId="168" xfId="0" applyFont="1" applyNumberFormat="1"/>
    <xf borderId="0" fillId="0" fontId="2" numFmtId="169" xfId="0" applyFont="1" applyNumberFormat="1"/>
    <xf borderId="1" fillId="5" fontId="3" numFmtId="10" xfId="0" applyBorder="1" applyFill="1" applyFont="1" applyNumberFormat="1"/>
    <xf borderId="1" fillId="3" fontId="3" numFmtId="2" xfId="0" applyBorder="1" applyFont="1" applyNumberFormat="1"/>
    <xf borderId="0" fillId="3" fontId="8" numFmtId="0" xfId="0" applyAlignment="1" applyFont="1">
      <alignment horizontal="left" readingOrder="0"/>
    </xf>
    <xf borderId="1" fillId="6" fontId="3" numFmtId="0" xfId="0" applyBorder="1" applyFill="1" applyFont="1"/>
    <xf borderId="1" fillId="2" fontId="3" numFmtId="0" xfId="0" applyAlignment="1" applyBorder="1" applyFont="1">
      <alignment horizontal="center"/>
    </xf>
    <xf borderId="1" fillId="3" fontId="2" numFmtId="2" xfId="0" applyBorder="1" applyFont="1" applyNumberFormat="1"/>
    <xf borderId="1" fillId="7" fontId="3" numFmtId="0" xfId="0" applyBorder="1" applyFill="1" applyFont="1"/>
    <xf borderId="1" fillId="7" fontId="3" numFmtId="10" xfId="0" applyBorder="1" applyFont="1" applyNumberFormat="1"/>
    <xf borderId="1" fillId="6" fontId="3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center"/>
    </xf>
    <xf borderId="10" fillId="6" fontId="3" numFmtId="0" xfId="0" applyAlignment="1" applyBorder="1" applyFont="1">
      <alignment horizontal="center" shrinkToFit="0" wrapText="1"/>
    </xf>
    <xf borderId="10" fillId="6" fontId="3" numFmtId="0" xfId="0" applyAlignment="1" applyBorder="1" applyFont="1">
      <alignment horizontal="center"/>
    </xf>
    <xf borderId="11" fillId="0" fontId="5" numFmtId="0" xfId="0" applyBorder="1" applyFont="1"/>
    <xf borderId="12" fillId="8" fontId="19" numFmtId="0" xfId="0" applyBorder="1" applyFill="1" applyFont="1"/>
    <xf borderId="1" fillId="4" fontId="2" numFmtId="0" xfId="0" applyBorder="1" applyFont="1"/>
    <xf borderId="1" fillId="3" fontId="20" numFmtId="0" xfId="0" applyAlignment="1" applyBorder="1" applyFont="1">
      <alignment shrinkToFit="0" vertical="center" wrapText="1"/>
    </xf>
    <xf borderId="1" fillId="3" fontId="20" numFmtId="0" xfId="0" applyAlignment="1" applyBorder="1" applyFont="1">
      <alignment readingOrder="0" shrinkToFit="0" vertical="center" wrapText="1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1" fillId="4" fontId="4" numFmtId="0" xfId="0" applyBorder="1" applyFont="1"/>
    <xf borderId="0" fillId="0" fontId="21" numFmtId="0" xfId="0" applyFont="1"/>
    <xf borderId="1" fillId="4" fontId="3" numFmtId="2" xfId="0" applyBorder="1" applyFont="1" applyNumberFormat="1"/>
    <xf borderId="1" fillId="3" fontId="3" numFmtId="0" xfId="0" applyAlignment="1" applyBorder="1" applyFont="1">
      <alignment horizontal="right"/>
    </xf>
    <xf borderId="1" fillId="4" fontId="3" numFmtId="9" xfId="0" applyBorder="1" applyFont="1" applyNumberFormat="1"/>
    <xf borderId="1" fillId="3" fontId="3" numFmtId="2" xfId="0" applyAlignment="1" applyBorder="1" applyFont="1" applyNumberFormat="1">
      <alignment readingOrder="0"/>
    </xf>
    <xf borderId="1" fillId="9" fontId="22" numFmtId="0" xfId="0" applyBorder="1" applyFill="1" applyFont="1"/>
    <xf borderId="0" fillId="0" fontId="9" numFmtId="0" xfId="0" applyAlignment="1" applyFont="1">
      <alignment readingOrder="0"/>
    </xf>
    <xf borderId="13" fillId="3" fontId="3" numFmtId="2" xfId="0" applyBorder="1" applyFont="1" applyNumberFormat="1"/>
    <xf borderId="1" fillId="2" fontId="3" numFmtId="0" xfId="0" applyAlignment="1" applyBorder="1" applyFont="1">
      <alignment readingOrder="0"/>
    </xf>
    <xf borderId="1" fillId="9" fontId="3" numFmtId="0" xfId="0" applyBorder="1" applyFont="1"/>
    <xf borderId="1" fillId="10" fontId="2" numFmtId="0" xfId="0" applyBorder="1" applyFill="1" applyFont="1"/>
    <xf borderId="0" fillId="0" fontId="9" numFmtId="2" xfId="0" applyFont="1" applyNumberFormat="1"/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3</xdr:row>
      <xdr:rowOff>-123825</xdr:rowOff>
    </xdr:from>
    <xdr:ext cx="7781925" cy="13306425"/>
    <xdr:sp>
      <xdr:nvSpPr>
        <xdr:cNvPr id="3" name="Shape 3"/>
        <xdr:cNvSpPr txBox="1"/>
      </xdr:nvSpPr>
      <xdr:spPr>
        <a:xfrm>
          <a:off x="1459800" y="0"/>
          <a:ext cx="7772400" cy="7560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Econ 413 				RP 4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I Interest rate swap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600">
            <a:solidFill>
              <a:schemeClr val="accen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I.I Elon Musk has taken out a loan to finance a portion of the purchase of Twitter. Musk currently is paying a floating interest rate on that loan and would like to convert to paying a fixed rate on that loan, to reduce his risk to interest rate fluctuations. Musk knows he can offset his loan interest payment by entering into a swap with a Bank. Use the graphic in the template to find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What is the rate the Bank pays per annum?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Who is long, who is short?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The net payment at the first swap interval and who pays it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I.II If AIG sells CDSs to banks that have lent money to corporations during a pandemic , what could possibly go wrong that might repeat the events in the 2008 CDS market ? Try to name 3 events that could occur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∙ Answer the questionnaire questions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II Options Pricing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II.I 	a. Give a short summary on the stocks in your template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b. find the returns for each stock for dates given in the template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c. find the annual volatility for each stock (use sqrt (252) rule)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d. Many investors classify stocks as growth stocks or value stocks.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Quick rule of thumb is that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&gt;high PE ratio (greater than 22) indicate growth stocks, low dividend yield indicates growth stocks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&gt;lower PE ratio and high dividend yield indicate value stocks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e. What does the PE ratio tell us and what does the dividend yield tell us?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f. Classify our stocks as either growth or value.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II.II Find the call and put values using Black Scholes equation for the 2 stocks in your template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Stock 1: Current price (S), Strike(X), TTM=Δt, rate = 1%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a. find annual σ (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hint you calculated it above already II.I c),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d1 and d2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Use all your component variables find the call and put values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c. which is ITM: call or put?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Stock 2: Current price (S), Strike(X), TTM=Δt, rate = 1%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a. find annual σ (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hint you calculated it above already II.I c),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d1 and d2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Use all your component variables find the call and put values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c. which is ITM: call or put?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Find the implied volatility using goal seek for the calls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a. Stock 1: compare implied volatility with historical volatility </a:t>
          </a:r>
          <a:r>
            <a:rPr lang="en-US" sz="11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+ Extra credit: find the greek Δ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Stock 2: compare implied volatility with historical volatility </a:t>
          </a:r>
          <a:r>
            <a:rPr lang="en-US" sz="11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+ Extra credit: find the greek Δ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One of the assumptions of the B-S model is efficient markets, what does this mean? In 3 sentences.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Answer the questionnaire questions pertaining to your research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Extra : Option Binomial pricing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the given stock call value using Binomial pricing model in 5 steps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a. Find u, d, π and 1-π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Complete Step 1: underlying spot price tree in the binomial pricing model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c. Complete Step 2: option intrinsic value at last nodes in the binomial pricing model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d. Complete Step 3: discounted payoffs until you reach the present value, today, in the binomial pricing model, what is the current price of your option?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e. Is the Binomial call option price value close(similar)* to the BS call price for your stock?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 *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close(similar) we mean with +/- $0.50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1</xdr:row>
      <xdr:rowOff>76200</xdr:rowOff>
    </xdr:from>
    <xdr:ext cx="1476375" cy="28575"/>
    <xdr:grpSp>
      <xdr:nvGrpSpPr>
        <xdr:cNvPr id="2" name="Shape 2"/>
        <xdr:cNvGrpSpPr/>
      </xdr:nvGrpSpPr>
      <xdr:grpSpPr>
        <a:xfrm>
          <a:off x="4607813" y="3775238"/>
          <a:ext cx="1476375" cy="9525"/>
          <a:chOff x="4607813" y="3775238"/>
          <a:chExt cx="1476375" cy="9525"/>
        </a:xfrm>
      </xdr:grpSpPr>
      <xdr:cxnSp>
        <xdr:nvCxnSpPr>
          <xdr:cNvPr id="4" name="Shape 4"/>
          <xdr:cNvCxnSpPr/>
        </xdr:nvCxnSpPr>
        <xdr:spPr>
          <a:xfrm>
            <a:off x="4607813" y="3775238"/>
            <a:ext cx="1476375" cy="952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495300</xdr:colOff>
      <xdr:row>3</xdr:row>
      <xdr:rowOff>95250</xdr:rowOff>
    </xdr:from>
    <xdr:ext cx="1485900" cy="28575"/>
    <xdr:grpSp>
      <xdr:nvGrpSpPr>
        <xdr:cNvPr id="2" name="Shape 2"/>
        <xdr:cNvGrpSpPr/>
      </xdr:nvGrpSpPr>
      <xdr:grpSpPr>
        <a:xfrm>
          <a:off x="4603050" y="3775238"/>
          <a:ext cx="1485900" cy="9525"/>
          <a:chOff x="4603050" y="3775238"/>
          <a:chExt cx="1485900" cy="9525"/>
        </a:xfrm>
      </xdr:grpSpPr>
      <xdr:cxnSp>
        <xdr:nvCxnSpPr>
          <xdr:cNvPr id="5" name="Shape 5"/>
          <xdr:cNvCxnSpPr/>
        </xdr:nvCxnSpPr>
        <xdr:spPr>
          <a:xfrm rot="10800000">
            <a:off x="4603050" y="3775238"/>
            <a:ext cx="1485900" cy="952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200025</xdr:colOff>
      <xdr:row>0</xdr:row>
      <xdr:rowOff>66675</xdr:rowOff>
    </xdr:from>
    <xdr:ext cx="1428750" cy="819150"/>
    <xdr:sp>
      <xdr:nvSpPr>
        <xdr:cNvPr id="6" name="Shape 6"/>
        <xdr:cNvSpPr/>
      </xdr:nvSpPr>
      <xdr:spPr>
        <a:xfrm>
          <a:off x="4645913" y="3379950"/>
          <a:ext cx="1400175" cy="8001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Musk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0</xdr:row>
      <xdr:rowOff>57150</xdr:rowOff>
    </xdr:from>
    <xdr:ext cx="1800225" cy="866775"/>
    <xdr:sp>
      <xdr:nvSpPr>
        <xdr:cNvPr id="7" name="Shape 7"/>
        <xdr:cNvSpPr/>
      </xdr:nvSpPr>
      <xdr:spPr>
        <a:xfrm>
          <a:off x="4460175" y="3360900"/>
          <a:ext cx="1771650" cy="8382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Morgan Stanley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0</xdr:row>
      <xdr:rowOff>76200</xdr:rowOff>
    </xdr:from>
    <xdr:ext cx="752475" cy="781050"/>
    <xdr:sp>
      <xdr:nvSpPr>
        <xdr:cNvPr id="8" name="Shape 8"/>
        <xdr:cNvSpPr/>
      </xdr:nvSpPr>
      <xdr:spPr>
        <a:xfrm>
          <a:off x="4979288" y="3403763"/>
          <a:ext cx="733425" cy="7524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loan</a:t>
          </a:r>
          <a:endParaRPr sz="1400"/>
        </a:p>
      </xdr:txBody>
    </xdr:sp>
    <xdr:clientData fLocksWithSheet="0"/>
  </xdr:oneCellAnchor>
  <xdr:oneCellAnchor>
    <xdr:from>
      <xdr:col>1</xdr:col>
      <xdr:colOff>390525</xdr:colOff>
      <xdr:row>3</xdr:row>
      <xdr:rowOff>76200</xdr:rowOff>
    </xdr:from>
    <xdr:ext cx="1343025" cy="38100"/>
    <xdr:grpSp>
      <xdr:nvGrpSpPr>
        <xdr:cNvPr id="2" name="Shape 2"/>
        <xdr:cNvGrpSpPr/>
      </xdr:nvGrpSpPr>
      <xdr:grpSpPr>
        <a:xfrm>
          <a:off x="4674488" y="3780000"/>
          <a:ext cx="1343025" cy="0"/>
          <a:chOff x="4674488" y="3780000"/>
          <a:chExt cx="1343025" cy="0"/>
        </a:xfrm>
      </xdr:grpSpPr>
      <xdr:cxnSp>
        <xdr:nvCxnSpPr>
          <xdr:cNvPr id="9" name="Shape 9"/>
          <xdr:cNvCxnSpPr/>
        </xdr:nvCxnSpPr>
        <xdr:spPr>
          <a:xfrm rot="10800000">
            <a:off x="4674488" y="3780000"/>
            <a:ext cx="134302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</xdr:col>
      <xdr:colOff>504825</xdr:colOff>
      <xdr:row>1</xdr:row>
      <xdr:rowOff>114300</xdr:rowOff>
    </xdr:from>
    <xdr:ext cx="1200150" cy="38100"/>
    <xdr:grpSp>
      <xdr:nvGrpSpPr>
        <xdr:cNvPr id="2" name="Shape 2"/>
        <xdr:cNvGrpSpPr/>
      </xdr:nvGrpSpPr>
      <xdr:grpSpPr>
        <a:xfrm>
          <a:off x="4745925" y="3780000"/>
          <a:ext cx="1200150" cy="0"/>
          <a:chOff x="4745925" y="3780000"/>
          <a:chExt cx="1200150" cy="0"/>
        </a:xfrm>
      </xdr:grpSpPr>
      <xdr:cxnSp>
        <xdr:nvCxnSpPr>
          <xdr:cNvPr id="10" name="Shape 10"/>
          <xdr:cNvCxnSpPr/>
        </xdr:nvCxnSpPr>
        <xdr:spPr>
          <a:xfrm>
            <a:off x="4745925" y="3780000"/>
            <a:ext cx="1200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1</xdr:row>
      <xdr:rowOff>133350</xdr:rowOff>
    </xdr:from>
    <xdr:ext cx="1304925" cy="704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inance.yahoo.com/quote/JNJ" TargetMode="External"/><Relationship Id="rId3" Type="http://schemas.openxmlformats.org/officeDocument/2006/relationships/hyperlink" Target="https://finance.yahoo.com/quote/BHP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9" width="8.86"/>
    <col customWidth="1" min="10" max="10" width="14.43"/>
    <col customWidth="1" min="11" max="11" width="8.86"/>
    <col customWidth="1" min="12" max="12" width="13.71"/>
    <col customWidth="1" min="13" max="26" width="8.86"/>
  </cols>
  <sheetData>
    <row r="1">
      <c r="B1" s="1" t="s">
        <v>0</v>
      </c>
      <c r="N1" s="2" t="s">
        <v>1</v>
      </c>
      <c r="O1" s="2"/>
      <c r="P1" s="2"/>
      <c r="Q1" s="2"/>
      <c r="R1" s="2"/>
      <c r="S1" s="2"/>
      <c r="T1" s="2"/>
      <c r="U1" s="2"/>
      <c r="V1" s="2"/>
      <c r="W1" s="2"/>
    </row>
    <row r="2">
      <c r="A2" s="3"/>
      <c r="B2" s="4" t="s">
        <v>2</v>
      </c>
      <c r="C2" s="5">
        <v>35.26</v>
      </c>
      <c r="D2" s="6" t="s">
        <v>3</v>
      </c>
      <c r="E2" s="7">
        <v>0.54</v>
      </c>
      <c r="F2" s="8"/>
      <c r="G2" s="8"/>
      <c r="H2" s="8"/>
      <c r="I2" s="9" t="s">
        <v>4</v>
      </c>
      <c r="J2" s="10"/>
      <c r="N2" s="2" t="s">
        <v>5</v>
      </c>
      <c r="O2" s="2"/>
      <c r="P2" s="2"/>
      <c r="Q2" s="2"/>
      <c r="R2" s="2"/>
      <c r="S2" s="2"/>
      <c r="T2" s="2"/>
      <c r="U2" s="2"/>
      <c r="V2" s="2"/>
      <c r="W2" s="2"/>
    </row>
    <row r="3">
      <c r="A3" s="11" t="s">
        <v>6</v>
      </c>
      <c r="B3" s="4" t="s">
        <v>7</v>
      </c>
      <c r="C3" s="5">
        <v>4.76</v>
      </c>
      <c r="D3" s="12" t="s">
        <v>8</v>
      </c>
      <c r="E3" s="8"/>
      <c r="F3" s="8">
        <v>1.0</v>
      </c>
      <c r="G3" s="5" t="s">
        <v>9</v>
      </c>
      <c r="H3" s="8"/>
      <c r="I3" s="8"/>
      <c r="J3" s="5" t="s">
        <v>10</v>
      </c>
      <c r="N3" s="2" t="s">
        <v>11</v>
      </c>
      <c r="O3" s="2"/>
      <c r="P3" s="2"/>
      <c r="Q3" s="2"/>
      <c r="R3" s="2"/>
      <c r="S3" s="2"/>
      <c r="T3" s="2"/>
      <c r="U3" s="2"/>
      <c r="V3" s="2"/>
      <c r="W3" s="2"/>
    </row>
    <row r="4">
      <c r="A4" s="3"/>
      <c r="B4" s="4" t="s">
        <v>12</v>
      </c>
      <c r="C4" s="5">
        <v>2.74</v>
      </c>
      <c r="D4" s="13"/>
      <c r="E4" s="8"/>
      <c r="F4" s="8">
        <v>2.0</v>
      </c>
      <c r="G4" s="5" t="s">
        <v>13</v>
      </c>
      <c r="H4" s="8"/>
      <c r="I4" s="8"/>
      <c r="J4" s="8"/>
      <c r="N4" s="2" t="s">
        <v>14</v>
      </c>
      <c r="O4" s="2"/>
      <c r="P4" s="2"/>
      <c r="Q4" s="2"/>
      <c r="R4" s="2"/>
      <c r="S4" s="2"/>
      <c r="T4" s="2"/>
      <c r="U4" s="2"/>
      <c r="V4" s="2"/>
      <c r="W4" s="2"/>
    </row>
    <row r="5">
      <c r="A5" s="3"/>
      <c r="B5" s="13"/>
      <c r="C5" s="8"/>
      <c r="D5" s="13"/>
      <c r="E5" s="8"/>
      <c r="F5" s="8">
        <v>3.0</v>
      </c>
      <c r="G5" s="5" t="s">
        <v>15</v>
      </c>
      <c r="H5" s="8"/>
      <c r="I5" s="8"/>
      <c r="J5" s="8"/>
      <c r="N5" s="8" t="s">
        <v>16</v>
      </c>
      <c r="O5" s="5" t="s">
        <v>17</v>
      </c>
      <c r="P5" s="8"/>
      <c r="Q5" s="8"/>
      <c r="R5" s="8"/>
      <c r="S5" s="8"/>
      <c r="T5" s="8"/>
      <c r="U5" s="8"/>
      <c r="V5" s="8"/>
    </row>
    <row r="6">
      <c r="A6" s="11" t="s">
        <v>18</v>
      </c>
      <c r="B6" s="4" t="s">
        <v>2</v>
      </c>
      <c r="C6" s="5">
        <v>8.2</v>
      </c>
      <c r="D6" s="6" t="str">
        <f t="shared" ref="D6:D7" si="1">D2</f>
        <v>Beta</v>
      </c>
      <c r="E6" s="7">
        <v>0.83</v>
      </c>
      <c r="F6" s="8"/>
      <c r="G6" s="8"/>
      <c r="H6" s="8"/>
      <c r="I6" s="8"/>
      <c r="J6" s="5" t="s">
        <v>19</v>
      </c>
      <c r="N6" s="8"/>
      <c r="O6" s="5" t="s">
        <v>20</v>
      </c>
      <c r="P6" s="8"/>
      <c r="Q6" s="8"/>
      <c r="R6" s="8"/>
      <c r="S6" s="8"/>
      <c r="T6" s="8"/>
      <c r="U6" s="8"/>
      <c r="V6" s="8"/>
    </row>
    <row r="7">
      <c r="A7" s="3"/>
      <c r="B7" s="4" t="s">
        <v>7</v>
      </c>
      <c r="C7" s="5">
        <v>5.3</v>
      </c>
      <c r="D7" s="12" t="str">
        <f t="shared" si="1"/>
        <v>Greatest Holders</v>
      </c>
      <c r="E7" s="8"/>
      <c r="F7" s="8">
        <v>1.0</v>
      </c>
      <c r="G7" s="5" t="s">
        <v>21</v>
      </c>
      <c r="H7" s="8"/>
      <c r="N7" s="8"/>
      <c r="O7" s="5" t="s">
        <v>22</v>
      </c>
      <c r="P7" s="8"/>
      <c r="Q7" s="8"/>
      <c r="R7" s="8"/>
      <c r="S7" s="8"/>
      <c r="T7" s="8"/>
      <c r="U7" s="8"/>
      <c r="V7" s="8"/>
    </row>
    <row r="8">
      <c r="A8" s="3"/>
      <c r="B8" s="4" t="s">
        <v>12</v>
      </c>
      <c r="C8" s="14">
        <v>0.0899</v>
      </c>
      <c r="D8" s="13"/>
      <c r="E8" s="8"/>
      <c r="F8" s="8">
        <v>2.0</v>
      </c>
      <c r="G8" s="5" t="s">
        <v>23</v>
      </c>
      <c r="H8" s="8"/>
      <c r="N8" s="8" t="s">
        <v>16</v>
      </c>
      <c r="O8" s="8"/>
      <c r="P8" s="8"/>
      <c r="Q8" s="8"/>
      <c r="R8" s="8"/>
      <c r="S8" s="8"/>
      <c r="T8" s="8"/>
      <c r="U8" s="8"/>
      <c r="V8" s="8"/>
    </row>
    <row r="9">
      <c r="A9" s="1" t="s">
        <v>24</v>
      </c>
      <c r="F9" s="15">
        <v>3.0</v>
      </c>
      <c r="G9" s="5" t="s">
        <v>25</v>
      </c>
      <c r="H9" s="8"/>
      <c r="N9" s="8"/>
      <c r="O9" s="8"/>
      <c r="P9" s="8"/>
      <c r="Q9" s="8"/>
      <c r="R9" s="8"/>
      <c r="S9" s="8"/>
      <c r="T9" s="8"/>
      <c r="U9" s="8"/>
      <c r="V9" s="8"/>
    </row>
    <row r="10">
      <c r="A10" s="16" t="s">
        <v>26</v>
      </c>
      <c r="B10" s="3" t="s">
        <v>6</v>
      </c>
      <c r="D10" s="3" t="s">
        <v>18</v>
      </c>
      <c r="N10" s="8"/>
      <c r="O10" s="8"/>
      <c r="P10" s="8"/>
      <c r="Q10" s="8"/>
      <c r="R10" s="8"/>
      <c r="S10" s="8"/>
      <c r="T10" s="8"/>
      <c r="U10" s="8"/>
      <c r="V10" s="8"/>
    </row>
    <row r="11">
      <c r="B11" s="16" t="s">
        <v>27</v>
      </c>
      <c r="C11" s="3" t="s">
        <v>28</v>
      </c>
      <c r="D11" s="16" t="s">
        <v>27</v>
      </c>
      <c r="E11" s="3" t="s">
        <v>28</v>
      </c>
      <c r="I11" s="17"/>
      <c r="J11" s="17" t="s">
        <v>29</v>
      </c>
    </row>
    <row r="12">
      <c r="A12" s="18">
        <v>44713.0</v>
      </c>
      <c r="B12" s="19">
        <v>177.710007</v>
      </c>
      <c r="D12" s="19">
        <v>63.871544</v>
      </c>
      <c r="I12" s="20" t="str">
        <f>A3</f>
        <v>JNJ</v>
      </c>
      <c r="J12" s="21">
        <f>SQRT(VAR(C13:C262))*SQRT(252)</f>
        <v>0.1628771592</v>
      </c>
      <c r="L12" s="22"/>
    </row>
    <row r="13">
      <c r="A13" s="18">
        <v>44714.0</v>
      </c>
      <c r="B13" s="19">
        <v>177.149994</v>
      </c>
      <c r="C13" s="8">
        <f t="shared" ref="C13:C262" si="2">LN(B13/B12)</f>
        <v>-0.003156250146</v>
      </c>
      <c r="D13" s="19">
        <v>67.440002</v>
      </c>
      <c r="E13" s="8">
        <f t="shared" ref="E13:E262" si="3">LN(D13/D12)</f>
        <v>0.05436440196</v>
      </c>
      <c r="I13" s="20" t="str">
        <f>A6</f>
        <v>BHP</v>
      </c>
      <c r="J13" s="21">
        <f>SQRT(VAR(E13:E262))*SQRT(252)</f>
        <v>0.3703380015</v>
      </c>
      <c r="L13" s="22"/>
    </row>
    <row r="14">
      <c r="A14" s="18">
        <v>44715.0</v>
      </c>
      <c r="B14" s="19">
        <v>176.419998</v>
      </c>
      <c r="C14" s="8">
        <f t="shared" si="2"/>
        <v>-0.004129292948</v>
      </c>
      <c r="D14" s="19">
        <v>67.099998</v>
      </c>
      <c r="E14" s="8">
        <f t="shared" si="3"/>
        <v>-0.005054329178</v>
      </c>
    </row>
    <row r="15">
      <c r="A15" s="18">
        <v>44718.0</v>
      </c>
      <c r="B15" s="19">
        <v>176.399994</v>
      </c>
      <c r="C15" s="8">
        <f t="shared" si="2"/>
        <v>-0.000113394935</v>
      </c>
      <c r="D15" s="19">
        <v>66.779999</v>
      </c>
      <c r="E15" s="8">
        <f t="shared" si="3"/>
        <v>-0.00478039463</v>
      </c>
      <c r="X15" s="23"/>
    </row>
    <row r="16">
      <c r="A16" s="18">
        <v>44719.0</v>
      </c>
      <c r="B16" s="19">
        <v>178.339996</v>
      </c>
      <c r="C16" s="8">
        <f t="shared" si="2"/>
        <v>0.01093770872</v>
      </c>
      <c r="D16" s="19">
        <v>69.209999</v>
      </c>
      <c r="E16" s="8">
        <f t="shared" si="3"/>
        <v>0.03574172686</v>
      </c>
    </row>
    <row r="17">
      <c r="A17" s="18">
        <v>44720.0</v>
      </c>
      <c r="B17" s="19">
        <v>177.279999</v>
      </c>
      <c r="C17" s="8">
        <f t="shared" si="2"/>
        <v>-0.00596142036</v>
      </c>
      <c r="D17" s="19">
        <v>67.589996</v>
      </c>
      <c r="E17" s="8">
        <f t="shared" si="3"/>
        <v>-0.02368536247</v>
      </c>
    </row>
    <row r="18">
      <c r="A18" s="18">
        <v>44721.0</v>
      </c>
      <c r="B18" s="19">
        <v>173.710007</v>
      </c>
      <c r="C18" s="8">
        <f t="shared" si="2"/>
        <v>-0.02034311551</v>
      </c>
      <c r="D18" s="19">
        <v>65.279999</v>
      </c>
      <c r="E18" s="8">
        <f t="shared" si="3"/>
        <v>-0.03477428859</v>
      </c>
    </row>
    <row r="19">
      <c r="A19" s="18">
        <v>44722.0</v>
      </c>
      <c r="B19" s="19">
        <v>172.550003</v>
      </c>
      <c r="C19" s="8">
        <f t="shared" si="2"/>
        <v>-0.006700215481</v>
      </c>
      <c r="D19" s="19">
        <v>63.48</v>
      </c>
      <c r="E19" s="8">
        <f t="shared" si="3"/>
        <v>-0.02796079968</v>
      </c>
    </row>
    <row r="20">
      <c r="A20" s="18">
        <v>44725.0</v>
      </c>
      <c r="B20" s="19">
        <v>170.809998</v>
      </c>
      <c r="C20" s="8">
        <f t="shared" si="2"/>
        <v>-0.01013525099</v>
      </c>
      <c r="D20" s="19">
        <v>60.810001</v>
      </c>
      <c r="E20" s="8">
        <f t="shared" si="3"/>
        <v>-0.04297063008</v>
      </c>
    </row>
    <row r="21" ht="15.75" customHeight="1">
      <c r="A21" s="18">
        <v>44726.0</v>
      </c>
      <c r="B21" s="19">
        <v>168.190002</v>
      </c>
      <c r="C21" s="8">
        <f t="shared" si="2"/>
        <v>-0.01545751131</v>
      </c>
      <c r="D21" s="19">
        <v>59.970001</v>
      </c>
      <c r="E21" s="8">
        <f t="shared" si="3"/>
        <v>-0.01390981172</v>
      </c>
    </row>
    <row r="22" ht="15.75" customHeight="1">
      <c r="A22" s="18">
        <v>44727.0</v>
      </c>
      <c r="B22" s="19">
        <v>169.990005</v>
      </c>
      <c r="C22" s="8">
        <f t="shared" si="2"/>
        <v>0.01064533657</v>
      </c>
      <c r="D22" s="19">
        <v>61.950001</v>
      </c>
      <c r="E22" s="8">
        <f t="shared" si="3"/>
        <v>0.03248317036</v>
      </c>
    </row>
    <row r="23" ht="15.75" customHeight="1">
      <c r="A23" s="18">
        <v>44728.0</v>
      </c>
      <c r="B23" s="19">
        <v>170.080002</v>
      </c>
      <c r="C23" s="8">
        <f t="shared" si="2"/>
        <v>0.0005292851486</v>
      </c>
      <c r="D23" s="19">
        <v>60.209999</v>
      </c>
      <c r="E23" s="8">
        <f t="shared" si="3"/>
        <v>-0.02848918935</v>
      </c>
    </row>
    <row r="24" ht="15.75" customHeight="1">
      <c r="A24" s="18">
        <v>44729.0</v>
      </c>
      <c r="B24" s="19">
        <v>169.460007</v>
      </c>
      <c r="C24" s="8">
        <f t="shared" si="2"/>
        <v>-0.003651974275</v>
      </c>
      <c r="D24" s="19">
        <v>57.759998</v>
      </c>
      <c r="E24" s="8">
        <f t="shared" si="3"/>
        <v>-0.04154197491</v>
      </c>
    </row>
    <row r="25" ht="15.75" customHeight="1">
      <c r="A25" s="18">
        <v>44733.0</v>
      </c>
      <c r="B25" s="19">
        <v>173.009995</v>
      </c>
      <c r="C25" s="8">
        <f t="shared" si="2"/>
        <v>0.02073241532</v>
      </c>
      <c r="D25" s="19">
        <v>57.720001</v>
      </c>
      <c r="E25" s="8">
        <f t="shared" si="3"/>
        <v>-0.0006927087278</v>
      </c>
    </row>
    <row r="26" ht="15.75" customHeight="1">
      <c r="A26" s="18">
        <v>44734.0</v>
      </c>
      <c r="B26" s="19">
        <v>175.740005</v>
      </c>
      <c r="C26" s="8">
        <f t="shared" si="2"/>
        <v>0.01565629112</v>
      </c>
      <c r="D26" s="19">
        <v>55.610001</v>
      </c>
      <c r="E26" s="8">
        <f t="shared" si="3"/>
        <v>-0.03724069205</v>
      </c>
    </row>
    <row r="27" ht="15.75" customHeight="1">
      <c r="A27" s="18">
        <v>44735.0</v>
      </c>
      <c r="B27" s="19">
        <v>179.660004</v>
      </c>
      <c r="C27" s="8">
        <f t="shared" si="2"/>
        <v>0.02206053955</v>
      </c>
      <c r="D27" s="19">
        <v>54.75</v>
      </c>
      <c r="E27" s="8">
        <f t="shared" si="3"/>
        <v>-0.01558569049</v>
      </c>
    </row>
    <row r="28" ht="15.75" customHeight="1">
      <c r="A28" s="18">
        <v>44736.0</v>
      </c>
      <c r="B28" s="19">
        <v>182.289993</v>
      </c>
      <c r="C28" s="8">
        <f t="shared" si="2"/>
        <v>0.01453258908</v>
      </c>
      <c r="D28" s="19">
        <v>56.32</v>
      </c>
      <c r="E28" s="8">
        <f t="shared" si="3"/>
        <v>0.02827234315</v>
      </c>
    </row>
    <row r="29" ht="15.75" customHeight="1">
      <c r="A29" s="18">
        <v>44739.0</v>
      </c>
      <c r="B29" s="19">
        <v>182.119995</v>
      </c>
      <c r="C29" s="8">
        <f t="shared" si="2"/>
        <v>-0.0009330041323</v>
      </c>
      <c r="D29" s="19">
        <v>57.68</v>
      </c>
      <c r="E29" s="8">
        <f t="shared" si="3"/>
        <v>0.02386078113</v>
      </c>
    </row>
    <row r="30" ht="15.75" customHeight="1">
      <c r="A30" s="18">
        <v>44740.0</v>
      </c>
      <c r="B30" s="19">
        <v>176.940002</v>
      </c>
      <c r="C30" s="8">
        <f t="shared" si="2"/>
        <v>-0.02885507965</v>
      </c>
      <c r="D30" s="19">
        <v>58.189999</v>
      </c>
      <c r="E30" s="8">
        <f t="shared" si="3"/>
        <v>0.008803008507</v>
      </c>
    </row>
    <row r="31" ht="15.75" customHeight="1">
      <c r="A31" s="18">
        <v>44741.0</v>
      </c>
      <c r="B31" s="19">
        <v>176.990005</v>
      </c>
      <c r="C31" s="8">
        <f t="shared" si="2"/>
        <v>0.0002825586943</v>
      </c>
      <c r="D31" s="19">
        <v>58.189999</v>
      </c>
      <c r="E31" s="8">
        <f t="shared" si="3"/>
        <v>0</v>
      </c>
    </row>
    <row r="32" ht="15.75" customHeight="1">
      <c r="A32" s="18">
        <v>44742.0</v>
      </c>
      <c r="B32" s="19">
        <v>177.509995</v>
      </c>
      <c r="C32" s="8">
        <f t="shared" si="2"/>
        <v>0.002933655136</v>
      </c>
      <c r="D32" s="19">
        <v>56.18</v>
      </c>
      <c r="E32" s="8">
        <f t="shared" si="3"/>
        <v>-0.03515267981</v>
      </c>
    </row>
    <row r="33" ht="15.75" customHeight="1">
      <c r="A33" s="18">
        <v>44743.0</v>
      </c>
      <c r="B33" s="19">
        <v>179.520004</v>
      </c>
      <c r="C33" s="8">
        <f t="shared" si="2"/>
        <v>0.01125972743</v>
      </c>
      <c r="D33" s="19">
        <v>54.130001</v>
      </c>
      <c r="E33" s="8">
        <f t="shared" si="3"/>
        <v>-0.03717224239</v>
      </c>
    </row>
    <row r="34" ht="15.75" customHeight="1">
      <c r="A34" s="18">
        <v>44747.0</v>
      </c>
      <c r="B34" s="19">
        <v>178.139999</v>
      </c>
      <c r="C34" s="8">
        <f t="shared" si="2"/>
        <v>-0.007716892226</v>
      </c>
      <c r="D34" s="19">
        <v>52.939999</v>
      </c>
      <c r="E34" s="8">
        <f t="shared" si="3"/>
        <v>-0.02222940137</v>
      </c>
    </row>
    <row r="35" ht="15.75" customHeight="1">
      <c r="A35" s="18">
        <v>44748.0</v>
      </c>
      <c r="B35" s="19">
        <v>178.300003</v>
      </c>
      <c r="C35" s="8">
        <f t="shared" si="2"/>
        <v>0.0008977893045</v>
      </c>
      <c r="D35" s="19">
        <v>52.5</v>
      </c>
      <c r="E35" s="8">
        <f t="shared" si="3"/>
        <v>-0.008346008312</v>
      </c>
    </row>
    <row r="36" ht="15.75" customHeight="1">
      <c r="A36" s="18">
        <v>44749.0</v>
      </c>
      <c r="B36" s="19">
        <v>178.5</v>
      </c>
      <c r="C36" s="8">
        <f t="shared" si="2"/>
        <v>0.001121059525</v>
      </c>
      <c r="D36" s="19">
        <v>54.139999</v>
      </c>
      <c r="E36" s="8">
        <f t="shared" si="3"/>
        <v>0.03076009612</v>
      </c>
    </row>
    <row r="37" ht="15.75" customHeight="1">
      <c r="A37" s="18">
        <v>44750.0</v>
      </c>
      <c r="B37" s="19">
        <v>178.279999</v>
      </c>
      <c r="C37" s="8">
        <f t="shared" si="2"/>
        <v>-0.00123325875</v>
      </c>
      <c r="D37" s="19">
        <v>52.990002</v>
      </c>
      <c r="E37" s="8">
        <f t="shared" si="3"/>
        <v>-0.02147001147</v>
      </c>
    </row>
    <row r="38" ht="15.75" customHeight="1">
      <c r="A38" s="18">
        <v>44753.0</v>
      </c>
      <c r="B38" s="19">
        <v>178.350006</v>
      </c>
      <c r="C38" s="8">
        <f t="shared" si="2"/>
        <v>0.0003926029774</v>
      </c>
      <c r="D38" s="19">
        <v>51.119999</v>
      </c>
      <c r="E38" s="8">
        <f t="shared" si="3"/>
        <v>-0.03592746374</v>
      </c>
    </row>
    <row r="39" ht="15.75" customHeight="1">
      <c r="A39" s="18">
        <v>44754.0</v>
      </c>
      <c r="B39" s="19">
        <v>175.850006</v>
      </c>
      <c r="C39" s="8">
        <f t="shared" si="2"/>
        <v>-0.01411655241</v>
      </c>
      <c r="D39" s="19">
        <v>50.189999</v>
      </c>
      <c r="E39" s="8">
        <f t="shared" si="3"/>
        <v>-0.01836000676</v>
      </c>
    </row>
    <row r="40" ht="15.75" customHeight="1">
      <c r="A40" s="18">
        <v>44755.0</v>
      </c>
      <c r="B40" s="19">
        <v>175.440002</v>
      </c>
      <c r="C40" s="8">
        <f t="shared" si="2"/>
        <v>-0.00233427753</v>
      </c>
      <c r="D40" s="19">
        <v>50.290001</v>
      </c>
      <c r="E40" s="8">
        <f t="shared" si="3"/>
        <v>0.001990486326</v>
      </c>
    </row>
    <row r="41" ht="15.75" customHeight="1">
      <c r="A41" s="18">
        <v>44756.0</v>
      </c>
      <c r="B41" s="19">
        <v>175.679993</v>
      </c>
      <c r="C41" s="8">
        <f t="shared" si="2"/>
        <v>0.001367002966</v>
      </c>
      <c r="D41" s="19">
        <v>48.240002</v>
      </c>
      <c r="E41" s="8">
        <f t="shared" si="3"/>
        <v>-0.04161767619</v>
      </c>
    </row>
    <row r="42" ht="15.75" customHeight="1">
      <c r="A42" s="18">
        <v>44757.0</v>
      </c>
      <c r="B42" s="19">
        <v>178.229996</v>
      </c>
      <c r="C42" s="8">
        <f t="shared" si="2"/>
        <v>0.01441071012</v>
      </c>
      <c r="D42" s="19">
        <v>49.27</v>
      </c>
      <c r="E42" s="8">
        <f t="shared" si="3"/>
        <v>0.02112678268</v>
      </c>
    </row>
    <row r="43" ht="15.75" customHeight="1">
      <c r="A43" s="18">
        <v>44760.0</v>
      </c>
      <c r="B43" s="19">
        <v>174.229996</v>
      </c>
      <c r="C43" s="8">
        <f t="shared" si="2"/>
        <v>-0.02269858612</v>
      </c>
      <c r="D43" s="19">
        <v>50.669998</v>
      </c>
      <c r="E43" s="8">
        <f t="shared" si="3"/>
        <v>0.02801860346</v>
      </c>
    </row>
    <row r="44" ht="15.75" customHeight="1">
      <c r="A44" s="18">
        <v>44761.0</v>
      </c>
      <c r="B44" s="19">
        <v>171.690002</v>
      </c>
      <c r="C44" s="8">
        <f t="shared" si="2"/>
        <v>-0.01468570574</v>
      </c>
      <c r="D44" s="19">
        <v>50.869999</v>
      </c>
      <c r="E44" s="8">
        <f t="shared" si="3"/>
        <v>0.00393935916</v>
      </c>
    </row>
    <row r="45" ht="15.75" customHeight="1">
      <c r="A45" s="18">
        <v>44762.0</v>
      </c>
      <c r="B45" s="19">
        <v>170.710007</v>
      </c>
      <c r="C45" s="8">
        <f t="shared" si="2"/>
        <v>-0.00572428534</v>
      </c>
      <c r="D45" s="19">
        <v>50.860001</v>
      </c>
      <c r="E45" s="8">
        <f t="shared" si="3"/>
        <v>-0.0001965595209</v>
      </c>
    </row>
    <row r="46" ht="15.75" customHeight="1">
      <c r="A46" s="18">
        <v>44763.0</v>
      </c>
      <c r="B46" s="19">
        <v>171.309998</v>
      </c>
      <c r="C46" s="8">
        <f t="shared" si="2"/>
        <v>0.00350851767</v>
      </c>
      <c r="D46" s="19">
        <v>50.759998</v>
      </c>
      <c r="E46" s="8">
        <f t="shared" si="3"/>
        <v>-0.001968176211</v>
      </c>
    </row>
    <row r="47" ht="15.75" customHeight="1">
      <c r="A47" s="18">
        <v>44764.0</v>
      </c>
      <c r="B47" s="19">
        <v>172.119995</v>
      </c>
      <c r="C47" s="8">
        <f t="shared" si="2"/>
        <v>0.004717109853</v>
      </c>
      <c r="D47" s="19">
        <v>51.09</v>
      </c>
      <c r="E47" s="8">
        <f t="shared" si="3"/>
        <v>0.006480179898</v>
      </c>
    </row>
    <row r="48" ht="15.75" customHeight="1">
      <c r="A48" s="18">
        <v>44767.0</v>
      </c>
      <c r="B48" s="19">
        <v>172.460007</v>
      </c>
      <c r="C48" s="8">
        <f t="shared" si="2"/>
        <v>0.001973487192</v>
      </c>
      <c r="D48" s="19">
        <v>52.82</v>
      </c>
      <c r="E48" s="8">
        <f t="shared" si="3"/>
        <v>0.03330112353</v>
      </c>
    </row>
    <row r="49" ht="15.75" customHeight="1">
      <c r="A49" s="18">
        <v>44768.0</v>
      </c>
      <c r="B49" s="19">
        <v>173.679993</v>
      </c>
      <c r="C49" s="8">
        <f t="shared" si="2"/>
        <v>0.007049119153</v>
      </c>
      <c r="D49" s="19">
        <v>52.720001</v>
      </c>
      <c r="E49" s="8">
        <f t="shared" si="3"/>
        <v>-0.001894997707</v>
      </c>
    </row>
    <row r="50" ht="15.75" customHeight="1">
      <c r="A50" s="18">
        <v>44769.0</v>
      </c>
      <c r="B50" s="19">
        <v>173.199997</v>
      </c>
      <c r="C50" s="8">
        <f t="shared" si="2"/>
        <v>-0.002767506459</v>
      </c>
      <c r="D50" s="19">
        <v>53.439999</v>
      </c>
      <c r="E50" s="8">
        <f t="shared" si="3"/>
        <v>0.01356460135</v>
      </c>
    </row>
    <row r="51" ht="15.75" customHeight="1">
      <c r="A51" s="18">
        <v>44770.0</v>
      </c>
      <c r="B51" s="19">
        <v>174.199997</v>
      </c>
      <c r="C51" s="8">
        <f t="shared" si="2"/>
        <v>0.005757068389</v>
      </c>
      <c r="D51" s="19">
        <v>54.02</v>
      </c>
      <c r="E51" s="8">
        <f t="shared" si="3"/>
        <v>0.01079483785</v>
      </c>
    </row>
    <row r="52" ht="15.75" customHeight="1">
      <c r="A52" s="18">
        <v>44771.0</v>
      </c>
      <c r="B52" s="19">
        <v>174.520004</v>
      </c>
      <c r="C52" s="8">
        <f t="shared" si="2"/>
        <v>0.001835323979</v>
      </c>
      <c r="D52" s="19">
        <v>55.040001</v>
      </c>
      <c r="E52" s="8">
        <f t="shared" si="3"/>
        <v>0.01870586343</v>
      </c>
    </row>
    <row r="53" ht="15.75" customHeight="1">
      <c r="A53" s="18">
        <v>44774.0</v>
      </c>
      <c r="B53" s="19">
        <v>173.910004</v>
      </c>
      <c r="C53" s="8">
        <f t="shared" si="2"/>
        <v>-0.003501424155</v>
      </c>
      <c r="D53" s="19">
        <v>54.189999</v>
      </c>
      <c r="E53" s="8">
        <f t="shared" si="3"/>
        <v>-0.01556384067</v>
      </c>
    </row>
    <row r="54" ht="15.75" customHeight="1">
      <c r="A54" s="18">
        <v>44775.0</v>
      </c>
      <c r="B54" s="19">
        <v>172.919998</v>
      </c>
      <c r="C54" s="8">
        <f t="shared" si="2"/>
        <v>-0.005708898787</v>
      </c>
      <c r="D54" s="19">
        <v>53.02</v>
      </c>
      <c r="E54" s="8">
        <f t="shared" si="3"/>
        <v>-0.02182717026</v>
      </c>
    </row>
    <row r="55" ht="15.75" customHeight="1">
      <c r="A55" s="18">
        <v>44776.0</v>
      </c>
      <c r="B55" s="19">
        <v>174.589996</v>
      </c>
      <c r="C55" s="8">
        <f t="shared" si="2"/>
        <v>0.009611296852</v>
      </c>
      <c r="D55" s="19">
        <v>53.25</v>
      </c>
      <c r="E55" s="8">
        <f t="shared" si="3"/>
        <v>0.004328603729</v>
      </c>
    </row>
    <row r="56" ht="15.75" customHeight="1">
      <c r="A56" s="18">
        <v>44777.0</v>
      </c>
      <c r="B56" s="19">
        <v>171.789993</v>
      </c>
      <c r="C56" s="8">
        <f t="shared" si="2"/>
        <v>-0.01616758519</v>
      </c>
      <c r="D56" s="19">
        <v>53.130001</v>
      </c>
      <c r="E56" s="8">
        <f t="shared" si="3"/>
        <v>-0.002256045305</v>
      </c>
    </row>
    <row r="57" ht="15.75" customHeight="1">
      <c r="A57" s="18">
        <v>44778.0</v>
      </c>
      <c r="B57" s="19">
        <v>171.110001</v>
      </c>
      <c r="C57" s="8">
        <f t="shared" si="2"/>
        <v>-0.003966129503</v>
      </c>
      <c r="D57" s="19">
        <v>54.400002</v>
      </c>
      <c r="E57" s="8">
        <f t="shared" si="3"/>
        <v>0.02362243134</v>
      </c>
    </row>
    <row r="58" ht="15.75" customHeight="1">
      <c r="A58" s="18">
        <v>44781.0</v>
      </c>
      <c r="B58" s="19">
        <v>170.199997</v>
      </c>
      <c r="C58" s="8">
        <f t="shared" si="2"/>
        <v>-0.005332431875</v>
      </c>
      <c r="D58" s="19">
        <v>54.380001</v>
      </c>
      <c r="E58" s="8">
        <f t="shared" si="3"/>
        <v>-0.0003677330332</v>
      </c>
    </row>
    <row r="59" ht="15.75" customHeight="1">
      <c r="A59" s="18">
        <v>44782.0</v>
      </c>
      <c r="B59" s="19">
        <v>170.179993</v>
      </c>
      <c r="C59" s="8">
        <f t="shared" si="2"/>
        <v>-0.0001175392245</v>
      </c>
      <c r="D59" s="19">
        <v>53.900002</v>
      </c>
      <c r="E59" s="8">
        <f t="shared" si="3"/>
        <v>-0.008865942573</v>
      </c>
    </row>
    <row r="60" ht="15.75" customHeight="1">
      <c r="A60" s="18">
        <v>44783.0</v>
      </c>
      <c r="B60" s="19">
        <v>170.669998</v>
      </c>
      <c r="C60" s="8">
        <f t="shared" si="2"/>
        <v>0.002875196424</v>
      </c>
      <c r="D60" s="19">
        <v>54.93</v>
      </c>
      <c r="E60" s="8">
        <f t="shared" si="3"/>
        <v>0.01892913233</v>
      </c>
    </row>
    <row r="61" ht="15.75" customHeight="1">
      <c r="A61" s="18">
        <v>44784.0</v>
      </c>
      <c r="B61" s="19">
        <v>167.139999</v>
      </c>
      <c r="C61" s="8">
        <f t="shared" si="2"/>
        <v>-0.02090007712</v>
      </c>
      <c r="D61" s="19">
        <v>55.349998</v>
      </c>
      <c r="E61" s="8">
        <f t="shared" si="3"/>
        <v>0.007616975666</v>
      </c>
    </row>
    <row r="62" ht="15.75" customHeight="1">
      <c r="A62" s="18">
        <v>44785.0</v>
      </c>
      <c r="B62" s="19">
        <v>165.300003</v>
      </c>
      <c r="C62" s="8">
        <f t="shared" si="2"/>
        <v>-0.01106975561</v>
      </c>
      <c r="D62" s="19">
        <v>55.759998</v>
      </c>
      <c r="E62" s="8">
        <f t="shared" si="3"/>
        <v>0.007380107563</v>
      </c>
    </row>
    <row r="63" ht="15.75" customHeight="1">
      <c r="A63" s="18">
        <v>44788.0</v>
      </c>
      <c r="B63" s="19">
        <v>166.089996</v>
      </c>
      <c r="C63" s="8">
        <f t="shared" si="2"/>
        <v>0.004767763052</v>
      </c>
      <c r="D63" s="19">
        <v>54.740002</v>
      </c>
      <c r="E63" s="8">
        <f t="shared" si="3"/>
        <v>-0.01846199044</v>
      </c>
    </row>
    <row r="64" ht="15.75" customHeight="1">
      <c r="A64" s="18">
        <v>44789.0</v>
      </c>
      <c r="B64" s="19">
        <v>167.570007</v>
      </c>
      <c r="C64" s="8">
        <f t="shared" si="2"/>
        <v>0.008871430159</v>
      </c>
      <c r="D64" s="19">
        <v>57.970001</v>
      </c>
      <c r="E64" s="8">
        <f t="shared" si="3"/>
        <v>0.05733091245</v>
      </c>
    </row>
    <row r="65" ht="15.75" customHeight="1">
      <c r="A65" s="18">
        <v>44790.0</v>
      </c>
      <c r="B65" s="19">
        <v>167.580002</v>
      </c>
      <c r="C65" s="8">
        <f t="shared" si="2"/>
        <v>0.00005964493352</v>
      </c>
      <c r="D65" s="19">
        <v>56.549999</v>
      </c>
      <c r="E65" s="8">
        <f t="shared" si="3"/>
        <v>-0.02480046772</v>
      </c>
    </row>
    <row r="66" ht="15.75" customHeight="1">
      <c r="A66" s="18">
        <v>44791.0</v>
      </c>
      <c r="B66" s="19">
        <v>166.770004</v>
      </c>
      <c r="C66" s="8">
        <f t="shared" si="2"/>
        <v>-0.004845219501</v>
      </c>
      <c r="D66" s="19">
        <v>57.130001</v>
      </c>
      <c r="E66" s="8">
        <f t="shared" si="3"/>
        <v>0.01020420536</v>
      </c>
    </row>
    <row r="67" ht="15.75" customHeight="1">
      <c r="A67" s="18">
        <v>44792.0</v>
      </c>
      <c r="B67" s="19">
        <v>169.309998</v>
      </c>
      <c r="C67" s="8">
        <f t="shared" si="2"/>
        <v>0.01511570071</v>
      </c>
      <c r="D67" s="19">
        <v>56.75</v>
      </c>
      <c r="E67" s="8">
        <f t="shared" si="3"/>
        <v>-0.006673733879</v>
      </c>
    </row>
    <row r="68" ht="15.75" customHeight="1">
      <c r="A68" s="18">
        <v>44795.0</v>
      </c>
      <c r="B68" s="19">
        <v>167.589996</v>
      </c>
      <c r="C68" s="8">
        <f t="shared" si="2"/>
        <v>-0.0102108458</v>
      </c>
      <c r="D68" s="19">
        <v>57.310001</v>
      </c>
      <c r="E68" s="8">
        <f t="shared" si="3"/>
        <v>0.009819489651</v>
      </c>
    </row>
    <row r="69" ht="15.75" customHeight="1">
      <c r="A69" s="18">
        <v>44796.0</v>
      </c>
      <c r="B69" s="19">
        <v>166.130005</v>
      </c>
      <c r="C69" s="8">
        <f t="shared" si="2"/>
        <v>-0.008749852034</v>
      </c>
      <c r="D69" s="19">
        <v>58.790001</v>
      </c>
      <c r="E69" s="8">
        <f t="shared" si="3"/>
        <v>0.02549664341</v>
      </c>
    </row>
    <row r="70" ht="15.75" customHeight="1">
      <c r="A70" s="18">
        <v>44797.0</v>
      </c>
      <c r="B70" s="19">
        <v>165.580002</v>
      </c>
      <c r="C70" s="8">
        <f t="shared" si="2"/>
        <v>-0.003316170706</v>
      </c>
      <c r="D70" s="19">
        <v>58.150002</v>
      </c>
      <c r="E70" s="8">
        <f t="shared" si="3"/>
        <v>-0.01094587607</v>
      </c>
    </row>
    <row r="71" ht="15.75" customHeight="1">
      <c r="A71" s="18">
        <v>44798.0</v>
      </c>
      <c r="B71" s="19">
        <v>167.130005</v>
      </c>
      <c r="C71" s="8">
        <f t="shared" si="2"/>
        <v>0.009317508828</v>
      </c>
      <c r="D71" s="19">
        <v>59.93</v>
      </c>
      <c r="E71" s="8">
        <f t="shared" si="3"/>
        <v>0.03015130111</v>
      </c>
    </row>
    <row r="72" ht="15.75" customHeight="1">
      <c r="A72" s="18">
        <v>44799.0</v>
      </c>
      <c r="B72" s="19">
        <v>164.270004</v>
      </c>
      <c r="C72" s="8">
        <f t="shared" si="2"/>
        <v>-0.01726054271</v>
      </c>
      <c r="D72" s="19">
        <v>58.880001</v>
      </c>
      <c r="E72" s="8">
        <f t="shared" si="3"/>
        <v>-0.01767572307</v>
      </c>
    </row>
    <row r="73" ht="15.75" customHeight="1">
      <c r="A73" s="18">
        <v>44802.0</v>
      </c>
      <c r="B73" s="19">
        <v>163.0</v>
      </c>
      <c r="C73" s="8">
        <f t="shared" si="2"/>
        <v>-0.007761239097</v>
      </c>
      <c r="D73" s="19">
        <v>57.860001</v>
      </c>
      <c r="E73" s="8">
        <f t="shared" si="3"/>
        <v>-0.01747517457</v>
      </c>
    </row>
    <row r="74" ht="15.75" customHeight="1">
      <c r="A74" s="18">
        <v>44803.0</v>
      </c>
      <c r="B74" s="19">
        <v>162.429993</v>
      </c>
      <c r="C74" s="8">
        <f t="shared" si="2"/>
        <v>-0.003503104171</v>
      </c>
      <c r="D74" s="19">
        <v>55.400002</v>
      </c>
      <c r="E74" s="8">
        <f t="shared" si="3"/>
        <v>-0.04344668698</v>
      </c>
    </row>
    <row r="75" ht="15.75" customHeight="1">
      <c r="A75" s="18">
        <v>44804.0</v>
      </c>
      <c r="B75" s="19">
        <v>161.339996</v>
      </c>
      <c r="C75" s="8">
        <f t="shared" si="2"/>
        <v>-0.006733181919</v>
      </c>
      <c r="D75" s="19">
        <v>54.889999</v>
      </c>
      <c r="E75" s="8">
        <f t="shared" si="3"/>
        <v>-0.009248465511</v>
      </c>
    </row>
    <row r="76" ht="15.75" customHeight="1">
      <c r="A76" s="18">
        <v>44805.0</v>
      </c>
      <c r="B76" s="19">
        <v>165.339996</v>
      </c>
      <c r="C76" s="8">
        <f t="shared" si="2"/>
        <v>0.02449002092</v>
      </c>
      <c r="D76" s="19">
        <v>49.880001</v>
      </c>
      <c r="E76" s="8">
        <f t="shared" si="3"/>
        <v>-0.09571102348</v>
      </c>
    </row>
    <row r="77" ht="15.75" customHeight="1">
      <c r="A77" s="18">
        <v>44806.0</v>
      </c>
      <c r="B77" s="19">
        <v>162.740005</v>
      </c>
      <c r="C77" s="8">
        <f t="shared" si="2"/>
        <v>-0.01585006964</v>
      </c>
      <c r="D77" s="19">
        <v>50.209999</v>
      </c>
      <c r="E77" s="8">
        <f t="shared" si="3"/>
        <v>0.00659404927</v>
      </c>
    </row>
    <row r="78" ht="15.75" customHeight="1">
      <c r="A78" s="18">
        <v>44810.0</v>
      </c>
      <c r="B78" s="19">
        <v>163.179993</v>
      </c>
      <c r="C78" s="8">
        <f t="shared" si="2"/>
        <v>0.002699977111</v>
      </c>
      <c r="D78" s="19">
        <v>49.849998</v>
      </c>
      <c r="E78" s="8">
        <f t="shared" si="3"/>
        <v>-0.007195733843</v>
      </c>
    </row>
    <row r="79" ht="15.75" customHeight="1">
      <c r="A79" s="18">
        <v>44811.0</v>
      </c>
      <c r="B79" s="19">
        <v>164.070007</v>
      </c>
      <c r="C79" s="8">
        <f t="shared" si="2"/>
        <v>0.005439365588</v>
      </c>
      <c r="D79" s="19">
        <v>49.0</v>
      </c>
      <c r="E79" s="8">
        <f t="shared" si="3"/>
        <v>-0.01719815818</v>
      </c>
    </row>
    <row r="80" ht="15.75" customHeight="1">
      <c r="A80" s="18">
        <v>44812.0</v>
      </c>
      <c r="B80" s="19">
        <v>165.389999</v>
      </c>
      <c r="C80" s="8">
        <f t="shared" si="2"/>
        <v>0.008013106532</v>
      </c>
      <c r="D80" s="19">
        <v>50.389999</v>
      </c>
      <c r="E80" s="8">
        <f t="shared" si="3"/>
        <v>0.02797242474</v>
      </c>
    </row>
    <row r="81" ht="15.75" customHeight="1">
      <c r="A81" s="18">
        <v>44813.0</v>
      </c>
      <c r="B81" s="19">
        <v>165.710007</v>
      </c>
      <c r="C81" s="8">
        <f t="shared" si="2"/>
        <v>0.001932999661</v>
      </c>
      <c r="D81" s="19">
        <v>53.34</v>
      </c>
      <c r="E81" s="8">
        <f t="shared" si="3"/>
        <v>0.05689379591</v>
      </c>
    </row>
    <row r="82" ht="15.75" customHeight="1">
      <c r="A82" s="18">
        <v>44816.0</v>
      </c>
      <c r="B82" s="19">
        <v>165.639999</v>
      </c>
      <c r="C82" s="8">
        <f t="shared" si="2"/>
        <v>-0.000422562244</v>
      </c>
      <c r="D82" s="19">
        <v>54.540001</v>
      </c>
      <c r="E82" s="8">
        <f t="shared" si="3"/>
        <v>0.022247877</v>
      </c>
    </row>
    <row r="83" ht="15.75" customHeight="1">
      <c r="A83" s="18">
        <v>44817.0</v>
      </c>
      <c r="B83" s="19">
        <v>161.330002</v>
      </c>
      <c r="C83" s="8">
        <f t="shared" si="2"/>
        <v>-0.02636478357</v>
      </c>
      <c r="D83" s="19">
        <v>52.18</v>
      </c>
      <c r="E83" s="8">
        <f t="shared" si="3"/>
        <v>-0.04423511604</v>
      </c>
    </row>
    <row r="84" ht="15.75" customHeight="1">
      <c r="A84" s="18">
        <v>44818.0</v>
      </c>
      <c r="B84" s="19">
        <v>164.660004</v>
      </c>
      <c r="C84" s="8">
        <f t="shared" si="2"/>
        <v>0.02043079709</v>
      </c>
      <c r="D84" s="19">
        <v>52.02</v>
      </c>
      <c r="E84" s="8">
        <f t="shared" si="3"/>
        <v>-0.003071019688</v>
      </c>
    </row>
    <row r="85" ht="15.75" customHeight="1">
      <c r="A85" s="18">
        <v>44819.0</v>
      </c>
      <c r="B85" s="19">
        <v>165.080002</v>
      </c>
      <c r="C85" s="8">
        <f t="shared" si="2"/>
        <v>0.002547450837</v>
      </c>
      <c r="D85" s="19">
        <v>51.68</v>
      </c>
      <c r="E85" s="8">
        <f t="shared" si="3"/>
        <v>-0.006557400546</v>
      </c>
    </row>
    <row r="86" ht="15.75" customHeight="1">
      <c r="A86" s="18">
        <v>44820.0</v>
      </c>
      <c r="B86" s="19">
        <v>167.600006</v>
      </c>
      <c r="C86" s="8">
        <f t="shared" si="2"/>
        <v>0.01515000685</v>
      </c>
      <c r="D86" s="19">
        <v>50.950001</v>
      </c>
      <c r="E86" s="8">
        <f t="shared" si="3"/>
        <v>-0.01422608018</v>
      </c>
    </row>
    <row r="87" ht="15.75" customHeight="1">
      <c r="A87" s="18">
        <v>44823.0</v>
      </c>
      <c r="B87" s="19">
        <v>166.279999</v>
      </c>
      <c r="C87" s="8">
        <f t="shared" si="2"/>
        <v>-0.007907115477</v>
      </c>
      <c r="D87" s="19">
        <v>51.889999</v>
      </c>
      <c r="E87" s="8">
        <f t="shared" si="3"/>
        <v>0.01828129481</v>
      </c>
    </row>
    <row r="88" ht="15.75" customHeight="1">
      <c r="A88" s="18">
        <v>44824.0</v>
      </c>
      <c r="B88" s="19">
        <v>164.970001</v>
      </c>
      <c r="C88" s="8">
        <f t="shared" si="2"/>
        <v>-0.007909463121</v>
      </c>
      <c r="D88" s="19">
        <v>51.450001</v>
      </c>
      <c r="E88" s="8">
        <f t="shared" si="3"/>
        <v>-0.008515592392</v>
      </c>
    </row>
    <row r="89" ht="15.75" customHeight="1">
      <c r="A89" s="18">
        <v>44825.0</v>
      </c>
      <c r="B89" s="19">
        <v>163.279999</v>
      </c>
      <c r="C89" s="8">
        <f t="shared" si="2"/>
        <v>-0.01029713287</v>
      </c>
      <c r="D89" s="19">
        <v>50.009998</v>
      </c>
      <c r="E89" s="8">
        <f t="shared" si="3"/>
        <v>-0.02838753628</v>
      </c>
    </row>
    <row r="90" ht="15.75" customHeight="1">
      <c r="A90" s="18">
        <v>44826.0</v>
      </c>
      <c r="B90" s="19">
        <v>166.179993</v>
      </c>
      <c r="C90" s="8">
        <f t="shared" si="2"/>
        <v>0.01760498374</v>
      </c>
      <c r="D90" s="19">
        <v>51.209999</v>
      </c>
      <c r="E90" s="8">
        <f t="shared" si="3"/>
        <v>0.02371186051</v>
      </c>
    </row>
    <row r="91" ht="15.75" customHeight="1">
      <c r="A91" s="18">
        <v>44827.0</v>
      </c>
      <c r="B91" s="19">
        <v>166.720001</v>
      </c>
      <c r="C91" s="8">
        <f t="shared" si="2"/>
        <v>0.003244268449</v>
      </c>
      <c r="D91" s="19">
        <v>48.869999</v>
      </c>
      <c r="E91" s="8">
        <f t="shared" si="3"/>
        <v>-0.04677111513</v>
      </c>
    </row>
    <row r="92" ht="15.75" customHeight="1">
      <c r="A92" s="18">
        <v>44830.0</v>
      </c>
      <c r="B92" s="19">
        <v>165.699997</v>
      </c>
      <c r="C92" s="8">
        <f t="shared" si="2"/>
        <v>-0.006136858236</v>
      </c>
      <c r="D92" s="19">
        <v>47.470001</v>
      </c>
      <c r="E92" s="8">
        <f t="shared" si="3"/>
        <v>-0.02906573719</v>
      </c>
    </row>
    <row r="93" ht="15.75" customHeight="1">
      <c r="A93" s="18">
        <v>44831.0</v>
      </c>
      <c r="B93" s="19">
        <v>164.940002</v>
      </c>
      <c r="C93" s="8">
        <f t="shared" si="2"/>
        <v>-0.004597122797</v>
      </c>
      <c r="D93" s="19">
        <v>48.5</v>
      </c>
      <c r="E93" s="8">
        <f t="shared" si="3"/>
        <v>0.02146584431</v>
      </c>
    </row>
    <row r="94" ht="15.75" customHeight="1">
      <c r="A94" s="18">
        <v>44832.0</v>
      </c>
      <c r="B94" s="19">
        <v>166.360001</v>
      </c>
      <c r="C94" s="8">
        <f t="shared" si="2"/>
        <v>0.008572337355</v>
      </c>
      <c r="D94" s="19">
        <v>50.130001</v>
      </c>
      <c r="E94" s="8">
        <f t="shared" si="3"/>
        <v>0.03305585328</v>
      </c>
    </row>
    <row r="95" ht="15.75" customHeight="1">
      <c r="A95" s="18">
        <v>44833.0</v>
      </c>
      <c r="B95" s="19">
        <v>164.529999</v>
      </c>
      <c r="C95" s="8">
        <f t="shared" si="2"/>
        <v>-0.01106120257</v>
      </c>
      <c r="D95" s="19">
        <v>50.419998</v>
      </c>
      <c r="E95" s="8">
        <f t="shared" si="3"/>
        <v>0.005768230869</v>
      </c>
    </row>
    <row r="96" ht="15.75" customHeight="1">
      <c r="A96" s="18">
        <v>44834.0</v>
      </c>
      <c r="B96" s="19">
        <v>163.360001</v>
      </c>
      <c r="C96" s="8">
        <f t="shared" si="2"/>
        <v>-0.007136557783</v>
      </c>
      <c r="D96" s="19">
        <v>50.040001</v>
      </c>
      <c r="E96" s="8">
        <f t="shared" si="3"/>
        <v>-0.00756517651</v>
      </c>
    </row>
    <row r="97" ht="15.75" customHeight="1">
      <c r="A97" s="18">
        <v>44837.0</v>
      </c>
      <c r="B97" s="19">
        <v>163.199997</v>
      </c>
      <c r="C97" s="8">
        <f t="shared" si="2"/>
        <v>-0.0009799363902</v>
      </c>
      <c r="D97" s="19">
        <v>51.66</v>
      </c>
      <c r="E97" s="8">
        <f t="shared" si="3"/>
        <v>0.03186108208</v>
      </c>
    </row>
    <row r="98" ht="15.75" customHeight="1">
      <c r="A98" s="18">
        <v>44838.0</v>
      </c>
      <c r="B98" s="19">
        <v>165.619995</v>
      </c>
      <c r="C98" s="8">
        <f t="shared" si="2"/>
        <v>0.01471955327</v>
      </c>
      <c r="D98" s="19">
        <v>53.23</v>
      </c>
      <c r="E98" s="8">
        <f t="shared" si="3"/>
        <v>0.02993835952</v>
      </c>
    </row>
    <row r="99" ht="15.75" customHeight="1">
      <c r="A99" s="18">
        <v>44839.0</v>
      </c>
      <c r="B99" s="19">
        <v>165.110001</v>
      </c>
      <c r="C99" s="8">
        <f t="shared" si="2"/>
        <v>-0.003084052916</v>
      </c>
      <c r="D99" s="19">
        <v>52.59</v>
      </c>
      <c r="E99" s="8">
        <f t="shared" si="3"/>
        <v>-0.01209615958</v>
      </c>
    </row>
    <row r="100" ht="15.75" customHeight="1">
      <c r="A100" s="18">
        <v>44840.0</v>
      </c>
      <c r="B100" s="19">
        <v>161.910004</v>
      </c>
      <c r="C100" s="8">
        <f t="shared" si="2"/>
        <v>-0.0195712745</v>
      </c>
      <c r="D100" s="19">
        <v>51.57</v>
      </c>
      <c r="E100" s="8">
        <f t="shared" si="3"/>
        <v>-0.01958587954</v>
      </c>
    </row>
    <row r="101" ht="15.75" customHeight="1">
      <c r="A101" s="18">
        <v>44841.0</v>
      </c>
      <c r="B101" s="19">
        <v>160.199997</v>
      </c>
      <c r="C101" s="8">
        <f t="shared" si="2"/>
        <v>-0.0106176341</v>
      </c>
      <c r="D101" s="19">
        <v>51.18</v>
      </c>
      <c r="E101" s="8">
        <f t="shared" si="3"/>
        <v>-0.007591277331</v>
      </c>
    </row>
    <row r="102" ht="15.75" customHeight="1">
      <c r="A102" s="18">
        <v>44844.0</v>
      </c>
      <c r="B102" s="19">
        <v>160.410004</v>
      </c>
      <c r="C102" s="8">
        <f t="shared" si="2"/>
        <v>0.001310046657</v>
      </c>
      <c r="D102" s="19">
        <v>51.220001</v>
      </c>
      <c r="E102" s="8">
        <f t="shared" si="3"/>
        <v>0.0007812695634</v>
      </c>
    </row>
    <row r="103" ht="15.75" customHeight="1">
      <c r="A103" s="18">
        <v>44845.0</v>
      </c>
      <c r="B103" s="19">
        <v>162.729996</v>
      </c>
      <c r="C103" s="8">
        <f t="shared" si="2"/>
        <v>0.01435929853</v>
      </c>
      <c r="D103" s="19">
        <v>50.130001</v>
      </c>
      <c r="E103" s="8">
        <f t="shared" si="3"/>
        <v>-0.02151044907</v>
      </c>
    </row>
    <row r="104" ht="15.75" customHeight="1">
      <c r="A104" s="18">
        <v>44846.0</v>
      </c>
      <c r="B104" s="19">
        <v>162.690002</v>
      </c>
      <c r="C104" s="8">
        <f t="shared" si="2"/>
        <v>-0.0002457992775</v>
      </c>
      <c r="D104" s="19">
        <v>49.139999</v>
      </c>
      <c r="E104" s="8">
        <f t="shared" si="3"/>
        <v>-0.01994630448</v>
      </c>
    </row>
    <row r="105" ht="15.75" customHeight="1">
      <c r="A105" s="18">
        <v>44847.0</v>
      </c>
      <c r="B105" s="19">
        <v>165.149994</v>
      </c>
      <c r="C105" s="8">
        <f t="shared" si="2"/>
        <v>0.01500755369</v>
      </c>
      <c r="D105" s="19">
        <v>50.240002</v>
      </c>
      <c r="E105" s="8">
        <f t="shared" si="3"/>
        <v>0.02213821523</v>
      </c>
    </row>
    <row r="106" ht="15.75" customHeight="1">
      <c r="A106" s="18">
        <v>44848.0</v>
      </c>
      <c r="B106" s="19">
        <v>164.460007</v>
      </c>
      <c r="C106" s="8">
        <f t="shared" si="2"/>
        <v>-0.0041866934</v>
      </c>
      <c r="D106" s="19">
        <v>48.310001</v>
      </c>
      <c r="E106" s="8">
        <f t="shared" si="3"/>
        <v>-0.0391729627</v>
      </c>
    </row>
    <row r="107" ht="15.75" customHeight="1">
      <c r="A107" s="18">
        <v>44851.0</v>
      </c>
      <c r="B107" s="19">
        <v>166.589996</v>
      </c>
      <c r="C107" s="8">
        <f t="shared" si="2"/>
        <v>0.0128682578</v>
      </c>
      <c r="D107" s="19">
        <v>49.810001</v>
      </c>
      <c r="E107" s="8">
        <f t="shared" si="3"/>
        <v>0.0305771879</v>
      </c>
    </row>
    <row r="108" ht="15.75" customHeight="1">
      <c r="A108" s="18">
        <v>44852.0</v>
      </c>
      <c r="B108" s="19">
        <v>166.009995</v>
      </c>
      <c r="C108" s="8">
        <f t="shared" si="2"/>
        <v>-0.003487682523</v>
      </c>
      <c r="D108" s="19">
        <v>49.290001</v>
      </c>
      <c r="E108" s="8">
        <f t="shared" si="3"/>
        <v>-0.01049454616</v>
      </c>
    </row>
    <row r="109" ht="15.75" customHeight="1">
      <c r="A109" s="18">
        <v>44853.0</v>
      </c>
      <c r="B109" s="19">
        <v>164.690002</v>
      </c>
      <c r="C109" s="8">
        <f t="shared" si="2"/>
        <v>-0.007983066357</v>
      </c>
      <c r="D109" s="19">
        <v>48.57</v>
      </c>
      <c r="E109" s="8">
        <f t="shared" si="3"/>
        <v>-0.01471518465</v>
      </c>
    </row>
    <row r="110" ht="15.75" customHeight="1">
      <c r="A110" s="18">
        <v>44854.0</v>
      </c>
      <c r="B110" s="19">
        <v>165.110001</v>
      </c>
      <c r="C110" s="8">
        <f t="shared" si="2"/>
        <v>0.00254699347</v>
      </c>
      <c r="D110" s="19">
        <v>48.25</v>
      </c>
      <c r="E110" s="8">
        <f t="shared" si="3"/>
        <v>-0.006610228573</v>
      </c>
    </row>
    <row r="111" ht="15.75" customHeight="1">
      <c r="A111" s="18">
        <v>44855.0</v>
      </c>
      <c r="B111" s="19">
        <v>168.710007</v>
      </c>
      <c r="C111" s="8">
        <f t="shared" si="2"/>
        <v>0.02156938161</v>
      </c>
      <c r="D111" s="19">
        <v>50.259998</v>
      </c>
      <c r="E111" s="8">
        <f t="shared" si="3"/>
        <v>0.04081366454</v>
      </c>
    </row>
    <row r="112" ht="15.75" customHeight="1">
      <c r="A112" s="18">
        <v>44858.0</v>
      </c>
      <c r="B112" s="19">
        <v>170.979996</v>
      </c>
      <c r="C112" s="8">
        <f t="shared" si="2"/>
        <v>0.01336526109</v>
      </c>
      <c r="D112" s="19">
        <v>49.009998</v>
      </c>
      <c r="E112" s="8">
        <f t="shared" si="3"/>
        <v>-0.02518517421</v>
      </c>
    </row>
    <row r="113" ht="15.75" customHeight="1">
      <c r="A113" s="18">
        <v>44859.0</v>
      </c>
      <c r="B113" s="19">
        <v>170.710007</v>
      </c>
      <c r="C113" s="8">
        <f t="shared" si="2"/>
        <v>-0.001580315806</v>
      </c>
      <c r="D113" s="19">
        <v>49.669998</v>
      </c>
      <c r="E113" s="8">
        <f t="shared" si="3"/>
        <v>0.01337677074</v>
      </c>
    </row>
    <row r="114" ht="15.75" customHeight="1">
      <c r="A114" s="18">
        <v>44860.0</v>
      </c>
      <c r="B114" s="19">
        <v>172.210007</v>
      </c>
      <c r="C114" s="8">
        <f t="shared" si="2"/>
        <v>0.008748451567</v>
      </c>
      <c r="D114" s="19">
        <v>51.060001</v>
      </c>
      <c r="E114" s="8">
        <f t="shared" si="3"/>
        <v>0.02760034254</v>
      </c>
    </row>
    <row r="115" ht="15.75" customHeight="1">
      <c r="A115" s="18">
        <v>44861.0</v>
      </c>
      <c r="B115" s="19">
        <v>172.309998</v>
      </c>
      <c r="C115" s="8">
        <f t="shared" si="2"/>
        <v>0.0005804655832</v>
      </c>
      <c r="D115" s="19">
        <v>49.900002</v>
      </c>
      <c r="E115" s="8">
        <f t="shared" si="3"/>
        <v>-0.02298038856</v>
      </c>
    </row>
    <row r="116" ht="15.75" customHeight="1">
      <c r="A116" s="18">
        <v>44862.0</v>
      </c>
      <c r="B116" s="19">
        <v>174.869995</v>
      </c>
      <c r="C116" s="8">
        <f t="shared" si="2"/>
        <v>0.01474764358</v>
      </c>
      <c r="D116" s="19">
        <v>47.529999</v>
      </c>
      <c r="E116" s="8">
        <f t="shared" si="3"/>
        <v>-0.04865997325</v>
      </c>
    </row>
    <row r="117" ht="15.75" customHeight="1">
      <c r="A117" s="18">
        <v>44865.0</v>
      </c>
      <c r="B117" s="19">
        <v>173.970001</v>
      </c>
      <c r="C117" s="8">
        <f t="shared" si="2"/>
        <v>-0.005159935828</v>
      </c>
      <c r="D117" s="19">
        <v>47.82</v>
      </c>
      <c r="E117" s="8">
        <f t="shared" si="3"/>
        <v>0.006082892444</v>
      </c>
    </row>
    <row r="118" ht="15.75" customHeight="1">
      <c r="A118" s="18">
        <v>44866.0</v>
      </c>
      <c r="B118" s="19">
        <v>173.089996</v>
      </c>
      <c r="C118" s="8">
        <f t="shared" si="2"/>
        <v>-0.005071208976</v>
      </c>
      <c r="D118" s="19">
        <v>49.599998</v>
      </c>
      <c r="E118" s="8">
        <f t="shared" si="3"/>
        <v>0.03654683138</v>
      </c>
    </row>
    <row r="119" ht="15.75" customHeight="1">
      <c r="A119" s="18">
        <v>44867.0</v>
      </c>
      <c r="B119" s="19">
        <v>170.429993</v>
      </c>
      <c r="C119" s="8">
        <f t="shared" si="2"/>
        <v>-0.01548705316</v>
      </c>
      <c r="D119" s="19">
        <v>48.07</v>
      </c>
      <c r="E119" s="8">
        <f t="shared" si="3"/>
        <v>-0.0313325115</v>
      </c>
    </row>
    <row r="120" ht="15.75" customHeight="1">
      <c r="A120" s="18">
        <v>44868.0</v>
      </c>
      <c r="B120" s="19">
        <v>170.720001</v>
      </c>
      <c r="C120" s="8">
        <f t="shared" si="2"/>
        <v>0.001700179246</v>
      </c>
      <c r="D120" s="19">
        <v>48.330002</v>
      </c>
      <c r="E120" s="8">
        <f t="shared" si="3"/>
        <v>0.005394245333</v>
      </c>
    </row>
    <row r="121" ht="15.75" customHeight="1">
      <c r="A121" s="18">
        <v>44869.0</v>
      </c>
      <c r="B121" s="19">
        <v>171.479996</v>
      </c>
      <c r="C121" s="8">
        <f t="shared" si="2"/>
        <v>0.004441824992</v>
      </c>
      <c r="D121" s="19">
        <v>53.040001</v>
      </c>
      <c r="E121" s="8">
        <f t="shared" si="3"/>
        <v>0.09299383749</v>
      </c>
    </row>
    <row r="122" ht="15.75" customHeight="1">
      <c r="A122" s="18">
        <v>44872.0</v>
      </c>
      <c r="B122" s="19">
        <v>172.979996</v>
      </c>
      <c r="C122" s="8">
        <f t="shared" si="2"/>
        <v>0.008709339351</v>
      </c>
      <c r="D122" s="19">
        <v>52.790001</v>
      </c>
      <c r="E122" s="8">
        <f t="shared" si="3"/>
        <v>-0.004724566953</v>
      </c>
    </row>
    <row r="123" ht="15.75" customHeight="1">
      <c r="A123" s="18">
        <v>44873.0</v>
      </c>
      <c r="B123" s="19">
        <v>173.839996</v>
      </c>
      <c r="C123" s="8">
        <f t="shared" si="2"/>
        <v>0.004959355184</v>
      </c>
      <c r="D123" s="19">
        <v>53.349998</v>
      </c>
      <c r="E123" s="8">
        <f t="shared" si="3"/>
        <v>0.01055214248</v>
      </c>
    </row>
    <row r="124" ht="15.75" customHeight="1">
      <c r="A124" s="18">
        <v>44874.0</v>
      </c>
      <c r="B124" s="19">
        <v>172.449997</v>
      </c>
      <c r="C124" s="8">
        <f t="shared" si="2"/>
        <v>-0.008027990952</v>
      </c>
      <c r="D124" s="19">
        <v>52.099998</v>
      </c>
      <c r="E124" s="8">
        <f t="shared" si="3"/>
        <v>-0.02370902989</v>
      </c>
    </row>
    <row r="125" ht="15.75" customHeight="1">
      <c r="A125" s="18">
        <v>44875.0</v>
      </c>
      <c r="B125" s="19">
        <v>174.470001</v>
      </c>
      <c r="C125" s="8">
        <f t="shared" si="2"/>
        <v>0.01164549084</v>
      </c>
      <c r="D125" s="19">
        <v>54.439999</v>
      </c>
      <c r="E125" s="8">
        <f t="shared" si="3"/>
        <v>0.04393424904</v>
      </c>
    </row>
    <row r="126" ht="15.75" customHeight="1">
      <c r="A126" s="18">
        <v>44876.0</v>
      </c>
      <c r="B126" s="19">
        <v>169.25</v>
      </c>
      <c r="C126" s="8">
        <f t="shared" si="2"/>
        <v>-0.03037590103</v>
      </c>
      <c r="D126" s="19">
        <v>58.049999</v>
      </c>
      <c r="E126" s="8">
        <f t="shared" si="3"/>
        <v>0.0642055315</v>
      </c>
    </row>
    <row r="127" ht="15.75" customHeight="1">
      <c r="A127" s="18">
        <v>44879.0</v>
      </c>
      <c r="B127" s="19">
        <v>171.910004</v>
      </c>
      <c r="C127" s="8">
        <f t="shared" si="2"/>
        <v>0.01559419553</v>
      </c>
      <c r="D127" s="19">
        <v>58.389999</v>
      </c>
      <c r="E127" s="8">
        <f t="shared" si="3"/>
        <v>0.005839934252</v>
      </c>
    </row>
    <row r="128" ht="15.75" customHeight="1">
      <c r="A128" s="18">
        <v>44880.0</v>
      </c>
      <c r="B128" s="19">
        <v>172.389999</v>
      </c>
      <c r="C128" s="8">
        <f t="shared" si="2"/>
        <v>0.002788238785</v>
      </c>
      <c r="D128" s="19">
        <v>59.689999</v>
      </c>
      <c r="E128" s="8">
        <f t="shared" si="3"/>
        <v>0.02201986026</v>
      </c>
    </row>
    <row r="129" ht="15.75" customHeight="1">
      <c r="A129" s="18">
        <v>44881.0</v>
      </c>
      <c r="B129" s="19">
        <v>173.460007</v>
      </c>
      <c r="C129" s="8">
        <f t="shared" si="2"/>
        <v>0.006187719505</v>
      </c>
      <c r="D129" s="19">
        <v>58.68</v>
      </c>
      <c r="E129" s="8">
        <f t="shared" si="3"/>
        <v>-0.01706553215</v>
      </c>
    </row>
    <row r="130" ht="15.75" customHeight="1">
      <c r="A130" s="18">
        <v>44882.0</v>
      </c>
      <c r="B130" s="19">
        <v>174.860001</v>
      </c>
      <c r="C130" s="8">
        <f t="shared" si="2"/>
        <v>0.00803859386</v>
      </c>
      <c r="D130" s="19">
        <v>58.599998</v>
      </c>
      <c r="E130" s="8">
        <f t="shared" si="3"/>
        <v>-0.001364290822</v>
      </c>
    </row>
    <row r="131" ht="15.75" customHeight="1">
      <c r="A131" s="18">
        <v>44883.0</v>
      </c>
      <c r="B131" s="19">
        <v>176.199997</v>
      </c>
      <c r="C131" s="8">
        <f t="shared" si="2"/>
        <v>0.007634037004</v>
      </c>
      <c r="D131" s="19">
        <v>58.740002</v>
      </c>
      <c r="E131" s="8">
        <f t="shared" si="3"/>
        <v>0.002386297366</v>
      </c>
    </row>
    <row r="132" ht="15.75" customHeight="1">
      <c r="A132" s="18">
        <v>44886.0</v>
      </c>
      <c r="B132" s="19">
        <v>175.970001</v>
      </c>
      <c r="C132" s="8">
        <f t="shared" si="2"/>
        <v>-0.00130616483</v>
      </c>
      <c r="D132" s="19">
        <v>57.240002</v>
      </c>
      <c r="E132" s="8">
        <f t="shared" si="3"/>
        <v>-0.02586797019</v>
      </c>
    </row>
    <row r="133" ht="15.75" customHeight="1">
      <c r="A133" s="18">
        <v>44887.0</v>
      </c>
      <c r="B133" s="19">
        <v>176.820007</v>
      </c>
      <c r="C133" s="8">
        <f t="shared" si="2"/>
        <v>0.004818773919</v>
      </c>
      <c r="D133" s="19">
        <v>58.75</v>
      </c>
      <c r="E133" s="8">
        <f t="shared" si="3"/>
        <v>0.0260381634</v>
      </c>
    </row>
    <row r="134" ht="15.75" customHeight="1">
      <c r="A134" s="18">
        <v>44888.0</v>
      </c>
      <c r="B134" s="19">
        <v>177.009995</v>
      </c>
      <c r="C134" s="8">
        <f t="shared" si="2"/>
        <v>0.00107389434</v>
      </c>
      <c r="D134" s="19">
        <v>60.040001</v>
      </c>
      <c r="E134" s="8">
        <f t="shared" si="3"/>
        <v>0.0217198704</v>
      </c>
    </row>
    <row r="135" ht="15.75" customHeight="1">
      <c r="A135" s="18">
        <v>44890.0</v>
      </c>
      <c r="B135" s="19">
        <v>177.240005</v>
      </c>
      <c r="C135" s="8">
        <f t="shared" si="2"/>
        <v>0.001298574636</v>
      </c>
      <c r="D135" s="19">
        <v>59.68</v>
      </c>
      <c r="E135" s="8">
        <f t="shared" si="3"/>
        <v>-0.006014067525</v>
      </c>
    </row>
    <row r="136" ht="15.75" customHeight="1">
      <c r="A136" s="18">
        <v>44893.0</v>
      </c>
      <c r="B136" s="19">
        <v>177.330002</v>
      </c>
      <c r="C136" s="8">
        <f t="shared" si="2"/>
        <v>0.0005076402412</v>
      </c>
      <c r="D136" s="19">
        <v>58.98</v>
      </c>
      <c r="E136" s="8">
        <f t="shared" si="3"/>
        <v>-0.01179855251</v>
      </c>
    </row>
    <row r="137" ht="15.75" customHeight="1">
      <c r="A137" s="18">
        <v>44894.0</v>
      </c>
      <c r="B137" s="19">
        <v>176.089996</v>
      </c>
      <c r="C137" s="8">
        <f t="shared" si="2"/>
        <v>-0.007017209526</v>
      </c>
      <c r="D137" s="19">
        <v>60.810001</v>
      </c>
      <c r="E137" s="8">
        <f t="shared" si="3"/>
        <v>0.03055586219</v>
      </c>
    </row>
    <row r="138" ht="15.75" customHeight="1">
      <c r="A138" s="18">
        <v>44895.0</v>
      </c>
      <c r="B138" s="19">
        <v>178.0</v>
      </c>
      <c r="C138" s="8">
        <f t="shared" si="2"/>
        <v>0.01078834504</v>
      </c>
      <c r="D138" s="19">
        <v>62.799999</v>
      </c>
      <c r="E138" s="8">
        <f t="shared" si="3"/>
        <v>0.03220079197</v>
      </c>
    </row>
    <row r="139" ht="15.75" customHeight="1">
      <c r="A139" s="18">
        <v>44896.0</v>
      </c>
      <c r="B139" s="19">
        <v>178.740005</v>
      </c>
      <c r="C139" s="8">
        <f t="shared" si="2"/>
        <v>0.004148713635</v>
      </c>
      <c r="D139" s="19">
        <v>63.02</v>
      </c>
      <c r="E139" s="8">
        <f t="shared" si="3"/>
        <v>0.003497078779</v>
      </c>
    </row>
    <row r="140" ht="15.75" customHeight="1">
      <c r="A140" s="18">
        <v>44897.0</v>
      </c>
      <c r="B140" s="19">
        <v>178.880005</v>
      </c>
      <c r="C140" s="8">
        <f t="shared" si="2"/>
        <v>0.0007829539916</v>
      </c>
      <c r="D140" s="19">
        <v>63.43</v>
      </c>
      <c r="E140" s="8">
        <f t="shared" si="3"/>
        <v>0.006484799317</v>
      </c>
    </row>
    <row r="141" ht="15.75" customHeight="1">
      <c r="A141" s="18">
        <v>44900.0</v>
      </c>
      <c r="B141" s="19">
        <v>178.779999</v>
      </c>
      <c r="C141" s="8">
        <f t="shared" si="2"/>
        <v>-0.0005592238522</v>
      </c>
      <c r="D141" s="19">
        <v>62.48</v>
      </c>
      <c r="E141" s="8">
        <f t="shared" si="3"/>
        <v>-0.01509043011</v>
      </c>
    </row>
    <row r="142" ht="15.75" customHeight="1">
      <c r="A142" s="18">
        <v>44901.0</v>
      </c>
      <c r="B142" s="19">
        <v>176.100006</v>
      </c>
      <c r="C142" s="8">
        <f t="shared" si="2"/>
        <v>-0.01510394449</v>
      </c>
      <c r="D142" s="19">
        <v>62.740002</v>
      </c>
      <c r="E142" s="8">
        <f t="shared" si="3"/>
        <v>0.004152729109</v>
      </c>
    </row>
    <row r="143" ht="15.75" customHeight="1">
      <c r="A143" s="18">
        <v>44902.0</v>
      </c>
      <c r="B143" s="19">
        <v>177.169998</v>
      </c>
      <c r="C143" s="8">
        <f t="shared" si="2"/>
        <v>0.00605766275</v>
      </c>
      <c r="D143" s="19">
        <v>62.450001</v>
      </c>
      <c r="E143" s="8">
        <f t="shared" si="3"/>
        <v>-0.004632982056</v>
      </c>
    </row>
    <row r="144" ht="15.75" customHeight="1">
      <c r="A144" s="18">
        <v>44903.0</v>
      </c>
      <c r="B144" s="19">
        <v>177.199997</v>
      </c>
      <c r="C144" s="8">
        <f t="shared" si="2"/>
        <v>0.0001693089172</v>
      </c>
      <c r="D144" s="19">
        <v>63.470001</v>
      </c>
      <c r="E144" s="8">
        <f t="shared" si="3"/>
        <v>0.01620111649</v>
      </c>
    </row>
    <row r="145" ht="15.75" customHeight="1">
      <c r="A145" s="18">
        <v>44904.0</v>
      </c>
      <c r="B145" s="19">
        <v>175.740005</v>
      </c>
      <c r="C145" s="8">
        <f t="shared" si="2"/>
        <v>-0.008273362722</v>
      </c>
      <c r="D145" s="19">
        <v>63.98</v>
      </c>
      <c r="E145" s="8">
        <f t="shared" si="3"/>
        <v>0.008003165448</v>
      </c>
    </row>
    <row r="146" ht="15.75" customHeight="1">
      <c r="A146" s="18">
        <v>44907.0</v>
      </c>
      <c r="B146" s="19">
        <v>177.839996</v>
      </c>
      <c r="C146" s="8">
        <f t="shared" si="2"/>
        <v>0.01187858864</v>
      </c>
      <c r="D146" s="19">
        <v>63.09</v>
      </c>
      <c r="E146" s="8">
        <f t="shared" si="3"/>
        <v>-0.01400825614</v>
      </c>
    </row>
    <row r="147" ht="15.75" customHeight="1">
      <c r="A147" s="18">
        <v>44908.0</v>
      </c>
      <c r="B147" s="19">
        <v>179.210007</v>
      </c>
      <c r="C147" s="8">
        <f t="shared" si="2"/>
        <v>0.007674094452</v>
      </c>
      <c r="D147" s="19">
        <v>63.360001</v>
      </c>
      <c r="E147" s="8">
        <f t="shared" si="3"/>
        <v>0.004270484906</v>
      </c>
    </row>
    <row r="148" ht="15.75" customHeight="1">
      <c r="A148" s="18">
        <v>44909.0</v>
      </c>
      <c r="B148" s="19">
        <v>179.759995</v>
      </c>
      <c r="C148" s="8">
        <f t="shared" si="2"/>
        <v>0.003064258447</v>
      </c>
      <c r="D148" s="19">
        <v>62.41</v>
      </c>
      <c r="E148" s="8">
        <f t="shared" si="3"/>
        <v>-0.01510724434</v>
      </c>
    </row>
    <row r="149" ht="15.75" customHeight="1">
      <c r="A149" s="18">
        <v>44910.0</v>
      </c>
      <c r="B149" s="19">
        <v>177.490005</v>
      </c>
      <c r="C149" s="8">
        <f t="shared" si="2"/>
        <v>-0.01270830259</v>
      </c>
      <c r="D149" s="19">
        <v>61.669998</v>
      </c>
      <c r="E149" s="8">
        <f t="shared" si="3"/>
        <v>-0.01192796237</v>
      </c>
    </row>
    <row r="150" ht="15.75" customHeight="1">
      <c r="A150" s="18">
        <v>44911.0</v>
      </c>
      <c r="B150" s="19">
        <v>175.669998</v>
      </c>
      <c r="C150" s="8">
        <f t="shared" si="2"/>
        <v>-0.01030707383</v>
      </c>
      <c r="D150" s="19">
        <v>61.18</v>
      </c>
      <c r="E150" s="8">
        <f t="shared" si="3"/>
        <v>-0.00797721785</v>
      </c>
    </row>
    <row r="151" ht="15.75" customHeight="1">
      <c r="A151" s="18">
        <v>44914.0</v>
      </c>
      <c r="B151" s="19">
        <v>175.479996</v>
      </c>
      <c r="C151" s="8">
        <f t="shared" si="2"/>
        <v>-0.001082170137</v>
      </c>
      <c r="D151" s="19">
        <v>60.82</v>
      </c>
      <c r="E151" s="8">
        <f t="shared" si="3"/>
        <v>-0.005901656474</v>
      </c>
    </row>
    <row r="152" ht="15.75" customHeight="1">
      <c r="A152" s="18">
        <v>44915.0</v>
      </c>
      <c r="B152" s="19">
        <v>175.669998</v>
      </c>
      <c r="C152" s="8">
        <f t="shared" si="2"/>
        <v>0.001082170137</v>
      </c>
      <c r="D152" s="19">
        <v>61.540001</v>
      </c>
      <c r="E152" s="8">
        <f t="shared" si="3"/>
        <v>0.01176870389</v>
      </c>
    </row>
    <row r="153" ht="15.75" customHeight="1">
      <c r="A153" s="18">
        <v>44916.0</v>
      </c>
      <c r="B153" s="19">
        <v>177.679993</v>
      </c>
      <c r="C153" s="8">
        <f t="shared" si="2"/>
        <v>0.01137691655</v>
      </c>
      <c r="D153" s="19">
        <v>62.66</v>
      </c>
      <c r="E153" s="8">
        <f t="shared" si="3"/>
        <v>0.01803589938</v>
      </c>
    </row>
    <row r="154" ht="15.75" customHeight="1">
      <c r="A154" s="18">
        <v>44917.0</v>
      </c>
      <c r="B154" s="19">
        <v>177.029999</v>
      </c>
      <c r="C154" s="8">
        <f t="shared" si="2"/>
        <v>-0.003664936101</v>
      </c>
      <c r="D154" s="19">
        <v>61.41</v>
      </c>
      <c r="E154" s="8">
        <f t="shared" si="3"/>
        <v>-0.02015059718</v>
      </c>
    </row>
    <row r="155" ht="15.75" customHeight="1">
      <c r="A155" s="18">
        <v>44918.0</v>
      </c>
      <c r="B155" s="19">
        <v>177.479996</v>
      </c>
      <c r="C155" s="8">
        <f t="shared" si="2"/>
        <v>0.002538699885</v>
      </c>
      <c r="D155" s="19">
        <v>62.049999</v>
      </c>
      <c r="E155" s="8">
        <f t="shared" si="3"/>
        <v>0.01036780719</v>
      </c>
    </row>
    <row r="156" ht="15.75" customHeight="1">
      <c r="A156" s="18">
        <v>44922.0</v>
      </c>
      <c r="B156" s="19">
        <v>177.429993</v>
      </c>
      <c r="C156" s="8">
        <f t="shared" si="2"/>
        <v>-0.0002817784896</v>
      </c>
      <c r="D156" s="19">
        <v>62.740002</v>
      </c>
      <c r="E156" s="8">
        <f t="shared" si="3"/>
        <v>0.01105873911</v>
      </c>
    </row>
    <row r="157" ht="15.75" customHeight="1">
      <c r="A157" s="18">
        <v>44923.0</v>
      </c>
      <c r="B157" s="19">
        <v>176.660004</v>
      </c>
      <c r="C157" s="8">
        <f t="shared" si="2"/>
        <v>-0.004349121524</v>
      </c>
      <c r="D157" s="19">
        <v>61.740002</v>
      </c>
      <c r="E157" s="8">
        <f t="shared" si="3"/>
        <v>-0.01606718317</v>
      </c>
    </row>
    <row r="158" ht="15.75" customHeight="1">
      <c r="A158" s="18">
        <v>44924.0</v>
      </c>
      <c r="B158" s="19">
        <v>177.559998</v>
      </c>
      <c r="C158" s="8">
        <f t="shared" si="2"/>
        <v>0.005081564743</v>
      </c>
      <c r="D158" s="19">
        <v>62.240002</v>
      </c>
      <c r="E158" s="8">
        <f t="shared" si="3"/>
        <v>0.008065860536</v>
      </c>
    </row>
    <row r="159" ht="15.75" customHeight="1">
      <c r="A159" s="18">
        <v>44925.0</v>
      </c>
      <c r="B159" s="19">
        <v>176.649994</v>
      </c>
      <c r="C159" s="8">
        <f t="shared" si="2"/>
        <v>-0.005138228862</v>
      </c>
      <c r="D159" s="19">
        <v>62.049999</v>
      </c>
      <c r="E159" s="8">
        <f t="shared" si="3"/>
        <v>-0.003057416469</v>
      </c>
    </row>
    <row r="160" ht="15.75" customHeight="1">
      <c r="A160" s="18">
        <v>44929.0</v>
      </c>
      <c r="B160" s="19">
        <v>178.190002</v>
      </c>
      <c r="C160" s="8">
        <f t="shared" si="2"/>
        <v>0.008680068124</v>
      </c>
      <c r="D160" s="19">
        <v>61.400002</v>
      </c>
      <c r="E160" s="8">
        <f t="shared" si="3"/>
        <v>-0.01053062781</v>
      </c>
    </row>
    <row r="161" ht="15.75" customHeight="1">
      <c r="A161" s="18">
        <v>44930.0</v>
      </c>
      <c r="B161" s="19">
        <v>180.130005</v>
      </c>
      <c r="C161" s="8">
        <f t="shared" si="2"/>
        <v>0.01082843223</v>
      </c>
      <c r="D161" s="19">
        <v>62.77</v>
      </c>
      <c r="E161" s="8">
        <f t="shared" si="3"/>
        <v>0.0220673846</v>
      </c>
    </row>
    <row r="162" ht="15.75" customHeight="1">
      <c r="A162" s="18">
        <v>44931.0</v>
      </c>
      <c r="B162" s="19">
        <v>178.800003</v>
      </c>
      <c r="C162" s="8">
        <f t="shared" si="2"/>
        <v>-0.007410960675</v>
      </c>
      <c r="D162" s="19">
        <v>63.330002</v>
      </c>
      <c r="E162" s="8">
        <f t="shared" si="3"/>
        <v>0.00888192978</v>
      </c>
    </row>
    <row r="163" ht="15.75" customHeight="1">
      <c r="A163" s="18">
        <v>44932.0</v>
      </c>
      <c r="B163" s="19">
        <v>180.25</v>
      </c>
      <c r="C163" s="8">
        <f t="shared" si="2"/>
        <v>0.008076896647</v>
      </c>
      <c r="D163" s="19">
        <v>66.040001</v>
      </c>
      <c r="E163" s="8">
        <f t="shared" si="3"/>
        <v>0.04190145209</v>
      </c>
    </row>
    <row r="164" ht="15.75" customHeight="1">
      <c r="A164" s="18">
        <v>44935.0</v>
      </c>
      <c r="B164" s="19">
        <v>175.580002</v>
      </c>
      <c r="C164" s="8">
        <f t="shared" si="2"/>
        <v>-0.02624998528</v>
      </c>
      <c r="D164" s="19">
        <v>65.620003</v>
      </c>
      <c r="E164" s="8">
        <f t="shared" si="3"/>
        <v>-0.006380060944</v>
      </c>
    </row>
    <row r="165" ht="15.75" customHeight="1">
      <c r="A165" s="18">
        <v>44936.0</v>
      </c>
      <c r="B165" s="19">
        <v>175.160004</v>
      </c>
      <c r="C165" s="8">
        <f t="shared" si="2"/>
        <v>-0.002394926119</v>
      </c>
      <c r="D165" s="19">
        <v>66.779999</v>
      </c>
      <c r="E165" s="8">
        <f t="shared" si="3"/>
        <v>0.01752304629</v>
      </c>
    </row>
    <row r="166" ht="15.75" customHeight="1">
      <c r="A166" s="18">
        <v>44937.0</v>
      </c>
      <c r="B166" s="19">
        <v>174.880005</v>
      </c>
      <c r="C166" s="8">
        <f t="shared" si="2"/>
        <v>-0.00159981175</v>
      </c>
      <c r="D166" s="19">
        <v>67.300003</v>
      </c>
      <c r="E166" s="8">
        <f t="shared" si="3"/>
        <v>0.007756661686</v>
      </c>
    </row>
    <row r="167" ht="15.75" customHeight="1">
      <c r="A167" s="18">
        <v>44938.0</v>
      </c>
      <c r="B167" s="19">
        <v>174.0</v>
      </c>
      <c r="C167" s="8">
        <f t="shared" si="2"/>
        <v>-0.005044753805</v>
      </c>
      <c r="D167" s="19">
        <v>68.989998</v>
      </c>
      <c r="E167" s="8">
        <f t="shared" si="3"/>
        <v>0.02480125634</v>
      </c>
    </row>
    <row r="168" ht="15.75" customHeight="1">
      <c r="A168" s="18">
        <v>44939.0</v>
      </c>
      <c r="B168" s="19">
        <v>173.429993</v>
      </c>
      <c r="C168" s="8">
        <f t="shared" si="2"/>
        <v>-0.003281279814</v>
      </c>
      <c r="D168" s="19">
        <v>69.279999</v>
      </c>
      <c r="E168" s="8">
        <f t="shared" si="3"/>
        <v>0.004194712252</v>
      </c>
    </row>
    <row r="169" ht="15.75" customHeight="1">
      <c r="A169" s="18">
        <v>44943.0</v>
      </c>
      <c r="B169" s="19">
        <v>172.360001</v>
      </c>
      <c r="C169" s="8">
        <f t="shared" si="2"/>
        <v>-0.006188700851</v>
      </c>
      <c r="D169" s="19">
        <v>67.760002</v>
      </c>
      <c r="E169" s="8">
        <f t="shared" si="3"/>
        <v>-0.02218416996</v>
      </c>
    </row>
    <row r="170" ht="15.75" customHeight="1">
      <c r="A170" s="18">
        <v>44944.0</v>
      </c>
      <c r="B170" s="19">
        <v>169.759995</v>
      </c>
      <c r="C170" s="8">
        <f t="shared" si="2"/>
        <v>-0.01519967314</v>
      </c>
      <c r="D170" s="19">
        <v>68.059998</v>
      </c>
      <c r="E170" s="8">
        <f t="shared" si="3"/>
        <v>0.004417559827</v>
      </c>
    </row>
    <row r="171" ht="15.75" customHeight="1">
      <c r="A171" s="18">
        <v>44945.0</v>
      </c>
      <c r="B171" s="19">
        <v>169.529999</v>
      </c>
      <c r="C171" s="8">
        <f t="shared" si="2"/>
        <v>-0.001355749001</v>
      </c>
      <c r="D171" s="19">
        <v>68.879997</v>
      </c>
      <c r="E171" s="8">
        <f t="shared" si="3"/>
        <v>0.01197617688</v>
      </c>
    </row>
    <row r="172" ht="15.75" customHeight="1">
      <c r="A172" s="18">
        <v>44946.0</v>
      </c>
      <c r="B172" s="19">
        <v>168.740005</v>
      </c>
      <c r="C172" s="8">
        <f t="shared" si="2"/>
        <v>-0.004670798042</v>
      </c>
      <c r="D172" s="19">
        <v>69.459999</v>
      </c>
      <c r="E172" s="8">
        <f t="shared" si="3"/>
        <v>0.008385216354</v>
      </c>
    </row>
    <row r="173" ht="15.75" customHeight="1">
      <c r="A173" s="18">
        <v>44949.0</v>
      </c>
      <c r="B173" s="19">
        <v>168.309998</v>
      </c>
      <c r="C173" s="8">
        <f t="shared" si="2"/>
        <v>-0.002551593114</v>
      </c>
      <c r="D173" s="19">
        <v>69.379997</v>
      </c>
      <c r="E173" s="8">
        <f t="shared" si="3"/>
        <v>-0.001152434618</v>
      </c>
    </row>
    <row r="174" ht="15.75" customHeight="1">
      <c r="A174" s="18">
        <v>44950.0</v>
      </c>
      <c r="B174" s="19">
        <v>168.309998</v>
      </c>
      <c r="C174" s="8">
        <f t="shared" si="2"/>
        <v>0</v>
      </c>
      <c r="D174" s="19">
        <v>69.760002</v>
      </c>
      <c r="E174" s="8">
        <f t="shared" si="3"/>
        <v>0.005462209969</v>
      </c>
    </row>
    <row r="175" ht="15.75" customHeight="1">
      <c r="A175" s="18">
        <v>44951.0</v>
      </c>
      <c r="B175" s="19">
        <v>169.509995</v>
      </c>
      <c r="C175" s="8">
        <f t="shared" si="2"/>
        <v>0.007104387378</v>
      </c>
      <c r="D175" s="19">
        <v>70.760002</v>
      </c>
      <c r="E175" s="8">
        <f t="shared" si="3"/>
        <v>0.01423308929</v>
      </c>
    </row>
    <row r="176" ht="15.75" customHeight="1">
      <c r="A176" s="18">
        <v>44952.0</v>
      </c>
      <c r="B176" s="19">
        <v>168.889999</v>
      </c>
      <c r="C176" s="8">
        <f t="shared" si="2"/>
        <v>-0.003664283125</v>
      </c>
      <c r="D176" s="19">
        <v>71.239998</v>
      </c>
      <c r="E176" s="8">
        <f t="shared" si="3"/>
        <v>0.006760532791</v>
      </c>
    </row>
    <row r="177" ht="15.75" customHeight="1">
      <c r="A177" s="18">
        <v>44953.0</v>
      </c>
      <c r="B177" s="19">
        <v>168.229996</v>
      </c>
      <c r="C177" s="8">
        <f t="shared" si="2"/>
        <v>-0.003915542555</v>
      </c>
      <c r="D177" s="19">
        <v>69.879997</v>
      </c>
      <c r="E177" s="8">
        <f t="shared" si="3"/>
        <v>-0.01927498801</v>
      </c>
    </row>
    <row r="178" ht="15.75" customHeight="1">
      <c r="A178" s="18">
        <v>44956.0</v>
      </c>
      <c r="B178" s="19">
        <v>162.0</v>
      </c>
      <c r="C178" s="8">
        <f t="shared" si="2"/>
        <v>-0.03773573172</v>
      </c>
      <c r="D178" s="19">
        <v>69.669998</v>
      </c>
      <c r="E178" s="8">
        <f t="shared" si="3"/>
        <v>-0.003009662</v>
      </c>
    </row>
    <row r="179" ht="15.75" customHeight="1">
      <c r="A179" s="18">
        <v>44957.0</v>
      </c>
      <c r="B179" s="19">
        <v>163.419998</v>
      </c>
      <c r="C179" s="8">
        <f t="shared" si="2"/>
        <v>0.008727226486</v>
      </c>
      <c r="D179" s="19">
        <v>70.150002</v>
      </c>
      <c r="E179" s="8">
        <f t="shared" si="3"/>
        <v>0.006866054724</v>
      </c>
    </row>
    <row r="180" ht="15.75" customHeight="1">
      <c r="A180" s="18">
        <v>44958.0</v>
      </c>
      <c r="B180" s="19">
        <v>164.919998</v>
      </c>
      <c r="C180" s="8">
        <f t="shared" si="2"/>
        <v>0.009136933993</v>
      </c>
      <c r="D180" s="19">
        <v>70.099998</v>
      </c>
      <c r="E180" s="8">
        <f t="shared" si="3"/>
        <v>-0.0007130695489</v>
      </c>
    </row>
    <row r="181" ht="15.75" customHeight="1">
      <c r="A181" s="18">
        <v>44959.0</v>
      </c>
      <c r="B181" s="19">
        <v>165.539993</v>
      </c>
      <c r="C181" s="8">
        <f t="shared" si="2"/>
        <v>0.00375231946</v>
      </c>
      <c r="D181" s="19">
        <v>67.550003</v>
      </c>
      <c r="E181" s="8">
        <f t="shared" si="3"/>
        <v>-0.03705465669</v>
      </c>
    </row>
    <row r="182" ht="15.75" customHeight="1">
      <c r="A182" s="18">
        <v>44960.0</v>
      </c>
      <c r="B182" s="19">
        <v>164.610001</v>
      </c>
      <c r="C182" s="8">
        <f t="shared" si="2"/>
        <v>-0.005633769357</v>
      </c>
      <c r="D182" s="19">
        <v>67.080002</v>
      </c>
      <c r="E182" s="8">
        <f t="shared" si="3"/>
        <v>-0.006982142048</v>
      </c>
    </row>
    <row r="183" ht="15.75" customHeight="1">
      <c r="A183" s="18">
        <v>44963.0</v>
      </c>
      <c r="B183" s="19">
        <v>163.360001</v>
      </c>
      <c r="C183" s="8">
        <f t="shared" si="2"/>
        <v>-0.007622685276</v>
      </c>
      <c r="D183" s="19">
        <v>66.019997</v>
      </c>
      <c r="E183" s="8">
        <f t="shared" si="3"/>
        <v>-0.01592828579</v>
      </c>
    </row>
    <row r="184" ht="15.75" customHeight="1">
      <c r="A184" s="18">
        <v>44964.0</v>
      </c>
      <c r="B184" s="19">
        <v>163.399994</v>
      </c>
      <c r="C184" s="8">
        <f t="shared" si="2"/>
        <v>0.0002447851684</v>
      </c>
      <c r="D184" s="19">
        <v>66.809998</v>
      </c>
      <c r="E184" s="8">
        <f t="shared" si="3"/>
        <v>0.01189505902</v>
      </c>
    </row>
    <row r="185" ht="15.75" customHeight="1">
      <c r="A185" s="18">
        <v>44965.0</v>
      </c>
      <c r="B185" s="19">
        <v>163.610001</v>
      </c>
      <c r="C185" s="8">
        <f t="shared" si="2"/>
        <v>0.001284407401</v>
      </c>
      <c r="D185" s="19">
        <v>66.550003</v>
      </c>
      <c r="E185" s="8">
        <f t="shared" si="3"/>
        <v>-0.003899150082</v>
      </c>
    </row>
    <row r="186" ht="15.75" customHeight="1">
      <c r="A186" s="18">
        <v>44966.0</v>
      </c>
      <c r="B186" s="19">
        <v>161.399994</v>
      </c>
      <c r="C186" s="8">
        <f t="shared" si="2"/>
        <v>-0.01359983445</v>
      </c>
      <c r="D186" s="19">
        <v>66.68</v>
      </c>
      <c r="E186" s="8">
        <f t="shared" si="3"/>
        <v>0.001951467963</v>
      </c>
    </row>
    <row r="187" ht="15.75" customHeight="1">
      <c r="A187" s="18">
        <v>44967.0</v>
      </c>
      <c r="B187" s="19">
        <v>162.149994</v>
      </c>
      <c r="C187" s="8">
        <f t="shared" si="2"/>
        <v>0.004636077089</v>
      </c>
      <c r="D187" s="19">
        <v>65.980003</v>
      </c>
      <c r="E187" s="8">
        <f t="shared" si="3"/>
        <v>-0.01055334661</v>
      </c>
    </row>
    <row r="188" ht="15.75" customHeight="1">
      <c r="A188" s="18">
        <v>44970.0</v>
      </c>
      <c r="B188" s="19">
        <v>162.75</v>
      </c>
      <c r="C188" s="8">
        <f t="shared" si="2"/>
        <v>0.003693485338</v>
      </c>
      <c r="D188" s="19">
        <v>66.739998</v>
      </c>
      <c r="E188" s="8">
        <f t="shared" si="3"/>
        <v>0.01145273209</v>
      </c>
    </row>
    <row r="189" ht="15.75" customHeight="1">
      <c r="A189" s="18">
        <v>44971.0</v>
      </c>
      <c r="B189" s="19">
        <v>162.039993</v>
      </c>
      <c r="C189" s="8">
        <f t="shared" si="2"/>
        <v>-0.004372105953</v>
      </c>
      <c r="D189" s="19">
        <v>67.160004</v>
      </c>
      <c r="E189" s="8">
        <f t="shared" si="3"/>
        <v>0.006273448412</v>
      </c>
    </row>
    <row r="190" ht="15.75" customHeight="1">
      <c r="A190" s="18">
        <v>44972.0</v>
      </c>
      <c r="B190" s="19">
        <v>159.369995</v>
      </c>
      <c r="C190" s="8">
        <f t="shared" si="2"/>
        <v>-0.01661466364</v>
      </c>
      <c r="D190" s="19">
        <v>66.800003</v>
      </c>
      <c r="E190" s="8">
        <f t="shared" si="3"/>
        <v>-0.005374766316</v>
      </c>
    </row>
    <row r="191" ht="15.75" customHeight="1">
      <c r="A191" s="18">
        <v>44973.0</v>
      </c>
      <c r="B191" s="19">
        <v>158.240005</v>
      </c>
      <c r="C191" s="8">
        <f t="shared" si="2"/>
        <v>-0.007115612026</v>
      </c>
      <c r="D191" s="19">
        <v>67.129997</v>
      </c>
      <c r="E191" s="8">
        <f t="shared" si="3"/>
        <v>0.004927867808</v>
      </c>
    </row>
    <row r="192" ht="15.75" customHeight="1">
      <c r="A192" s="18">
        <v>44974.0</v>
      </c>
      <c r="B192" s="19">
        <v>160.389999</v>
      </c>
      <c r="C192" s="8">
        <f t="shared" si="2"/>
        <v>0.01349544364</v>
      </c>
      <c r="D192" s="19">
        <v>66.440002</v>
      </c>
      <c r="E192" s="8">
        <f t="shared" si="3"/>
        <v>-0.01033167841</v>
      </c>
    </row>
    <row r="193" ht="15.75" customHeight="1">
      <c r="A193" s="18">
        <v>44978.0</v>
      </c>
      <c r="B193" s="19">
        <v>158.0</v>
      </c>
      <c r="C193" s="8">
        <f t="shared" si="2"/>
        <v>-0.01501331009</v>
      </c>
      <c r="D193" s="19">
        <v>66.269997</v>
      </c>
      <c r="E193" s="8">
        <f t="shared" si="3"/>
        <v>-0.002562054017</v>
      </c>
    </row>
    <row r="194" ht="15.75" customHeight="1">
      <c r="A194" s="18">
        <v>44979.0</v>
      </c>
      <c r="B194" s="19">
        <v>157.779999</v>
      </c>
      <c r="C194" s="8">
        <f t="shared" si="2"/>
        <v>-0.001393381698</v>
      </c>
      <c r="D194" s="19">
        <v>64.18</v>
      </c>
      <c r="E194" s="8">
        <f t="shared" si="3"/>
        <v>-0.03204562515</v>
      </c>
    </row>
    <row r="195" ht="15.75" customHeight="1">
      <c r="A195" s="18">
        <v>44980.0</v>
      </c>
      <c r="B195" s="19">
        <v>157.729996</v>
      </c>
      <c r="C195" s="8">
        <f t="shared" si="2"/>
        <v>-0.0003169661894</v>
      </c>
      <c r="D195" s="19">
        <v>62.830002</v>
      </c>
      <c r="E195" s="8">
        <f t="shared" si="3"/>
        <v>-0.02125893743</v>
      </c>
    </row>
    <row r="196" ht="15.75" customHeight="1">
      <c r="A196" s="18">
        <v>44981.0</v>
      </c>
      <c r="B196" s="19">
        <v>155.970001</v>
      </c>
      <c r="C196" s="8">
        <f t="shared" si="2"/>
        <v>-0.01122099766</v>
      </c>
      <c r="D196" s="19">
        <v>60.43</v>
      </c>
      <c r="E196" s="8">
        <f t="shared" si="3"/>
        <v>-0.03894702787</v>
      </c>
    </row>
    <row r="197" ht="15.75" customHeight="1">
      <c r="A197" s="18">
        <v>44984.0</v>
      </c>
      <c r="B197" s="19">
        <v>155.630005</v>
      </c>
      <c r="C197" s="8">
        <f t="shared" si="2"/>
        <v>-0.002182260131</v>
      </c>
      <c r="D197" s="19">
        <v>60.450001</v>
      </c>
      <c r="E197" s="8">
        <f t="shared" si="3"/>
        <v>0.0003309232299</v>
      </c>
    </row>
    <row r="198" ht="15.75" customHeight="1">
      <c r="A198" s="18">
        <v>44985.0</v>
      </c>
      <c r="B198" s="19">
        <v>153.259995</v>
      </c>
      <c r="C198" s="8">
        <f t="shared" si="2"/>
        <v>-0.01534563443</v>
      </c>
      <c r="D198" s="19">
        <v>60.970001</v>
      </c>
      <c r="E198" s="8">
        <f t="shared" si="3"/>
        <v>0.008565362718</v>
      </c>
    </row>
    <row r="199" ht="15.75" customHeight="1">
      <c r="A199" s="18">
        <v>44986.0</v>
      </c>
      <c r="B199" s="19">
        <v>152.570007</v>
      </c>
      <c r="C199" s="8">
        <f t="shared" si="2"/>
        <v>-0.004512239912</v>
      </c>
      <c r="D199" s="19">
        <v>63.16</v>
      </c>
      <c r="E199" s="8">
        <f t="shared" si="3"/>
        <v>0.03528923307</v>
      </c>
    </row>
    <row r="200" ht="15.75" customHeight="1">
      <c r="A200" s="18">
        <v>44987.0</v>
      </c>
      <c r="B200" s="19">
        <v>152.449997</v>
      </c>
      <c r="C200" s="8">
        <f t="shared" si="2"/>
        <v>-0.00078689925</v>
      </c>
      <c r="D200" s="19">
        <v>65.010002</v>
      </c>
      <c r="E200" s="8">
        <f t="shared" si="3"/>
        <v>0.02886994559</v>
      </c>
    </row>
    <row r="201" ht="15.75" customHeight="1">
      <c r="A201" s="18">
        <v>44988.0</v>
      </c>
      <c r="B201" s="19">
        <v>154.020004</v>
      </c>
      <c r="C201" s="8">
        <f t="shared" si="2"/>
        <v>0.01024583633</v>
      </c>
      <c r="D201" s="19">
        <v>65.849998</v>
      </c>
      <c r="E201" s="8">
        <f t="shared" si="3"/>
        <v>0.01283826284</v>
      </c>
    </row>
    <row r="202" ht="15.75" customHeight="1">
      <c r="A202" s="18">
        <v>44991.0</v>
      </c>
      <c r="B202" s="19">
        <v>155.559998</v>
      </c>
      <c r="C202" s="8">
        <f t="shared" si="2"/>
        <v>0.009949006349</v>
      </c>
      <c r="D202" s="19">
        <v>64.040001</v>
      </c>
      <c r="E202" s="8">
        <f t="shared" si="3"/>
        <v>-0.02787149407</v>
      </c>
    </row>
    <row r="203" ht="15.75" customHeight="1">
      <c r="A203" s="18">
        <v>44992.0</v>
      </c>
      <c r="B203" s="19">
        <v>154.089996</v>
      </c>
      <c r="C203" s="8">
        <f t="shared" si="2"/>
        <v>-0.009494675096</v>
      </c>
      <c r="D203" s="19">
        <v>62.209999</v>
      </c>
      <c r="E203" s="8">
        <f t="shared" si="3"/>
        <v>-0.02899216129</v>
      </c>
    </row>
    <row r="204" ht="15.75" customHeight="1">
      <c r="A204" s="18">
        <v>44993.0</v>
      </c>
      <c r="B204" s="19">
        <v>152.960007</v>
      </c>
      <c r="C204" s="8">
        <f t="shared" si="2"/>
        <v>-0.007360326268</v>
      </c>
      <c r="D204" s="19">
        <v>63.259998</v>
      </c>
      <c r="E204" s="8">
        <f t="shared" si="3"/>
        <v>0.01673744381</v>
      </c>
    </row>
    <row r="205" ht="15.75" customHeight="1">
      <c r="A205" s="18">
        <v>44994.0</v>
      </c>
      <c r="B205" s="19">
        <v>151.240005</v>
      </c>
      <c r="C205" s="8">
        <f t="shared" si="2"/>
        <v>-0.01130848298</v>
      </c>
      <c r="D205" s="19">
        <v>60.73</v>
      </c>
      <c r="E205" s="8">
        <f t="shared" si="3"/>
        <v>-0.04081537635</v>
      </c>
    </row>
    <row r="206" ht="15.75" customHeight="1">
      <c r="A206" s="18">
        <v>44995.0</v>
      </c>
      <c r="B206" s="19">
        <v>151.610001</v>
      </c>
      <c r="C206" s="8">
        <f t="shared" si="2"/>
        <v>0.002443428607</v>
      </c>
      <c r="D206" s="19">
        <v>60.110001</v>
      </c>
      <c r="E206" s="8">
        <f t="shared" si="3"/>
        <v>-0.01026157622</v>
      </c>
    </row>
    <row r="207" ht="15.75" customHeight="1">
      <c r="A207" s="18">
        <v>44998.0</v>
      </c>
      <c r="B207" s="19">
        <v>153.059998</v>
      </c>
      <c r="C207" s="8">
        <f t="shared" si="2"/>
        <v>0.009518547626</v>
      </c>
      <c r="D207" s="19">
        <v>60.720001</v>
      </c>
      <c r="E207" s="8">
        <f t="shared" si="3"/>
        <v>0.01009691587</v>
      </c>
    </row>
    <row r="208" ht="15.75" customHeight="1">
      <c r="A208" s="18">
        <v>44999.0</v>
      </c>
      <c r="B208" s="19">
        <v>153.919998</v>
      </c>
      <c r="C208" s="8">
        <f t="shared" si="2"/>
        <v>0.005602985609</v>
      </c>
      <c r="D208" s="19">
        <v>61.0</v>
      </c>
      <c r="E208" s="8">
        <f t="shared" si="3"/>
        <v>0.004600714617</v>
      </c>
    </row>
    <row r="209" ht="15.75" customHeight="1">
      <c r="A209" s="18">
        <v>45000.0</v>
      </c>
      <c r="B209" s="19">
        <v>154.350006</v>
      </c>
      <c r="C209" s="8">
        <f t="shared" si="2"/>
        <v>0.002789815897</v>
      </c>
      <c r="D209" s="19">
        <v>58.18</v>
      </c>
      <c r="E209" s="8">
        <f t="shared" si="3"/>
        <v>-0.04733221111</v>
      </c>
    </row>
    <row r="210" ht="15.75" customHeight="1">
      <c r="A210" s="18">
        <v>45001.0</v>
      </c>
      <c r="B210" s="19">
        <v>154.029999</v>
      </c>
      <c r="C210" s="8">
        <f t="shared" si="2"/>
        <v>-0.002075407677</v>
      </c>
      <c r="D210" s="19">
        <v>57.580002</v>
      </c>
      <c r="E210" s="8">
        <f t="shared" si="3"/>
        <v>-0.01036633315</v>
      </c>
    </row>
    <row r="211" ht="15.75" customHeight="1">
      <c r="A211" s="18">
        <v>45002.0</v>
      </c>
      <c r="B211" s="19">
        <v>152.380005</v>
      </c>
      <c r="C211" s="8">
        <f t="shared" si="2"/>
        <v>-0.01076994829</v>
      </c>
      <c r="D211" s="19">
        <v>57.599998</v>
      </c>
      <c r="E211" s="8">
        <f t="shared" si="3"/>
        <v>0.0003472130613</v>
      </c>
    </row>
    <row r="212" ht="15.75" customHeight="1">
      <c r="A212" s="18">
        <v>45005.0</v>
      </c>
      <c r="B212" s="19">
        <v>153.889999</v>
      </c>
      <c r="C212" s="8">
        <f t="shared" si="2"/>
        <v>0.00986062112</v>
      </c>
      <c r="D212" s="19">
        <v>58.759998</v>
      </c>
      <c r="E212" s="8">
        <f t="shared" si="3"/>
        <v>0.01993878429</v>
      </c>
    </row>
    <row r="213" ht="15.75" customHeight="1">
      <c r="A213" s="18">
        <v>45006.0</v>
      </c>
      <c r="B213" s="19">
        <v>153.889999</v>
      </c>
      <c r="C213" s="8">
        <f t="shared" si="2"/>
        <v>0</v>
      </c>
      <c r="D213" s="19">
        <v>58.200001</v>
      </c>
      <c r="E213" s="8">
        <f t="shared" si="3"/>
        <v>-0.009575945349</v>
      </c>
    </row>
    <row r="214" ht="15.75" customHeight="1">
      <c r="A214" s="18">
        <v>45007.0</v>
      </c>
      <c r="B214" s="19">
        <v>151.050003</v>
      </c>
      <c r="C214" s="8">
        <f t="shared" si="2"/>
        <v>-0.01862712728</v>
      </c>
      <c r="D214" s="19">
        <v>57.529999</v>
      </c>
      <c r="E214" s="8">
        <f t="shared" si="3"/>
        <v>-0.01157883843</v>
      </c>
    </row>
    <row r="215" ht="15.75" customHeight="1">
      <c r="A215" s="18">
        <v>45008.0</v>
      </c>
      <c r="B215" s="19">
        <v>151.130005</v>
      </c>
      <c r="C215" s="8">
        <f t="shared" si="2"/>
        <v>0.0005294989725</v>
      </c>
      <c r="D215" s="19">
        <v>57.610001</v>
      </c>
      <c r="E215" s="8">
        <f t="shared" si="3"/>
        <v>0.001389647609</v>
      </c>
    </row>
    <row r="216" ht="15.75" customHeight="1">
      <c r="A216" s="18">
        <v>45009.0</v>
      </c>
      <c r="B216" s="19">
        <v>152.649994</v>
      </c>
      <c r="C216" s="8">
        <f t="shared" si="2"/>
        <v>0.01000725321</v>
      </c>
      <c r="D216" s="19">
        <v>58.150002</v>
      </c>
      <c r="E216" s="8">
        <f t="shared" si="3"/>
        <v>0.009329732256</v>
      </c>
    </row>
    <row r="217" ht="15.75" customHeight="1">
      <c r="A217" s="18">
        <v>45012.0</v>
      </c>
      <c r="B217" s="19">
        <v>153.300003</v>
      </c>
      <c r="C217" s="8">
        <f t="shared" si="2"/>
        <v>0.004249125572</v>
      </c>
      <c r="D217" s="19">
        <v>58.380001</v>
      </c>
      <c r="E217" s="8">
        <f t="shared" si="3"/>
        <v>0.003947469197</v>
      </c>
    </row>
    <row r="218" ht="15.75" customHeight="1">
      <c r="A218" s="18">
        <v>45013.0</v>
      </c>
      <c r="B218" s="19">
        <v>151.820007</v>
      </c>
      <c r="C218" s="8">
        <f t="shared" si="2"/>
        <v>-0.009701150751</v>
      </c>
      <c r="D218" s="19">
        <v>59.639999</v>
      </c>
      <c r="E218" s="8">
        <f t="shared" si="3"/>
        <v>0.02135309057</v>
      </c>
    </row>
    <row r="219" ht="15.75" customHeight="1">
      <c r="A219" s="18">
        <v>45014.0</v>
      </c>
      <c r="B219" s="19">
        <v>153.309998</v>
      </c>
      <c r="C219" s="8">
        <f t="shared" si="2"/>
        <v>0.009766347581</v>
      </c>
      <c r="D219" s="19">
        <v>60.790001</v>
      </c>
      <c r="E219" s="8">
        <f t="shared" si="3"/>
        <v>0.01909884508</v>
      </c>
    </row>
    <row r="220" ht="15.75" customHeight="1">
      <c r="A220" s="18">
        <v>45015.0</v>
      </c>
      <c r="B220" s="19">
        <v>153.429993</v>
      </c>
      <c r="C220" s="8">
        <f t="shared" si="2"/>
        <v>0.0007823890568</v>
      </c>
      <c r="D220" s="19">
        <v>62.889999</v>
      </c>
      <c r="E220" s="8">
        <f t="shared" si="3"/>
        <v>0.03396183444</v>
      </c>
    </row>
    <row r="221" ht="15.75" customHeight="1">
      <c r="A221" s="18">
        <v>45016.0</v>
      </c>
      <c r="B221" s="19">
        <v>155.0</v>
      </c>
      <c r="C221" s="8">
        <f t="shared" si="2"/>
        <v>0.01018072559</v>
      </c>
      <c r="D221" s="19">
        <v>63.41</v>
      </c>
      <c r="E221" s="8">
        <f t="shared" si="3"/>
        <v>0.008234425057</v>
      </c>
    </row>
    <row r="222" ht="15.75" customHeight="1">
      <c r="A222" s="18">
        <v>45019.0</v>
      </c>
      <c r="B222" s="19">
        <v>156.850006</v>
      </c>
      <c r="C222" s="8">
        <f t="shared" si="2"/>
        <v>0.01186485597</v>
      </c>
      <c r="D222" s="19">
        <v>62.810001</v>
      </c>
      <c r="E222" s="8">
        <f t="shared" si="3"/>
        <v>-0.009507265325</v>
      </c>
    </row>
    <row r="223" ht="15.75" customHeight="1">
      <c r="A223" s="18">
        <v>45020.0</v>
      </c>
      <c r="B223" s="19">
        <v>158.490005</v>
      </c>
      <c r="C223" s="8">
        <f t="shared" si="2"/>
        <v>0.0104015585</v>
      </c>
      <c r="D223" s="19">
        <v>60.880001</v>
      </c>
      <c r="E223" s="8">
        <f t="shared" si="3"/>
        <v>-0.03120958241</v>
      </c>
    </row>
    <row r="224" ht="15.75" customHeight="1">
      <c r="A224" s="18">
        <v>45021.0</v>
      </c>
      <c r="B224" s="19">
        <v>165.610001</v>
      </c>
      <c r="C224" s="8">
        <f t="shared" si="2"/>
        <v>0.04394410125</v>
      </c>
      <c r="D224" s="19">
        <v>60.639999</v>
      </c>
      <c r="E224" s="8">
        <f t="shared" si="3"/>
        <v>-0.003950005136</v>
      </c>
    </row>
    <row r="225" ht="15.75" customHeight="1">
      <c r="A225" s="18">
        <v>45022.0</v>
      </c>
      <c r="B225" s="19">
        <v>165.149994</v>
      </c>
      <c r="C225" s="8">
        <f t="shared" si="2"/>
        <v>-0.002781517133</v>
      </c>
      <c r="D225" s="19">
        <v>59.959999</v>
      </c>
      <c r="E225" s="8">
        <f t="shared" si="3"/>
        <v>-0.01127706829</v>
      </c>
    </row>
    <row r="226" ht="15.75" customHeight="1">
      <c r="A226" s="18">
        <v>45026.0</v>
      </c>
      <c r="B226" s="19">
        <v>164.320007</v>
      </c>
      <c r="C226" s="8">
        <f t="shared" si="2"/>
        <v>-0.005038326726</v>
      </c>
      <c r="D226" s="19">
        <v>60.32</v>
      </c>
      <c r="E226" s="8">
        <f t="shared" si="3"/>
        <v>0.005986067143</v>
      </c>
    </row>
    <row r="227" ht="15.75" customHeight="1">
      <c r="A227" s="18">
        <v>45027.0</v>
      </c>
      <c r="B227" s="19">
        <v>164.270004</v>
      </c>
      <c r="C227" s="8">
        <f t="shared" si="2"/>
        <v>-0.0003043488768</v>
      </c>
      <c r="D227" s="19">
        <v>62.709999</v>
      </c>
      <c r="E227" s="8">
        <f t="shared" si="3"/>
        <v>0.03885718491</v>
      </c>
    </row>
    <row r="228" ht="15.75" customHeight="1">
      <c r="A228" s="18">
        <v>45028.0</v>
      </c>
      <c r="B228" s="19">
        <v>163.919998</v>
      </c>
      <c r="C228" s="8">
        <f t="shared" si="2"/>
        <v>-0.002132948174</v>
      </c>
      <c r="D228" s="19">
        <v>62.389999</v>
      </c>
      <c r="E228" s="8">
        <f t="shared" si="3"/>
        <v>-0.005115918514</v>
      </c>
    </row>
    <row r="229" ht="15.75" customHeight="1">
      <c r="A229" s="18">
        <v>45029.0</v>
      </c>
      <c r="B229" s="19">
        <v>166.110001</v>
      </c>
      <c r="C229" s="8">
        <f t="shared" si="2"/>
        <v>0.01327173379</v>
      </c>
      <c r="D229" s="19">
        <v>62.700001</v>
      </c>
      <c r="E229" s="8">
        <f t="shared" si="3"/>
        <v>0.004956473493</v>
      </c>
    </row>
    <row r="230" ht="15.75" customHeight="1">
      <c r="A230" s="18">
        <v>45030.0</v>
      </c>
      <c r="B230" s="19">
        <v>165.839996</v>
      </c>
      <c r="C230" s="8">
        <f t="shared" si="2"/>
        <v>-0.001626781515</v>
      </c>
      <c r="D230" s="19">
        <v>61.580002</v>
      </c>
      <c r="E230" s="8">
        <f t="shared" si="3"/>
        <v>-0.01802428861</v>
      </c>
    </row>
    <row r="231" ht="15.75" customHeight="1">
      <c r="A231" s="18">
        <v>45033.0</v>
      </c>
      <c r="B231" s="19">
        <v>165.669998</v>
      </c>
      <c r="C231" s="8">
        <f t="shared" si="2"/>
        <v>-0.00102559813</v>
      </c>
      <c r="D231" s="19">
        <v>62.139999</v>
      </c>
      <c r="E231" s="8">
        <f t="shared" si="3"/>
        <v>0.009052712898</v>
      </c>
    </row>
    <row r="232" ht="15.75" customHeight="1">
      <c r="A232" s="18">
        <v>45034.0</v>
      </c>
      <c r="B232" s="19">
        <v>161.009995</v>
      </c>
      <c r="C232" s="8">
        <f t="shared" si="2"/>
        <v>-0.02853140208</v>
      </c>
      <c r="D232" s="19">
        <v>63.349998</v>
      </c>
      <c r="E232" s="8">
        <f t="shared" si="3"/>
        <v>0.01928498732</v>
      </c>
    </row>
    <row r="233" ht="15.75" customHeight="1">
      <c r="A233" s="18">
        <v>45035.0</v>
      </c>
      <c r="B233" s="19">
        <v>162.529999</v>
      </c>
      <c r="C233" s="8">
        <f t="shared" si="2"/>
        <v>0.009396150159</v>
      </c>
      <c r="D233" s="19">
        <v>62.740002</v>
      </c>
      <c r="E233" s="8">
        <f t="shared" si="3"/>
        <v>-0.009675640556</v>
      </c>
    </row>
    <row r="234" ht="15.75" customHeight="1">
      <c r="A234" s="18">
        <v>45036.0</v>
      </c>
      <c r="B234" s="19">
        <v>163.580002</v>
      </c>
      <c r="C234" s="8">
        <f t="shared" si="2"/>
        <v>0.006439585571</v>
      </c>
      <c r="D234" s="19">
        <v>60.709999</v>
      </c>
      <c r="E234" s="8">
        <f t="shared" si="3"/>
        <v>-0.03289082197</v>
      </c>
    </row>
    <row r="235" ht="15.75" customHeight="1">
      <c r="A235" s="18">
        <v>45037.0</v>
      </c>
      <c r="B235" s="19">
        <v>162.690002</v>
      </c>
      <c r="C235" s="8">
        <f t="shared" si="2"/>
        <v>-0.005455617719</v>
      </c>
      <c r="D235" s="19">
        <v>58.75</v>
      </c>
      <c r="E235" s="8">
        <f t="shared" si="3"/>
        <v>-0.03281725965</v>
      </c>
    </row>
    <row r="236" ht="15.75" customHeight="1">
      <c r="A236" s="18">
        <v>45040.0</v>
      </c>
      <c r="B236" s="19">
        <v>163.679993</v>
      </c>
      <c r="C236" s="8">
        <f t="shared" si="2"/>
        <v>0.006066697623</v>
      </c>
      <c r="D236" s="19">
        <v>59.119999</v>
      </c>
      <c r="E236" s="8">
        <f t="shared" si="3"/>
        <v>0.006278106701</v>
      </c>
    </row>
    <row r="237" ht="15.75" customHeight="1">
      <c r="A237" s="18">
        <v>45041.0</v>
      </c>
      <c r="B237" s="19">
        <v>165.179993</v>
      </c>
      <c r="C237" s="8">
        <f t="shared" si="2"/>
        <v>0.009122486568</v>
      </c>
      <c r="D237" s="19">
        <v>57.099998</v>
      </c>
      <c r="E237" s="8">
        <f t="shared" si="3"/>
        <v>-0.03476517809</v>
      </c>
    </row>
    <row r="238" ht="15.75" customHeight="1">
      <c r="A238" s="18">
        <v>45042.0</v>
      </c>
      <c r="B238" s="19">
        <v>162.619995</v>
      </c>
      <c r="C238" s="8">
        <f t="shared" si="2"/>
        <v>-0.01561958597</v>
      </c>
      <c r="D238" s="19">
        <v>58.360001</v>
      </c>
      <c r="E238" s="8">
        <f t="shared" si="3"/>
        <v>0.02182665915</v>
      </c>
    </row>
    <row r="239" ht="15.75" customHeight="1">
      <c r="A239" s="18">
        <v>45043.0</v>
      </c>
      <c r="B239" s="19">
        <v>163.0</v>
      </c>
      <c r="C239" s="8">
        <f t="shared" si="2"/>
        <v>0.002334040774</v>
      </c>
      <c r="D239" s="19">
        <v>59.060001</v>
      </c>
      <c r="E239" s="8">
        <f t="shared" si="3"/>
        <v>0.01192315246</v>
      </c>
    </row>
    <row r="240" ht="15.75" customHeight="1">
      <c r="A240" s="18">
        <v>45044.0</v>
      </c>
      <c r="B240" s="19">
        <v>163.699997</v>
      </c>
      <c r="C240" s="8">
        <f t="shared" si="2"/>
        <v>0.004285265244</v>
      </c>
      <c r="D240" s="19">
        <v>59.040001</v>
      </c>
      <c r="E240" s="8">
        <f t="shared" si="3"/>
        <v>-0.0003386960178</v>
      </c>
    </row>
    <row r="241" ht="15.75" customHeight="1">
      <c r="A241" s="18">
        <v>45047.0</v>
      </c>
      <c r="B241" s="19">
        <v>163.600006</v>
      </c>
      <c r="C241" s="8">
        <f t="shared" si="2"/>
        <v>-0.0006110052074</v>
      </c>
      <c r="D241" s="19">
        <v>58.650002</v>
      </c>
      <c r="E241" s="8">
        <f t="shared" si="3"/>
        <v>-0.00662758803</v>
      </c>
    </row>
    <row r="242" ht="15.75" customHeight="1">
      <c r="A242" s="18">
        <v>45048.0</v>
      </c>
      <c r="B242" s="19">
        <v>165.029999</v>
      </c>
      <c r="C242" s="8">
        <f t="shared" si="2"/>
        <v>0.008702808653</v>
      </c>
      <c r="D242" s="19">
        <v>57.740002</v>
      </c>
      <c r="E242" s="8">
        <f t="shared" si="3"/>
        <v>-0.01563740033</v>
      </c>
    </row>
    <row r="243" ht="15.75" customHeight="1">
      <c r="A243" s="18">
        <v>45049.0</v>
      </c>
      <c r="B243" s="19">
        <v>162.869995</v>
      </c>
      <c r="C243" s="8">
        <f t="shared" si="2"/>
        <v>-0.01317496361</v>
      </c>
      <c r="D243" s="19">
        <v>58.200001</v>
      </c>
      <c r="E243" s="8">
        <f t="shared" si="3"/>
        <v>0.007935163047</v>
      </c>
    </row>
    <row r="244" ht="15.75" customHeight="1">
      <c r="A244" s="18">
        <v>45050.0</v>
      </c>
      <c r="B244" s="19">
        <v>162.130005</v>
      </c>
      <c r="C244" s="8">
        <f t="shared" si="2"/>
        <v>-0.004553792485</v>
      </c>
      <c r="D244" s="19">
        <v>58.18</v>
      </c>
      <c r="E244" s="8">
        <f t="shared" si="3"/>
        <v>-0.0003437188525</v>
      </c>
    </row>
    <row r="245" ht="15.75" customHeight="1">
      <c r="A245" s="18">
        <v>45051.0</v>
      </c>
      <c r="B245" s="19">
        <v>162.679993</v>
      </c>
      <c r="C245" s="8">
        <f t="shared" si="2"/>
        <v>0.003386524608</v>
      </c>
      <c r="D245" s="19">
        <v>60.790001</v>
      </c>
      <c r="E245" s="8">
        <f t="shared" si="3"/>
        <v>0.04388366514</v>
      </c>
    </row>
    <row r="246" ht="15.75" customHeight="1">
      <c r="A246" s="18">
        <v>45054.0</v>
      </c>
      <c r="B246" s="19">
        <v>162.309998</v>
      </c>
      <c r="C246" s="8">
        <f t="shared" si="2"/>
        <v>-0.002276963415</v>
      </c>
      <c r="D246" s="19">
        <v>60.869999</v>
      </c>
      <c r="E246" s="8">
        <f t="shared" si="3"/>
        <v>0.001315107867</v>
      </c>
    </row>
    <row r="247" ht="15.75" customHeight="1">
      <c r="A247" s="18">
        <v>45055.0</v>
      </c>
      <c r="B247" s="19">
        <v>161.050003</v>
      </c>
      <c r="C247" s="8">
        <f t="shared" si="2"/>
        <v>-0.00779318019</v>
      </c>
      <c r="D247" s="19">
        <v>60.48</v>
      </c>
      <c r="E247" s="8">
        <f t="shared" si="3"/>
        <v>-0.006427694206</v>
      </c>
    </row>
    <row r="248" ht="15.75" customHeight="1">
      <c r="A248" s="18">
        <v>45056.0</v>
      </c>
      <c r="B248" s="19">
        <v>161.649994</v>
      </c>
      <c r="C248" s="8">
        <f t="shared" si="2"/>
        <v>0.003718572649</v>
      </c>
      <c r="D248" s="19">
        <v>59.650002</v>
      </c>
      <c r="E248" s="8">
        <f t="shared" si="3"/>
        <v>-0.0138185498</v>
      </c>
    </row>
    <row r="249" ht="15.75" customHeight="1">
      <c r="A249" s="18">
        <v>45057.0</v>
      </c>
      <c r="B249" s="19">
        <v>160.990005</v>
      </c>
      <c r="C249" s="8">
        <f t="shared" si="2"/>
        <v>-0.004091184742</v>
      </c>
      <c r="D249" s="19">
        <v>57.669998</v>
      </c>
      <c r="E249" s="8">
        <f t="shared" si="3"/>
        <v>-0.03375710913</v>
      </c>
    </row>
    <row r="250" ht="15.75" customHeight="1">
      <c r="A250" s="18">
        <v>45058.0</v>
      </c>
      <c r="B250" s="19">
        <v>160.779999</v>
      </c>
      <c r="C250" s="8">
        <f t="shared" si="2"/>
        <v>-0.001305317632</v>
      </c>
      <c r="D250" s="19">
        <v>58.310001</v>
      </c>
      <c r="E250" s="8">
        <f t="shared" si="3"/>
        <v>0.01103654944</v>
      </c>
    </row>
    <row r="251" ht="15.75" customHeight="1">
      <c r="A251" s="18">
        <v>45061.0</v>
      </c>
      <c r="B251" s="19">
        <v>159.550003</v>
      </c>
      <c r="C251" s="8">
        <f t="shared" si="2"/>
        <v>-0.007679593153</v>
      </c>
      <c r="D251" s="19">
        <v>59.48</v>
      </c>
      <c r="E251" s="8">
        <f t="shared" si="3"/>
        <v>0.01986649921</v>
      </c>
    </row>
    <row r="252" ht="15.75" customHeight="1">
      <c r="A252" s="18">
        <v>45062.0</v>
      </c>
      <c r="B252" s="19">
        <v>159.339996</v>
      </c>
      <c r="C252" s="8">
        <f t="shared" si="2"/>
        <v>-0.001317112678</v>
      </c>
      <c r="D252" s="19">
        <v>58.130001</v>
      </c>
      <c r="E252" s="8">
        <f t="shared" si="3"/>
        <v>-0.02295822268</v>
      </c>
    </row>
    <row r="253" ht="15.75" customHeight="1">
      <c r="A253" s="18">
        <v>45063.0</v>
      </c>
      <c r="B253" s="19">
        <v>158.990005</v>
      </c>
      <c r="C253" s="8">
        <f t="shared" si="2"/>
        <v>-0.00219892024</v>
      </c>
      <c r="D253" s="19">
        <v>59.139999</v>
      </c>
      <c r="E253" s="8">
        <f t="shared" si="3"/>
        <v>0.0172255986</v>
      </c>
    </row>
    <row r="254" ht="15.75" customHeight="1">
      <c r="A254" s="18">
        <v>45064.0</v>
      </c>
      <c r="B254" s="19">
        <v>158.479996</v>
      </c>
      <c r="C254" s="8">
        <f t="shared" si="2"/>
        <v>-0.003212961459</v>
      </c>
      <c r="D254" s="19">
        <v>58.490002</v>
      </c>
      <c r="E254" s="8">
        <f t="shared" si="3"/>
        <v>-0.01105166387</v>
      </c>
    </row>
    <row r="255" ht="15.75" customHeight="1">
      <c r="A255" s="18">
        <v>45065.0</v>
      </c>
      <c r="B255" s="19">
        <v>158.910004</v>
      </c>
      <c r="C255" s="8">
        <f t="shared" si="2"/>
        <v>0.002709652246</v>
      </c>
      <c r="D255" s="19">
        <v>58.529999</v>
      </c>
      <c r="E255" s="8">
        <f t="shared" si="3"/>
        <v>0.0006835925691</v>
      </c>
    </row>
    <row r="256" ht="15.75" customHeight="1">
      <c r="A256" s="18">
        <v>45068.0</v>
      </c>
      <c r="B256" s="19">
        <v>156.869995</v>
      </c>
      <c r="C256" s="8">
        <f t="shared" si="2"/>
        <v>-0.0129206244</v>
      </c>
      <c r="D256" s="19">
        <v>58.619999</v>
      </c>
      <c r="E256" s="8">
        <f t="shared" si="3"/>
        <v>0.001536492006</v>
      </c>
    </row>
    <row r="257" ht="15.75" customHeight="1">
      <c r="A257" s="18">
        <v>45069.0</v>
      </c>
      <c r="B257" s="19">
        <v>156.809998</v>
      </c>
      <c r="C257" s="8">
        <f t="shared" si="2"/>
        <v>-0.000382536356</v>
      </c>
      <c r="D257" s="19">
        <v>57.740002</v>
      </c>
      <c r="E257" s="8">
        <f t="shared" si="3"/>
        <v>-0.01512570935</v>
      </c>
    </row>
    <row r="258" ht="15.75" customHeight="1">
      <c r="A258" s="18">
        <v>45070.0</v>
      </c>
      <c r="B258" s="19">
        <v>156.660004</v>
      </c>
      <c r="C258" s="8">
        <f t="shared" si="2"/>
        <v>-0.0009569911666</v>
      </c>
      <c r="D258" s="19">
        <v>55.41</v>
      </c>
      <c r="E258" s="8">
        <f t="shared" si="3"/>
        <v>-0.04119012599</v>
      </c>
    </row>
    <row r="259" ht="15.75" customHeight="1">
      <c r="A259" s="18">
        <v>45071.0</v>
      </c>
      <c r="B259" s="19">
        <v>154.410004</v>
      </c>
      <c r="C259" s="8">
        <f t="shared" si="2"/>
        <v>-0.01446644923</v>
      </c>
      <c r="D259" s="19">
        <v>55.029999</v>
      </c>
      <c r="E259" s="8">
        <f t="shared" si="3"/>
        <v>-0.006881609979</v>
      </c>
    </row>
    <row r="260" ht="15.75" customHeight="1">
      <c r="A260" s="18">
        <v>45072.0</v>
      </c>
      <c r="B260" s="19">
        <v>154.350006</v>
      </c>
      <c r="C260" s="8">
        <f t="shared" si="2"/>
        <v>-0.000388638417</v>
      </c>
      <c r="D260" s="19">
        <v>56.669998</v>
      </c>
      <c r="E260" s="8">
        <f t="shared" si="3"/>
        <v>0.02936646199</v>
      </c>
    </row>
    <row r="261" ht="15.75" customHeight="1">
      <c r="A261" s="18">
        <v>45076.0</v>
      </c>
      <c r="B261" s="19">
        <v>154.369995</v>
      </c>
      <c r="C261" s="8">
        <f t="shared" si="2"/>
        <v>0.0001294959832</v>
      </c>
      <c r="D261" s="19">
        <v>55.82</v>
      </c>
      <c r="E261" s="8">
        <f t="shared" si="3"/>
        <v>-0.01511270678</v>
      </c>
    </row>
    <row r="262" ht="15.75" customHeight="1">
      <c r="A262" s="18">
        <v>45077.0</v>
      </c>
      <c r="B262" s="19">
        <v>155.059998</v>
      </c>
      <c r="C262" s="8">
        <f t="shared" si="2"/>
        <v>0.004459840089</v>
      </c>
      <c r="D262" s="19">
        <v>54.900002</v>
      </c>
      <c r="E262" s="8">
        <f t="shared" si="3"/>
        <v>-0.01661884316</v>
      </c>
    </row>
    <row r="263" ht="15.75" customHeight="1">
      <c r="A263" s="18"/>
      <c r="B263" s="24"/>
      <c r="D263" s="24"/>
    </row>
    <row r="264" ht="15.75" customHeight="1">
      <c r="A264" s="18"/>
      <c r="B264" s="24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J2"/>
  </mergeCells>
  <hyperlinks>
    <hyperlink r:id="rId2" ref="A3"/>
    <hyperlink r:id="rId3" ref="A6"/>
  </hyperlinks>
  <printOptions/>
  <pageMargins bottom="0.75" footer="0.0" header="0.0" left="0.7" right="0.7" top="0.75"/>
  <pageSetup orientation="portrait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71"/>
    <col customWidth="1" min="3" max="3" width="18.29"/>
    <col customWidth="1" min="4" max="4" width="10.43"/>
    <col customWidth="1" min="5" max="6" width="9.14"/>
    <col customWidth="1" min="7" max="7" width="16.86"/>
    <col customWidth="1" min="8" max="8" width="17.14"/>
    <col customWidth="1" min="9" max="9" width="13.43"/>
    <col customWidth="1" min="10" max="10" width="12.43"/>
    <col customWidth="1" min="11" max="26" width="9.14"/>
  </cols>
  <sheetData>
    <row r="1">
      <c r="C1" s="25">
        <f>H8</f>
        <v>125000000</v>
      </c>
      <c r="D1" s="26"/>
      <c r="G1" s="27" t="s">
        <v>30</v>
      </c>
    </row>
    <row r="2">
      <c r="K2" s="16" t="s">
        <v>25</v>
      </c>
    </row>
    <row r="3">
      <c r="G3" s="25">
        <f>H8</f>
        <v>125000000</v>
      </c>
      <c r="H3" s="26"/>
      <c r="K3" s="16" t="s">
        <v>31</v>
      </c>
    </row>
    <row r="5">
      <c r="C5" s="27" t="s">
        <v>32</v>
      </c>
      <c r="G5" s="27" t="s">
        <v>32</v>
      </c>
    </row>
    <row r="6">
      <c r="C6" s="28" t="s">
        <v>33</v>
      </c>
    </row>
    <row r="7">
      <c r="A7" s="29" t="s">
        <v>34</v>
      </c>
    </row>
    <row r="8">
      <c r="D8" s="30">
        <v>0.03458</v>
      </c>
      <c r="G8" s="31" t="s">
        <v>35</v>
      </c>
      <c r="H8" s="32">
        <v>1.25E8</v>
      </c>
    </row>
    <row r="10">
      <c r="A10" s="29" t="s">
        <v>36</v>
      </c>
    </row>
    <row r="11">
      <c r="B11" s="29" t="s">
        <v>37</v>
      </c>
      <c r="K11" s="33">
        <v>0.01</v>
      </c>
    </row>
    <row r="13">
      <c r="A13" s="29" t="s">
        <v>38</v>
      </c>
      <c r="K13" s="33">
        <v>0.0215</v>
      </c>
    </row>
    <row r="15">
      <c r="A15" s="29" t="s">
        <v>39</v>
      </c>
      <c r="H15" s="14">
        <v>0.0315</v>
      </c>
      <c r="I15" s="16" t="s">
        <v>40</v>
      </c>
      <c r="J15" s="33"/>
    </row>
    <row r="17">
      <c r="C17" s="34"/>
      <c r="F17" s="35" t="s">
        <v>41</v>
      </c>
      <c r="H17" s="5" t="s">
        <v>42</v>
      </c>
    </row>
    <row r="18">
      <c r="B18" s="34"/>
      <c r="E18" s="34"/>
      <c r="F18" s="35" t="s">
        <v>43</v>
      </c>
      <c r="H18" s="36" t="s">
        <v>44</v>
      </c>
    </row>
    <row r="19">
      <c r="J19" s="32"/>
    </row>
    <row r="20">
      <c r="A20" s="37" t="s">
        <v>45</v>
      </c>
      <c r="B20" s="37"/>
      <c r="C20" s="37"/>
      <c r="D20" s="37"/>
      <c r="E20" s="37"/>
      <c r="F20" s="37"/>
      <c r="G20" s="37"/>
      <c r="H20" s="38">
        <v>192500.0</v>
      </c>
      <c r="I20" s="2" t="s">
        <v>46</v>
      </c>
      <c r="J20" s="39" t="s">
        <v>47</v>
      </c>
    </row>
    <row r="21" ht="15.75" customHeight="1">
      <c r="E21" s="37" t="s">
        <v>48</v>
      </c>
      <c r="H21" s="5" t="s">
        <v>42</v>
      </c>
    </row>
    <row r="22" ht="15.75" customHeight="1"/>
    <row r="23" ht="15.75" customHeight="1"/>
    <row r="24" ht="15.75" customHeight="1"/>
    <row r="25" ht="15.75" customHeight="1">
      <c r="A25" s="40" t="s">
        <v>49</v>
      </c>
      <c r="B25" s="3"/>
      <c r="C25" s="3"/>
      <c r="D25" s="3"/>
      <c r="E25" s="3"/>
      <c r="F25" s="3"/>
      <c r="G25" s="3"/>
      <c r="H25" s="3"/>
      <c r="I25" s="3"/>
    </row>
    <row r="26" ht="15.75" customHeight="1">
      <c r="A26" s="40" t="s">
        <v>50</v>
      </c>
      <c r="B26" s="3"/>
      <c r="C26" s="3"/>
      <c r="D26" s="3"/>
      <c r="E26" s="3"/>
      <c r="F26" s="3"/>
      <c r="G26" s="3"/>
      <c r="H26" s="3"/>
      <c r="I26" s="3"/>
    </row>
    <row r="27" ht="15.75" customHeight="1">
      <c r="A27" s="40" t="s">
        <v>51</v>
      </c>
      <c r="B27" s="3"/>
      <c r="C27" s="3"/>
      <c r="D27" s="3"/>
      <c r="E27" s="3"/>
      <c r="F27" s="3"/>
      <c r="G27" s="3"/>
      <c r="H27" s="3"/>
      <c r="I27" s="3"/>
    </row>
    <row r="28" ht="15.75" customHeight="1">
      <c r="A28" s="8" t="s">
        <v>16</v>
      </c>
      <c r="B28" s="5" t="s">
        <v>52</v>
      </c>
      <c r="C28" s="8"/>
      <c r="D28" s="8"/>
      <c r="E28" s="8"/>
      <c r="F28" s="8"/>
      <c r="G28" s="8"/>
      <c r="H28" s="8"/>
      <c r="I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</row>
    <row r="30" ht="15.75" customHeight="1">
      <c r="A30" s="8" t="s">
        <v>16</v>
      </c>
      <c r="B30" s="5" t="s">
        <v>53</v>
      </c>
      <c r="C30" s="8"/>
      <c r="D30" s="8"/>
      <c r="E30" s="8"/>
      <c r="F30" s="8"/>
      <c r="G30" s="8"/>
      <c r="H30" s="8"/>
      <c r="I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</row>
    <row r="32" ht="15.75" customHeight="1">
      <c r="A32" s="8" t="s">
        <v>16</v>
      </c>
      <c r="B32" s="5" t="s">
        <v>54</v>
      </c>
      <c r="C32" s="8"/>
      <c r="D32" s="8"/>
      <c r="E32" s="8"/>
      <c r="F32" s="8"/>
      <c r="G32" s="8"/>
      <c r="H32" s="8"/>
      <c r="I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</row>
    <row r="34" ht="15.75" customHeight="1">
      <c r="A34" s="8" t="s">
        <v>16</v>
      </c>
      <c r="B34" s="8"/>
      <c r="C34" s="8"/>
      <c r="D34" s="8"/>
      <c r="E34" s="8"/>
      <c r="F34" s="8"/>
      <c r="G34" s="8"/>
      <c r="H34" s="8"/>
      <c r="I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</row>
    <row r="36" ht="15.75" customHeight="1">
      <c r="A36" s="8" t="s">
        <v>16</v>
      </c>
      <c r="B36" s="8"/>
      <c r="C36" s="8"/>
      <c r="D36" s="8"/>
      <c r="E36" s="8"/>
      <c r="F36" s="8"/>
      <c r="G36" s="8"/>
      <c r="H36" s="8"/>
      <c r="I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</row>
    <row r="38" ht="15.75" customHeight="1">
      <c r="A38" s="8" t="s">
        <v>16</v>
      </c>
      <c r="B38" s="8"/>
      <c r="C38" s="8"/>
      <c r="D38" s="8"/>
      <c r="E38" s="8"/>
      <c r="F38" s="8"/>
      <c r="G38" s="8"/>
      <c r="H38" s="8"/>
      <c r="I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7:D17"/>
    <mergeCell ref="B18:B19"/>
    <mergeCell ref="E18:E1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1.0"/>
    <col customWidth="1" min="3" max="3" width="11.71"/>
    <col customWidth="1" min="4" max="5" width="12.0"/>
    <col customWidth="1" min="6" max="6" width="10.86"/>
    <col customWidth="1" min="7" max="7" width="12.43"/>
    <col customWidth="1" min="8" max="8" width="11.0"/>
    <col customWidth="1" min="9" max="26" width="8.86"/>
  </cols>
  <sheetData>
    <row r="1">
      <c r="A1" s="1" t="s">
        <v>55</v>
      </c>
    </row>
    <row r="2">
      <c r="A2" s="41" t="str">
        <f>dataset!A3</f>
        <v>JNJ</v>
      </c>
      <c r="B2" s="42"/>
      <c r="F2" s="41" t="str">
        <f>dataset!A6</f>
        <v>BHP</v>
      </c>
      <c r="G2" s="42"/>
      <c r="K2" s="34"/>
    </row>
    <row r="3">
      <c r="A3" s="43"/>
      <c r="B3" s="44"/>
      <c r="F3" s="43"/>
      <c r="G3" s="44"/>
    </row>
    <row r="4">
      <c r="A4" s="3" t="s">
        <v>56</v>
      </c>
      <c r="B4" s="45">
        <f>dataset!B262</f>
        <v>155.059998</v>
      </c>
      <c r="F4" s="3" t="s">
        <v>56</v>
      </c>
      <c r="G4" s="45">
        <f>dataset!D262</f>
        <v>54.900002</v>
      </c>
    </row>
    <row r="5">
      <c r="A5" s="3" t="s">
        <v>57</v>
      </c>
      <c r="B5" s="3">
        <v>150.0</v>
      </c>
      <c r="C5" s="18">
        <v>45219.0</v>
      </c>
      <c r="F5" s="3" t="s">
        <v>57</v>
      </c>
      <c r="G5" s="3">
        <v>70.0</v>
      </c>
      <c r="H5" s="18">
        <v>45247.0</v>
      </c>
    </row>
    <row r="6">
      <c r="A6" s="3" t="s">
        <v>58</v>
      </c>
      <c r="B6" s="46">
        <f>80/360</f>
        <v>0.2222222222</v>
      </c>
      <c r="C6" s="47"/>
      <c r="F6" s="3" t="s">
        <v>59</v>
      </c>
      <c r="G6" s="45">
        <f>107/360</f>
        <v>0.2972222222</v>
      </c>
      <c r="H6" s="48"/>
    </row>
    <row r="7">
      <c r="A7" s="3" t="s">
        <v>60</v>
      </c>
      <c r="B7" s="3">
        <v>0.04</v>
      </c>
      <c r="F7" s="3" t="s">
        <v>60</v>
      </c>
      <c r="G7" s="3">
        <v>0.04</v>
      </c>
    </row>
    <row r="8">
      <c r="A8" s="3" t="s">
        <v>61</v>
      </c>
      <c r="B8" s="49">
        <f>dataset!J12</f>
        <v>0.1628771592</v>
      </c>
      <c r="F8" s="3" t="s">
        <v>62</v>
      </c>
      <c r="G8" s="49">
        <f>dataset!J13</f>
        <v>0.3703380015</v>
      </c>
    </row>
    <row r="9">
      <c r="A9" s="3" t="s">
        <v>63</v>
      </c>
      <c r="B9" s="50">
        <f>(LN(B4/B5)+((B7+((B8^2)/2))*B6))/(B8*SQRT(B6))</f>
        <v>0.5862565842</v>
      </c>
      <c r="F9" s="3" t="s">
        <v>63</v>
      </c>
      <c r="G9" s="50">
        <f>((LN(G4/G5))+((G7+(G8^2)/2)*G6))/(G8*SQRT(G6))</f>
        <v>-1.043633773</v>
      </c>
    </row>
    <row r="10">
      <c r="A10" s="3" t="s">
        <v>64</v>
      </c>
      <c r="B10" s="50">
        <f>B9-(B8*SQRT(B6))</f>
        <v>0.509475555</v>
      </c>
      <c r="F10" s="3" t="s">
        <v>64</v>
      </c>
      <c r="G10" s="50">
        <f>G9-(G8*SQRT(G6))</f>
        <v>-1.245534981</v>
      </c>
      <c r="J10" s="3" t="s">
        <v>65</v>
      </c>
      <c r="K10" s="3"/>
      <c r="L10" s="3"/>
      <c r="M10" s="3"/>
      <c r="N10" s="3"/>
      <c r="O10" s="3"/>
      <c r="P10" s="3"/>
      <c r="Q10" s="3"/>
      <c r="R10" s="3"/>
    </row>
    <row r="11">
      <c r="A11" s="3" t="s">
        <v>66</v>
      </c>
      <c r="B11" s="50">
        <f t="shared" ref="B11:B12" si="1">NORMSDIST(B9)</f>
        <v>0.7211484491</v>
      </c>
      <c r="F11" s="3" t="s">
        <v>66</v>
      </c>
      <c r="G11" s="50">
        <f t="shared" ref="G11:G12" si="2">NORMSDIST(G9)</f>
        <v>0.1483274306</v>
      </c>
      <c r="J11" s="5" t="s">
        <v>67</v>
      </c>
      <c r="K11" s="8"/>
      <c r="L11" s="8"/>
      <c r="M11" s="8"/>
      <c r="N11" s="8"/>
      <c r="O11" s="8"/>
      <c r="P11" s="8"/>
      <c r="Q11" s="8"/>
      <c r="R11" s="8"/>
    </row>
    <row r="12">
      <c r="A12" s="3" t="s">
        <v>68</v>
      </c>
      <c r="B12" s="50">
        <f t="shared" si="1"/>
        <v>0.6947905357</v>
      </c>
      <c r="F12" s="3" t="s">
        <v>68</v>
      </c>
      <c r="G12" s="50">
        <f t="shared" si="2"/>
        <v>0.1064675827</v>
      </c>
      <c r="J12" s="8"/>
      <c r="K12" s="8"/>
      <c r="L12" s="8"/>
      <c r="M12" s="8"/>
      <c r="N12" s="8"/>
      <c r="O12" s="8"/>
      <c r="P12" s="8"/>
      <c r="Q12" s="8"/>
      <c r="R12" s="8"/>
    </row>
    <row r="13">
      <c r="A13" s="3" t="s">
        <v>69</v>
      </c>
      <c r="B13" s="50">
        <f t="shared" ref="B13:B14" si="3">NORMSDIST(-B9)</f>
        <v>0.2788515509</v>
      </c>
      <c r="F13" s="3" t="s">
        <v>69</v>
      </c>
      <c r="G13" s="50">
        <f t="shared" ref="G13:G14" si="4">NORMSDIST(-G9)</f>
        <v>0.8516725694</v>
      </c>
      <c r="J13" s="3" t="s">
        <v>70</v>
      </c>
      <c r="K13" s="3"/>
      <c r="L13" s="3"/>
      <c r="M13" s="3"/>
      <c r="N13" s="3"/>
      <c r="O13" s="3"/>
      <c r="P13" s="3"/>
      <c r="Q13" s="3"/>
      <c r="R13" s="3"/>
    </row>
    <row r="14">
      <c r="A14" s="3" t="s">
        <v>71</v>
      </c>
      <c r="B14" s="50">
        <f t="shared" si="3"/>
        <v>0.3052094643</v>
      </c>
      <c r="F14" s="3" t="s">
        <v>71</v>
      </c>
      <c r="G14" s="50">
        <f t="shared" si="4"/>
        <v>0.8935324173</v>
      </c>
      <c r="J14" s="51" t="s">
        <v>72</v>
      </c>
      <c r="K14" s="8"/>
      <c r="L14" s="8"/>
      <c r="M14" s="8"/>
      <c r="N14" s="8"/>
      <c r="O14" s="8"/>
      <c r="P14" s="8"/>
      <c r="Q14" s="8"/>
      <c r="R14" s="8"/>
    </row>
    <row r="15">
      <c r="C15" s="52" t="s">
        <v>73</v>
      </c>
      <c r="H15" s="52" t="s">
        <v>73</v>
      </c>
      <c r="J15" s="8"/>
      <c r="K15" s="8"/>
      <c r="L15" s="8"/>
      <c r="M15" s="8"/>
      <c r="N15" s="8"/>
      <c r="O15" s="8"/>
      <c r="P15" s="8"/>
      <c r="Q15" s="8"/>
      <c r="R15" s="8"/>
    </row>
    <row r="16">
      <c r="A16" s="3" t="s">
        <v>74</v>
      </c>
      <c r="B16" s="50">
        <f>(B4*B11)-(B12*B5*EXP(-B7*B6))</f>
        <v>8.524978984</v>
      </c>
      <c r="C16" s="52">
        <v>11.45</v>
      </c>
      <c r="F16" s="3" t="s">
        <v>74</v>
      </c>
      <c r="G16" s="50">
        <f>G4*G11-(G12*G5*EXP(-G7*G6))</f>
        <v>0.7785255114</v>
      </c>
      <c r="H16" s="52">
        <v>0.7</v>
      </c>
    </row>
    <row r="17">
      <c r="A17" s="3" t="s">
        <v>75</v>
      </c>
      <c r="B17" s="50">
        <f>(B14*B5*EXP(-B7*B6))-(B13*B4)</f>
        <v>2.137556057</v>
      </c>
      <c r="C17" s="52">
        <v>2.07</v>
      </c>
      <c r="F17" s="3" t="s">
        <v>75</v>
      </c>
      <c r="G17" s="50">
        <f>(G14*G5*EXP(-G7*G6))-(G13*G4)</f>
        <v>15.05122884</v>
      </c>
      <c r="H17" s="52">
        <v>8.9</v>
      </c>
    </row>
    <row r="19">
      <c r="A19" s="3" t="s">
        <v>76</v>
      </c>
      <c r="B19" s="5" t="s">
        <v>77</v>
      </c>
      <c r="E19" s="3" t="s">
        <v>76</v>
      </c>
      <c r="F19" s="5" t="s">
        <v>78</v>
      </c>
    </row>
    <row r="20">
      <c r="A20" s="53" t="s">
        <v>79</v>
      </c>
      <c r="B20" s="53" t="s">
        <v>80</v>
      </c>
      <c r="C20" s="53" t="s">
        <v>81</v>
      </c>
    </row>
    <row r="21" ht="15.75" customHeight="1">
      <c r="A21" s="54">
        <v>155.059998</v>
      </c>
      <c r="B21" s="54">
        <f>B4-B5</f>
        <v>5.059998</v>
      </c>
      <c r="C21" s="54">
        <f>A21-B21</f>
        <v>150</v>
      </c>
    </row>
    <row r="22" ht="15.75" customHeight="1">
      <c r="A22" s="26" t="s">
        <v>82</v>
      </c>
    </row>
    <row r="23" ht="15.75" customHeight="1">
      <c r="A23" s="16" t="s">
        <v>74</v>
      </c>
      <c r="D23" s="16" t="s">
        <v>74</v>
      </c>
      <c r="E23" s="26"/>
      <c r="F23" s="26"/>
    </row>
    <row r="24" ht="15.75" customHeight="1">
      <c r="A24" s="55" t="s">
        <v>61</v>
      </c>
      <c r="B24" s="56">
        <v>0.27495361328125</v>
      </c>
      <c r="C24" s="39"/>
      <c r="D24" s="55" t="s">
        <v>62</v>
      </c>
      <c r="E24" s="56">
        <v>0.3587548828125</v>
      </c>
    </row>
    <row r="25" ht="15.75" customHeight="1">
      <c r="A25" s="3" t="s">
        <v>63</v>
      </c>
      <c r="B25" s="8">
        <f>(LN(B4/B5)+((B7+((B24^2)/2))*B6))/(B24*SQRT(B6))</f>
        <v>0.389352365</v>
      </c>
      <c r="D25" s="3" t="s">
        <v>63</v>
      </c>
      <c r="E25" s="8">
        <f>((LN(G4/G5))+((G7+(E24^2)/2)*G6))/(E24*SQRT(G6))</f>
        <v>-1.083746416</v>
      </c>
    </row>
    <row r="26" ht="15.75" customHeight="1">
      <c r="A26" s="3" t="s">
        <v>64</v>
      </c>
      <c r="B26" s="8">
        <f>B25-(B24*SQRT(B6))</f>
        <v>0.2597379887</v>
      </c>
      <c r="D26" s="3" t="s">
        <v>64</v>
      </c>
      <c r="E26" s="8">
        <f>E25-(E24*SQRT(G6))</f>
        <v>-1.279332729</v>
      </c>
    </row>
    <row r="27" ht="15.75" customHeight="1">
      <c r="A27" s="3" t="s">
        <v>66</v>
      </c>
      <c r="B27" s="8">
        <f t="shared" ref="B27:B28" si="5">NORMSDIST(B25)</f>
        <v>0.6514922477</v>
      </c>
      <c r="D27" s="3" t="s">
        <v>66</v>
      </c>
      <c r="E27" s="8">
        <f t="shared" ref="E27:E28" si="6">NORMSDIST(E25)</f>
        <v>0.1392386247</v>
      </c>
    </row>
    <row r="28" ht="15.75" customHeight="1">
      <c r="A28" s="3" t="s">
        <v>68</v>
      </c>
      <c r="B28" s="8">
        <f t="shared" si="5"/>
        <v>0.6024670564</v>
      </c>
      <c r="D28" s="3" t="s">
        <v>68</v>
      </c>
      <c r="E28" s="8">
        <f t="shared" si="6"/>
        <v>0.100389956</v>
      </c>
    </row>
    <row r="29" ht="15.0" customHeight="1">
      <c r="A29" s="57" t="s">
        <v>83</v>
      </c>
      <c r="B29" s="58">
        <f>C16</f>
        <v>11.45</v>
      </c>
      <c r="D29" s="59" t="s">
        <v>83</v>
      </c>
      <c r="E29" s="60">
        <f>H16</f>
        <v>0.7</v>
      </c>
      <c r="K29" s="34"/>
    </row>
    <row r="30" ht="15.75" customHeight="1">
      <c r="A30" s="57"/>
      <c r="B30" s="58"/>
      <c r="D30" s="61"/>
      <c r="E30" s="61"/>
    </row>
    <row r="31" ht="15.75" customHeight="1">
      <c r="A31" s="3" t="s">
        <v>84</v>
      </c>
      <c r="B31" s="50">
        <f>(B4*B27)-(B28*B5*EXP(-B7*B6))</f>
        <v>11.45005796</v>
      </c>
      <c r="D31" s="3" t="s">
        <v>84</v>
      </c>
      <c r="E31" s="50">
        <f>(G4*E27)-(E28*G5*EXP(-G7*G6))</f>
        <v>0.6999559276</v>
      </c>
    </row>
    <row r="32" ht="15.75" customHeight="1"/>
    <row r="33" ht="15.75" customHeight="1">
      <c r="A33" s="3" t="s">
        <v>85</v>
      </c>
      <c r="D33" s="3" t="s">
        <v>85</v>
      </c>
    </row>
    <row r="34" ht="15.75" customHeight="1">
      <c r="A34" s="5" t="s">
        <v>86</v>
      </c>
      <c r="B34" s="8"/>
      <c r="D34" s="5" t="s">
        <v>87</v>
      </c>
      <c r="E34" s="8"/>
      <c r="G34" s="3" t="s">
        <v>88</v>
      </c>
      <c r="H34" s="3"/>
      <c r="I34" s="3"/>
      <c r="J34" s="3"/>
      <c r="K34" s="3"/>
      <c r="L34" s="3"/>
      <c r="M34" s="3"/>
      <c r="N34" s="3"/>
    </row>
    <row r="35" ht="15.75" customHeight="1">
      <c r="A35" s="8"/>
      <c r="B35" s="8"/>
      <c r="D35" s="8"/>
      <c r="E35" s="8"/>
      <c r="G35" s="3" t="s">
        <v>89</v>
      </c>
      <c r="H35" s="3"/>
      <c r="I35" s="3"/>
      <c r="J35" s="3"/>
      <c r="K35" s="3"/>
      <c r="L35" s="3"/>
      <c r="M35" s="3"/>
      <c r="N35" s="3"/>
    </row>
    <row r="36" ht="15.75" customHeight="1">
      <c r="A36" s="8"/>
      <c r="B36" s="8"/>
      <c r="D36" s="8"/>
      <c r="E36" s="8"/>
    </row>
    <row r="37" ht="15.75" customHeight="1">
      <c r="A37" s="8"/>
      <c r="B37" s="8"/>
      <c r="D37" s="8"/>
      <c r="E37" s="8"/>
    </row>
    <row r="38" ht="15.75" customHeight="1">
      <c r="A38" s="8"/>
      <c r="B38" s="8"/>
      <c r="D38" s="8"/>
      <c r="E38" s="8"/>
    </row>
    <row r="39" ht="15.75" customHeight="1">
      <c r="A39" s="8"/>
      <c r="B39" s="8"/>
      <c r="D39" s="8"/>
      <c r="E39" s="8"/>
    </row>
    <row r="40" ht="15.75" customHeight="1">
      <c r="A40" s="8"/>
      <c r="B40" s="8"/>
      <c r="D40" s="8"/>
      <c r="E40" s="8"/>
    </row>
    <row r="41" ht="15.75" customHeight="1">
      <c r="A41" s="8"/>
      <c r="B41" s="8"/>
      <c r="D41" s="8"/>
      <c r="E41" s="8"/>
    </row>
    <row r="42" ht="15.75" customHeight="1">
      <c r="A42" s="62" t="s">
        <v>90</v>
      </c>
      <c r="B42" s="50">
        <f>B27</f>
        <v>0.6514922477</v>
      </c>
      <c r="D42" s="62" t="s">
        <v>90</v>
      </c>
      <c r="E42" s="50">
        <f>E27</f>
        <v>0.1392386247</v>
      </c>
    </row>
    <row r="43" ht="15.75" customHeight="1">
      <c r="B43" s="50"/>
      <c r="E43" s="50"/>
    </row>
    <row r="44" ht="15.75" customHeight="1">
      <c r="B44" s="50"/>
      <c r="D44" s="39"/>
      <c r="E44" s="50"/>
      <c r="F44" s="39"/>
      <c r="G44" s="39"/>
    </row>
    <row r="45" ht="15.75" customHeight="1">
      <c r="A45" s="63" t="s">
        <v>91</v>
      </c>
      <c r="B45" s="17"/>
      <c r="C45" s="17"/>
      <c r="D45" s="17"/>
      <c r="E45" s="17"/>
      <c r="F45" s="17"/>
    </row>
    <row r="46" ht="15.75" customHeight="1"/>
    <row r="47" ht="15.75" customHeight="1"/>
    <row r="48" ht="15.75" customHeight="1">
      <c r="A48" s="63" t="s">
        <v>92</v>
      </c>
      <c r="B48" s="63"/>
      <c r="C48" s="63"/>
      <c r="D48" s="63"/>
      <c r="E48" s="63"/>
      <c r="F48" s="17"/>
      <c r="G48" s="17"/>
      <c r="H48" s="17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ht="15.75" customHeight="1">
      <c r="A50" s="64" t="s">
        <v>16</v>
      </c>
      <c r="B50" s="65" t="s">
        <v>93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</row>
    <row r="52" ht="15.75" customHeight="1">
      <c r="A52" s="66" t="s">
        <v>16</v>
      </c>
      <c r="B52" s="67" t="s">
        <v>94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</row>
    <row r="54" ht="15.75" customHeight="1">
      <c r="A54" s="64" t="s">
        <v>16</v>
      </c>
      <c r="B54" s="65" t="s">
        <v>95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B3"/>
    <mergeCell ref="F2:G3"/>
    <mergeCell ref="K2:L3"/>
    <mergeCell ref="D29:D30"/>
    <mergeCell ref="E29:E30"/>
    <mergeCell ref="K29:K3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8" t="s">
        <v>96</v>
      </c>
      <c r="B1" s="68"/>
      <c r="C1" s="68"/>
      <c r="D1" s="68"/>
      <c r="E1" s="68"/>
      <c r="F1" s="69" t="s">
        <v>97</v>
      </c>
      <c r="I1" s="69" t="s">
        <v>98</v>
      </c>
    </row>
    <row r="3">
      <c r="A3" s="17" t="s">
        <v>57</v>
      </c>
      <c r="B3" s="17">
        <f>'Option-BS'!B5</f>
        <v>150</v>
      </c>
      <c r="H3" s="28"/>
    </row>
    <row r="4">
      <c r="A4" s="17" t="s">
        <v>56</v>
      </c>
      <c r="B4" s="70">
        <f>'Option-BS'!B4</f>
        <v>155.059998</v>
      </c>
      <c r="C4" s="71" t="s">
        <v>99</v>
      </c>
      <c r="D4" s="50">
        <f>EXP(0.1)</f>
        <v>1.105170918</v>
      </c>
      <c r="H4" s="28"/>
    </row>
    <row r="5">
      <c r="A5" s="17" t="s">
        <v>100</v>
      </c>
      <c r="B5" s="72">
        <f>'Option-BS'!B8</f>
        <v>0.1628771592</v>
      </c>
      <c r="C5" s="71" t="s">
        <v>101</v>
      </c>
      <c r="D5" s="73">
        <f>1/D4</f>
        <v>0.904837418</v>
      </c>
      <c r="H5" s="28"/>
    </row>
    <row r="6">
      <c r="A6" s="17" t="s">
        <v>102</v>
      </c>
      <c r="B6" s="70">
        <f>'Option-BS'!B6</f>
        <v>0.2222222222</v>
      </c>
      <c r="C6" s="71" t="s">
        <v>60</v>
      </c>
      <c r="D6" s="8">
        <v>0.04</v>
      </c>
    </row>
    <row r="7">
      <c r="A7" s="17" t="s">
        <v>103</v>
      </c>
      <c r="B7" s="17">
        <v>5.0</v>
      </c>
      <c r="C7" s="71" t="s">
        <v>104</v>
      </c>
      <c r="D7" s="50">
        <f>(EXP(D6*B8)-D5)/(D4-D5)</f>
        <v>0.4839027966</v>
      </c>
    </row>
    <row r="8">
      <c r="A8" s="8" t="s">
        <v>105</v>
      </c>
      <c r="B8" s="8">
        <f>B6/B7</f>
        <v>0.04444444444</v>
      </c>
      <c r="C8" s="71" t="s">
        <v>106</v>
      </c>
      <c r="D8" s="50">
        <f>1-D7</f>
        <v>0.5160972034</v>
      </c>
    </row>
    <row r="9">
      <c r="F9" s="8">
        <f>E10*D4</f>
        <v>65.94885083</v>
      </c>
      <c r="I9" s="28"/>
    </row>
    <row r="10">
      <c r="A10" s="74" t="s">
        <v>107</v>
      </c>
      <c r="B10" s="16" t="s">
        <v>74</v>
      </c>
      <c r="E10" s="8">
        <f>D11*D4</f>
        <v>59.67298791</v>
      </c>
      <c r="F10" s="8"/>
      <c r="H10" s="75" t="s">
        <v>108</v>
      </c>
      <c r="I10" s="16">
        <f>B13-43</f>
        <v>1.206836723</v>
      </c>
    </row>
    <row r="11">
      <c r="D11" s="8">
        <f>C12*D4</f>
        <v>53.9943523</v>
      </c>
      <c r="E11" s="8"/>
      <c r="F11" s="76">
        <f>E10*D5</f>
        <v>53.9943523</v>
      </c>
      <c r="H11" s="75" t="s">
        <v>109</v>
      </c>
      <c r="I11" s="16">
        <f>B15-43</f>
        <v>-6.806503279</v>
      </c>
    </row>
    <row r="12">
      <c r="C12" s="8">
        <f>B13*D4</f>
        <v>48.85611033</v>
      </c>
      <c r="D12" s="8"/>
      <c r="E12" s="50">
        <f>D11*D5</f>
        <v>48.85611033</v>
      </c>
      <c r="F12" s="8"/>
      <c r="H12" s="28"/>
    </row>
    <row r="13">
      <c r="B13" s="3">
        <f>A14*D4</f>
        <v>44.20683672</v>
      </c>
      <c r="C13" s="8"/>
      <c r="D13" s="8">
        <f>C12*D5</f>
        <v>44.20683672</v>
      </c>
      <c r="E13" s="8"/>
      <c r="F13" s="50">
        <f>E12*D5</f>
        <v>44.20683672</v>
      </c>
    </row>
    <row r="14">
      <c r="A14" s="77">
        <v>40.0</v>
      </c>
      <c r="B14" s="3"/>
      <c r="C14" s="8">
        <f>B13*D5</f>
        <v>40</v>
      </c>
      <c r="D14" s="8"/>
      <c r="E14" s="8">
        <f>D13*D5</f>
        <v>40</v>
      </c>
      <c r="F14" s="8"/>
    </row>
    <row r="15">
      <c r="B15" s="3">
        <f>A14*D5</f>
        <v>36.19349672</v>
      </c>
      <c r="C15" s="8"/>
      <c r="D15" s="76">
        <f>C16*D4</f>
        <v>36.19349672</v>
      </c>
      <c r="E15" s="8"/>
      <c r="F15" s="8">
        <f>E16*D4</f>
        <v>36.19349672</v>
      </c>
    </row>
    <row r="16">
      <c r="C16" s="8">
        <f>B15*D5</f>
        <v>32.74923012</v>
      </c>
      <c r="D16" s="8"/>
      <c r="E16" s="8">
        <f>D17*D4</f>
        <v>32.74923012</v>
      </c>
      <c r="F16" s="8"/>
    </row>
    <row r="17">
      <c r="D17" s="8">
        <f>C16*D5</f>
        <v>29.63272883</v>
      </c>
      <c r="E17" s="8"/>
      <c r="F17" s="50">
        <f>E18*D4</f>
        <v>29.63272883</v>
      </c>
      <c r="H17" s="28"/>
    </row>
    <row r="18">
      <c r="E18" s="8">
        <f>D17*D5</f>
        <v>26.81280184</v>
      </c>
      <c r="F18" s="8"/>
    </row>
    <row r="19">
      <c r="F19" s="8">
        <f>E18*D5</f>
        <v>24.26122639</v>
      </c>
    </row>
    <row r="20">
      <c r="A20" s="78">
        <v>0.0</v>
      </c>
      <c r="B20" s="78">
        <f t="shared" ref="B20:F20" si="1">A20+$B$8</f>
        <v>0.04444444444</v>
      </c>
      <c r="C20" s="78">
        <f t="shared" si="1"/>
        <v>0.08888888889</v>
      </c>
      <c r="D20" s="78">
        <f t="shared" si="1"/>
        <v>0.1333333333</v>
      </c>
      <c r="E20" s="78">
        <f t="shared" si="1"/>
        <v>0.1777777778</v>
      </c>
      <c r="F20" s="78">
        <f t="shared" si="1"/>
        <v>0.2222222222</v>
      </c>
    </row>
    <row r="21" ht="15.75" customHeight="1"/>
    <row r="22" ht="15.75" customHeight="1"/>
    <row r="23" ht="15.75" customHeight="1">
      <c r="A23" s="74" t="s">
        <v>110</v>
      </c>
      <c r="B23" s="16" t="s">
        <v>74</v>
      </c>
      <c r="F23" s="8">
        <f>MAX(0,F9-B3)</f>
        <v>0</v>
      </c>
    </row>
    <row r="24" ht="15.75" customHeight="1">
      <c r="E24" s="16">
        <v>0.0</v>
      </c>
      <c r="F24" s="8"/>
    </row>
    <row r="25" ht="15.75" customHeight="1">
      <c r="D25" s="16">
        <v>0.0</v>
      </c>
      <c r="F25" s="50">
        <f>MAX(0,F11-B3)</f>
        <v>0</v>
      </c>
    </row>
    <row r="26" ht="15.75" customHeight="1">
      <c r="C26" s="16">
        <v>0.0</v>
      </c>
      <c r="E26" s="16">
        <v>0.0</v>
      </c>
      <c r="F26" s="8"/>
    </row>
    <row r="27" ht="15.75" customHeight="1">
      <c r="B27" s="16">
        <v>0.0</v>
      </c>
      <c r="D27" s="16">
        <v>0.0</v>
      </c>
      <c r="F27" s="50">
        <f>MAX(0,F13-B3)</f>
        <v>0</v>
      </c>
      <c r="H27" s="28"/>
    </row>
    <row r="28" ht="15.75" customHeight="1">
      <c r="A28" s="16">
        <v>0.0</v>
      </c>
      <c r="C28" s="16">
        <v>0.0</v>
      </c>
      <c r="E28" s="16">
        <v>0.0</v>
      </c>
      <c r="F28" s="8"/>
    </row>
    <row r="29" ht="15.75" customHeight="1">
      <c r="B29" s="16">
        <v>0.0</v>
      </c>
      <c r="D29" s="16">
        <v>0.0</v>
      </c>
      <c r="F29" s="8">
        <f>MAX(0,F15-B3)</f>
        <v>0</v>
      </c>
    </row>
    <row r="30" ht="15.75" customHeight="1">
      <c r="C30" s="16">
        <v>0.0</v>
      </c>
      <c r="E30" s="16">
        <v>0.0</v>
      </c>
      <c r="F30" s="8"/>
    </row>
    <row r="31" ht="15.75" customHeight="1">
      <c r="D31" s="16">
        <v>0.0</v>
      </c>
      <c r="F31" s="76">
        <f>MAX(0,F17-B3)</f>
        <v>0</v>
      </c>
    </row>
    <row r="32" ht="15.75" customHeight="1">
      <c r="E32" s="16">
        <v>0.0</v>
      </c>
      <c r="F32" s="8"/>
    </row>
    <row r="33" ht="15.75" customHeight="1">
      <c r="F33" s="8">
        <f>MAX(0,F19-B3)</f>
        <v>0</v>
      </c>
    </row>
    <row r="34" ht="15.75" customHeight="1">
      <c r="A34" s="78">
        <v>0.0</v>
      </c>
      <c r="B34" s="78">
        <f t="shared" ref="B34:F34" si="2">A34+$B$8</f>
        <v>0.04444444444</v>
      </c>
      <c r="C34" s="78">
        <f t="shared" si="2"/>
        <v>0.08888888889</v>
      </c>
      <c r="D34" s="78">
        <f t="shared" si="2"/>
        <v>0.1333333333</v>
      </c>
      <c r="E34" s="78">
        <f t="shared" si="2"/>
        <v>0.1777777778</v>
      </c>
      <c r="F34" s="78">
        <f t="shared" si="2"/>
        <v>0.2222222222</v>
      </c>
    </row>
    <row r="35" ht="15.75" customHeight="1"/>
    <row r="36" ht="15.75" customHeight="1"/>
    <row r="37" ht="15.75" customHeight="1">
      <c r="A37" s="74" t="s">
        <v>111</v>
      </c>
      <c r="B37" s="16" t="s">
        <v>74</v>
      </c>
      <c r="C37" s="79" t="s">
        <v>112</v>
      </c>
      <c r="D37" s="79">
        <f>EXP(-D6*B8)</f>
        <v>0.9982238015</v>
      </c>
      <c r="F37" s="16">
        <f>F23</f>
        <v>0</v>
      </c>
    </row>
    <row r="38" ht="15.75" customHeight="1">
      <c r="E38" s="17">
        <f>$D$37*($D$7*F37+$D$8*F39)</f>
        <v>0</v>
      </c>
    </row>
    <row r="39" ht="15.75" customHeight="1">
      <c r="D39" s="17">
        <f>$D$37*($D$7*E38+$D$8*E40)</f>
        <v>0</v>
      </c>
      <c r="E39" s="17"/>
      <c r="F39" s="80">
        <f>F25</f>
        <v>0</v>
      </c>
    </row>
    <row r="40" ht="15.75" customHeight="1">
      <c r="C40" s="17">
        <f>$D$37*($D$7*D39+$D$8*D41)</f>
        <v>0</v>
      </c>
      <c r="D40" s="8"/>
      <c r="E40" s="17">
        <f>$D$37*($D$7*F39+$D$8*F41)</f>
        <v>0</v>
      </c>
    </row>
    <row r="41" ht="15.75" customHeight="1">
      <c r="B41" s="17">
        <f>$D$37*($D$7*C40+$D$8*C42)</f>
        <v>0</v>
      </c>
      <c r="C41" s="8"/>
      <c r="D41" s="17">
        <f>$D$37*($D$7*E40+$D$8*E42)</f>
        <v>0</v>
      </c>
      <c r="E41" s="8"/>
      <c r="F41" s="80">
        <f>F27</f>
        <v>0</v>
      </c>
    </row>
    <row r="42" ht="15.75" customHeight="1">
      <c r="A42" s="17">
        <f>$D$37*($D$7*B41+$D$8*B43)</f>
        <v>0</v>
      </c>
      <c r="B42" s="8"/>
      <c r="C42" s="17">
        <f>$D$37*($D$7*D41+$D$8*D43)</f>
        <v>0</v>
      </c>
      <c r="D42" s="8"/>
      <c r="E42" s="17">
        <f>$D$37*($D$7*F41+$D$8*F43)</f>
        <v>0</v>
      </c>
      <c r="H42" s="28"/>
      <c r="I42" s="28"/>
    </row>
    <row r="43" ht="15.75" customHeight="1">
      <c r="B43" s="17">
        <f>$D$37*($D$7*C42+$D$8*C44)</f>
        <v>0</v>
      </c>
      <c r="C43" s="8"/>
      <c r="D43" s="17">
        <f>$D$37*($D$7*E42+$D$8*E44)</f>
        <v>0</v>
      </c>
      <c r="E43" s="8"/>
      <c r="F43" s="16">
        <f>F29</f>
        <v>0</v>
      </c>
    </row>
    <row r="44" ht="15.75" customHeight="1">
      <c r="C44" s="17">
        <f>$D$37*($D$7*D43+$D$8*D45)</f>
        <v>0</v>
      </c>
      <c r="D44" s="8"/>
      <c r="E44" s="17">
        <f>$D$37*($D$7*F43+$D$8*F45)</f>
        <v>0</v>
      </c>
    </row>
    <row r="45" ht="15.75" customHeight="1">
      <c r="D45" s="17">
        <f>$D$37*($D$7*E44+$D$8*E46)</f>
        <v>0</v>
      </c>
      <c r="E45" s="8"/>
      <c r="F45" s="80">
        <f>F31</f>
        <v>0</v>
      </c>
    </row>
    <row r="46" ht="15.75" customHeight="1">
      <c r="E46" s="17">
        <f>$D$37*($D$7*F45+$D$8*F47)</f>
        <v>0</v>
      </c>
    </row>
    <row r="47" ht="15.75" customHeight="1">
      <c r="F47" s="16">
        <f>F33</f>
        <v>0</v>
      </c>
    </row>
    <row r="48" ht="15.75" customHeight="1">
      <c r="A48" s="78">
        <v>0.0</v>
      </c>
      <c r="B48" s="78">
        <f t="shared" ref="B48:F48" si="3">A48+$B$8</f>
        <v>0.04444444444</v>
      </c>
      <c r="C48" s="78">
        <f t="shared" si="3"/>
        <v>0.08888888889</v>
      </c>
      <c r="D48" s="78">
        <f t="shared" si="3"/>
        <v>0.1333333333</v>
      </c>
      <c r="E48" s="78">
        <f t="shared" si="3"/>
        <v>0.1777777778</v>
      </c>
      <c r="F48" s="78">
        <f t="shared" si="3"/>
        <v>0.2222222222</v>
      </c>
    </row>
    <row r="49" ht="15.75" customHeight="1"/>
    <row r="50" ht="15.75" customHeight="1"/>
    <row r="51" ht="15.75" customHeight="1">
      <c r="A51" s="81" t="s">
        <v>113</v>
      </c>
      <c r="B51" s="81"/>
      <c r="C51" s="81"/>
      <c r="D51" s="81"/>
      <c r="E51" s="81"/>
      <c r="F51" s="81"/>
      <c r="G51" s="81"/>
      <c r="H51" s="81"/>
    </row>
    <row r="52" ht="15.75" customHeight="1">
      <c r="A52" s="3" t="s">
        <v>85</v>
      </c>
    </row>
    <row r="53" ht="15.75" customHeight="1">
      <c r="A53" s="8" t="s">
        <v>114</v>
      </c>
      <c r="B53" s="8"/>
      <c r="C53" s="8"/>
      <c r="D53" s="8"/>
      <c r="E53" s="8"/>
      <c r="F53" s="8"/>
      <c r="G53" s="8"/>
      <c r="H53" s="8"/>
      <c r="I53" s="8"/>
    </row>
    <row r="54" ht="15.75" customHeight="1">
      <c r="A54" s="8"/>
      <c r="B54" s="8" t="s">
        <v>115</v>
      </c>
      <c r="C54" s="8"/>
      <c r="D54" s="8"/>
      <c r="E54" s="8"/>
      <c r="F54" s="8"/>
      <c r="G54" s="8"/>
      <c r="H54" s="8"/>
      <c r="I54" s="8"/>
    </row>
    <row r="55" ht="15.75" customHeight="1">
      <c r="A55" s="8" t="s">
        <v>116</v>
      </c>
      <c r="B55" s="8"/>
      <c r="C55" s="8"/>
      <c r="D55" s="8"/>
      <c r="E55" s="8"/>
      <c r="F55" s="8"/>
      <c r="G55" s="8"/>
      <c r="H55" s="8"/>
      <c r="I55" s="8"/>
    </row>
    <row r="56" ht="15.75" customHeight="1">
      <c r="A56" s="5" t="s">
        <v>117</v>
      </c>
      <c r="B56" s="8"/>
      <c r="C56" s="8"/>
      <c r="D56" s="8"/>
      <c r="E56" s="8"/>
      <c r="F56" s="8"/>
      <c r="G56" s="8"/>
      <c r="H56" s="8"/>
      <c r="I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