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y/data/minimal_videos/raw_data/"/>
    </mc:Choice>
  </mc:AlternateContent>
  <xr:revisionPtr revIDLastSave="0" documentId="13_ncr:1_{4438632A-A5FF-BD42-98BE-445FC940FE0D}" xr6:coauthVersionLast="36" xr6:coauthVersionMax="36" xr10:uidLastSave="{00000000-0000-0000-0000-000000000000}"/>
  <bookViews>
    <workbookView xWindow="420" yWindow="560" windowWidth="42300" windowHeight="16940" xr2:uid="{51C75C87-58FE-E04A-87DA-FD0367F072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I22" i="1"/>
  <c r="N22" i="1"/>
  <c r="K4" i="1"/>
  <c r="I4" i="1"/>
  <c r="Q8" i="1"/>
  <c r="P8" i="1"/>
  <c r="M8" i="1"/>
  <c r="J8" i="1"/>
  <c r="J7" i="1"/>
  <c r="I5" i="1"/>
  <c r="Q14" i="1" l="1"/>
  <c r="H25" i="1" l="1"/>
  <c r="H24" i="1"/>
  <c r="R23" i="1"/>
  <c r="O23" i="1"/>
  <c r="R22" i="1"/>
  <c r="K22" i="1"/>
  <c r="O22" i="1" s="1"/>
  <c r="R21" i="1"/>
  <c r="O21" i="1"/>
  <c r="R20" i="1"/>
  <c r="O20" i="1"/>
  <c r="R19" i="1"/>
  <c r="O19" i="1"/>
  <c r="K19" i="1"/>
  <c r="J19" i="1"/>
  <c r="R18" i="1"/>
  <c r="Q18" i="1"/>
  <c r="O18" i="1"/>
  <c r="I18" i="1"/>
  <c r="R17" i="1"/>
  <c r="M17" i="1"/>
  <c r="O17" i="1" s="1"/>
  <c r="I17" i="1"/>
  <c r="R16" i="1"/>
  <c r="K16" i="1"/>
  <c r="O16" i="1" s="1"/>
  <c r="I16" i="1"/>
  <c r="R15" i="1"/>
  <c r="Q15" i="1"/>
  <c r="P15" i="1"/>
  <c r="J15" i="1"/>
  <c r="O15" i="1" s="1"/>
  <c r="I15" i="1"/>
  <c r="R14" i="1"/>
  <c r="O14" i="1"/>
  <c r="I14" i="1"/>
  <c r="R13" i="1"/>
  <c r="O13" i="1"/>
  <c r="R12" i="1"/>
  <c r="O12" i="1"/>
  <c r="R11" i="1"/>
  <c r="O11" i="1"/>
  <c r="R10" i="1"/>
  <c r="O10" i="1"/>
  <c r="R9" i="1"/>
  <c r="O9" i="1"/>
  <c r="R8" i="1"/>
  <c r="M24" i="1"/>
  <c r="I8" i="1"/>
  <c r="R7" i="1"/>
  <c r="Q7" i="1"/>
  <c r="P7" i="1"/>
  <c r="N7" i="1"/>
  <c r="N25" i="1" s="1"/>
  <c r="J25" i="1"/>
  <c r="I7" i="1"/>
  <c r="Q6" i="1"/>
  <c r="Q24" i="1" s="1"/>
  <c r="P6" i="1"/>
  <c r="R25" i="1" s="1"/>
  <c r="O6" i="1"/>
  <c r="R5" i="1"/>
  <c r="O5" i="1"/>
  <c r="R4" i="1"/>
  <c r="O24" i="1"/>
  <c r="I24" i="1"/>
  <c r="J24" i="1" l="1"/>
  <c r="K25" i="1"/>
  <c r="O8" i="1"/>
  <c r="L25" i="1"/>
  <c r="P25" i="1"/>
  <c r="R24" i="1"/>
  <c r="O4" i="1"/>
  <c r="O7" i="1"/>
  <c r="K24" i="1"/>
  <c r="L24" i="1"/>
  <c r="P24" i="1"/>
  <c r="I25" i="1"/>
  <c r="M25" i="1"/>
  <c r="Q25" i="1"/>
  <c r="N24" i="1"/>
  <c r="O25" i="1"/>
  <c r="R6" i="1"/>
</calcChain>
</file>

<file path=xl/sharedStrings.xml><?xml version="1.0" encoding="utf-8"?>
<sst xmlns="http://schemas.openxmlformats.org/spreadsheetml/2006/main" count="105" uniqueCount="80">
  <si>
    <t>Mturk results</t>
  </si>
  <si>
    <t>Spatial sub-minimal</t>
  </si>
  <si>
    <t>Temporal sub-minimal</t>
  </si>
  <si>
    <t>nickname</t>
  </si>
  <si>
    <t>Index</t>
  </si>
  <si>
    <t>orig UCF101 clip name</t>
  </si>
  <si>
    <t>Minimal video file name</t>
  </si>
  <si>
    <t>frame index 1</t>
  </si>
  <si>
    <t>frame index 2</t>
  </si>
  <si>
    <t>frame rate</t>
  </si>
  <si>
    <t>frame size</t>
  </si>
  <si>
    <t>minimal</t>
  </si>
  <si>
    <t>BL</t>
  </si>
  <si>
    <t>BR</t>
  </si>
  <si>
    <t>TR</t>
  </si>
  <si>
    <t>TL</t>
  </si>
  <si>
    <t>scl</t>
  </si>
  <si>
    <t>mean spatial</t>
  </si>
  <si>
    <t>mean temporal</t>
  </si>
  <si>
    <t>Biking 1</t>
  </si>
  <si>
    <t>v_Biking_g15_c04</t>
  </si>
  <si>
    <t>v_Biking_g15_c04_inds_20_26_size_16x16_rate_2_O_TL_TR</t>
  </si>
  <si>
    <t>Biking 2</t>
  </si>
  <si>
    <t>v_Biking_g15_c04_inds_20_26_size_14x14_rate_2_O_BL</t>
  </si>
  <si>
    <t>Biking 3</t>
  </si>
  <si>
    <t>v_Biking_g03_c01</t>
  </si>
  <si>
    <t>v_Biking_g03_c01_inds_113_120_size_20x20_rate_2_O</t>
  </si>
  <si>
    <t>NaN</t>
  </si>
  <si>
    <t>Rowing 1</t>
  </si>
  <si>
    <t>v_Rowing_g10_c05</t>
  </si>
  <si>
    <t>v_Rowing_g10_c05_inds_56_5_size_19x19_rate_2_O_BR</t>
  </si>
  <si>
    <t>Rowing 2</t>
  </si>
  <si>
    <t>v_Rowing_g02_c01</t>
  </si>
  <si>
    <t>v_Rowing_g02_c01_inds_30_50_size_22x22_rate_2_O_TR</t>
  </si>
  <si>
    <t>Rowing 3</t>
  </si>
  <si>
    <t>v_Rowing_g09_c01</t>
  </si>
  <si>
    <t>v_Rowing_g09_c01_size_30_bbox_149_190_163_219_inds_91_123_rate_2_actualSize_30_O</t>
  </si>
  <si>
    <t>Rowing 4</t>
  </si>
  <si>
    <t>v_Rowing_g10_c05_size_129_bbox_176_78_148_30_inds_4_20_rate_2_O</t>
  </si>
  <si>
    <t>Rowing 5</t>
  </si>
  <si>
    <t>v_Rowing_g09_c06</t>
  </si>
  <si>
    <t>v_Rowing_g09_c06_size_30_bbox_144_225_158_239_inds_50_83_rate_2_O</t>
  </si>
  <si>
    <t>Rowing 6</t>
  </si>
  <si>
    <t>v_Rowing_g21_c03</t>
  </si>
  <si>
    <t>v_Rowing_g21_c03_size_30_bbox_99_176_169_246_inds_39_69_rate_2_O</t>
  </si>
  <si>
    <t>Rowing 7</t>
  </si>
  <si>
    <t>v_Rowing_g24_c01</t>
  </si>
  <si>
    <t>v_Rowing_g24_c01_size_111_bbox_143_278_320_30_inds_10_47_rate_2_O</t>
  </si>
  <si>
    <t>PlayingViolin 1</t>
  </si>
  <si>
    <t>v_PlayingViolin_g11_c02</t>
  </si>
  <si>
    <t>v_PlayingViolin_g11_c02_inds_16_26_size_14x14_rate_4_O_scl_BL</t>
  </si>
  <si>
    <t>PlayingViolin 2</t>
  </si>
  <si>
    <t>v_PlayingViolin_g22_c04</t>
  </si>
  <si>
    <t>v_PlayingViolin_g22_c04_inds_16_21_size_12x12_rate_5_O_BR</t>
  </si>
  <si>
    <t>PlayingViolin 3</t>
  </si>
  <si>
    <t>v_PlayingViolin_g15_c04</t>
  </si>
  <si>
    <t>v_PlayingViolin_g15_c04_inds_30_36_size_15x15_rate_2_O_BR_BL</t>
  </si>
  <si>
    <t xml:space="preserve">PlayingFlute 1 </t>
  </si>
  <si>
    <t>v_PlayingFlute_g05_c02</t>
  </si>
  <si>
    <t>v_PlayingFlute_g05_c02_inds_64_82_size_16x16_rate_2_O_BL</t>
  </si>
  <si>
    <t>TennisSwing 1</t>
  </si>
  <si>
    <t>v_TennisSwing_g18_c04</t>
  </si>
  <si>
    <t>v_TennisSwing_g18_c04_inds_1_8_size_10x10_rate_2_O_TR</t>
  </si>
  <si>
    <t>PlayingPiano 1</t>
  </si>
  <si>
    <t>v_PlayingPiano_g01_c01</t>
  </si>
  <si>
    <t>v_PlayingPiano_g01_c01_size_16_inds_1_61_rate_2_O</t>
  </si>
  <si>
    <t>Mopping 1</t>
  </si>
  <si>
    <t>v_MoppingFloor_g11_c03</t>
  </si>
  <si>
    <t>v_MoppingFloor_g11_c03_inds_46_51_size_19x19_rate_2_O_TL</t>
  </si>
  <si>
    <t>Mooping 2</t>
  </si>
  <si>
    <t>v_MoppingFloor_g11_c01</t>
  </si>
  <si>
    <t>v_MoppingFloor_g11_c01_size_30_bbox_28_218_45_235_inds_18_44_rate_2_actualSize_26_size_O_TR</t>
  </si>
  <si>
    <t>Cutting 1</t>
  </si>
  <si>
    <t>v_CuttingInKitchen_g04_c01</t>
  </si>
  <si>
    <t>v_CuttingInKitchen_g04_c01_inds_1_11_size_26x26_rate_2_O_TL</t>
  </si>
  <si>
    <t xml:space="preserve">Typing 1 </t>
  </si>
  <si>
    <t>v_Typing_g01_c04</t>
  </si>
  <si>
    <t>v_Typing_g01_c04_inds_9_50_size_11x11_rate_2_O_TL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</si>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</sst>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7">
    <xf numFmtId="0" fontId="0" fillId="0" borderId="0" xfId="0"/>
    <xf numFmtId="0" fontId="3" fillId="0" borderId="0" xfId="0" applyFont="1"/>
    <xf numFmtId="0" fontId="3" fillId="0" borderId="2" xfId="0" applyFont="1" applyBorder="1"/>
    <xf numFmtId="0" fontId="0" fillId="0" borderId="0" xfId="0" applyBorder="1"/>
    <xf numFmtId="0" fontId="0" fillId="0" borderId="2" xfId="0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7" xfId="1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0" xfId="0" applyFont="1" applyBorder="1"/>
    <xf numFmtId="0" fontId="4" fillId="0" borderId="0" xfId="0" applyFont="1"/>
    <xf numFmtId="0" fontId="4" fillId="0" borderId="2" xfId="0" applyFont="1" applyBorder="1"/>
    <xf numFmtId="0" fontId="2" fillId="0" borderId="2" xfId="0" applyFont="1" applyBorder="1"/>
    <xf numFmtId="0" fontId="2" fillId="0" borderId="8" xfId="1" applyFont="1" applyFill="1" applyBorder="1"/>
    <xf numFmtId="0" fontId="2" fillId="0" borderId="9" xfId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0" xfId="0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8630-54C9-6546-AC0B-12E9E3235794}">
  <dimension ref="A1:R25"/>
  <sheetViews>
    <sheetView tabSelected="1" workbookViewId="0">
      <selection activeCell="R27" sqref="R27"/>
    </sheetView>
  </sheetViews>
  <sheetFormatPr baseColWidth="10" defaultRowHeight="16" x14ac:dyDescent="0.2"/>
  <cols>
    <col min="1" max="1" width="13.33203125" bestFit="1" customWidth="1"/>
    <col min="2" max="2" width="5.6640625" bestFit="1" customWidth="1"/>
    <col min="3" max="3" width="24.5" bestFit="1" customWidth="1"/>
    <col min="4" max="4" width="89.33203125" bestFit="1" customWidth="1"/>
    <col min="5" max="6" width="12.6640625" bestFit="1" customWidth="1"/>
    <col min="7" max="7" width="10" bestFit="1" customWidth="1"/>
    <col min="8" max="15" width="12.1640625" bestFit="1" customWidth="1"/>
    <col min="16" max="17" width="12.6640625" bestFit="1" customWidth="1"/>
    <col min="18" max="18" width="13.83203125" bestFit="1" customWidth="1"/>
  </cols>
  <sheetData>
    <row r="1" spans="1:18" x14ac:dyDescent="0.2">
      <c r="A1" s="1"/>
      <c r="B1" s="1"/>
      <c r="C1" s="1"/>
      <c r="D1" s="2"/>
      <c r="G1" s="3"/>
      <c r="H1" s="4"/>
      <c r="I1" s="22" t="s">
        <v>0</v>
      </c>
      <c r="J1" s="23"/>
      <c r="K1" s="23"/>
      <c r="L1" s="23"/>
      <c r="M1" s="23"/>
      <c r="N1" s="23"/>
      <c r="O1" s="23"/>
      <c r="P1" s="23"/>
      <c r="Q1" s="23"/>
      <c r="R1" s="24"/>
    </row>
    <row r="2" spans="1:18" x14ac:dyDescent="0.2">
      <c r="A2" s="1"/>
      <c r="B2" s="1"/>
      <c r="C2" s="1"/>
      <c r="D2" s="2"/>
      <c r="G2" s="3"/>
      <c r="H2" s="4"/>
      <c r="I2" s="5"/>
      <c r="J2" s="25" t="s">
        <v>1</v>
      </c>
      <c r="K2" s="25"/>
      <c r="L2" s="25"/>
      <c r="M2" s="25"/>
      <c r="N2" s="25"/>
      <c r="O2" s="6"/>
      <c r="P2" s="25" t="s">
        <v>2</v>
      </c>
      <c r="Q2" s="25"/>
      <c r="R2" s="7"/>
    </row>
    <row r="3" spans="1:18" x14ac:dyDescent="0.2">
      <c r="A3" s="8" t="s">
        <v>3</v>
      </c>
      <c r="B3" s="8" t="s">
        <v>4</v>
      </c>
      <c r="C3" s="8" t="s">
        <v>5</v>
      </c>
      <c r="D3" s="9" t="s">
        <v>6</v>
      </c>
      <c r="E3" s="8" t="s">
        <v>7</v>
      </c>
      <c r="F3" s="8" t="s">
        <v>8</v>
      </c>
      <c r="G3" s="8" t="s">
        <v>9</v>
      </c>
      <c r="H3" s="9" t="s">
        <v>10</v>
      </c>
      <c r="I3" s="10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16</v>
      </c>
      <c r="O3" s="11" t="s">
        <v>17</v>
      </c>
      <c r="P3" s="11" t="s">
        <v>7</v>
      </c>
      <c r="Q3" s="11" t="s">
        <v>8</v>
      </c>
      <c r="R3" s="12" t="s">
        <v>18</v>
      </c>
    </row>
    <row r="4" spans="1:18" x14ac:dyDescent="0.2">
      <c r="A4" t="s">
        <v>19</v>
      </c>
      <c r="B4">
        <v>1</v>
      </c>
      <c r="C4" t="s">
        <v>20</v>
      </c>
      <c r="D4" s="26" t="s">
        <v>21</v>
      </c>
      <c r="E4">
        <v>20</v>
      </c>
      <c r="F4">
        <v>26</v>
      </c>
      <c r="G4">
        <v>2</v>
      </c>
      <c r="H4" s="26">
        <v>16</v>
      </c>
      <c r="I4">
        <f>AVERAGE(63,56)</f>
        <v>59.5</v>
      </c>
      <c r="J4">
        <v>41</v>
      </c>
      <c r="K4">
        <f>AVERAGE(7,10)</f>
        <v>8.5</v>
      </c>
      <c r="L4">
        <v>6</v>
      </c>
      <c r="M4">
        <v>45</v>
      </c>
      <c r="N4">
        <v>27</v>
      </c>
      <c r="O4">
        <f>AVERAGE(J4:N4)</f>
        <v>25.5</v>
      </c>
      <c r="P4">
        <v>0</v>
      </c>
      <c r="Q4">
        <v>41</v>
      </c>
      <c r="R4" s="26">
        <f>AVERAGE(Q4,P4)</f>
        <v>20.5</v>
      </c>
    </row>
    <row r="5" spans="1:18" x14ac:dyDescent="0.2">
      <c r="A5" t="s">
        <v>22</v>
      </c>
      <c r="B5">
        <v>2</v>
      </c>
      <c r="C5" t="s">
        <v>20</v>
      </c>
      <c r="D5" s="4" t="s">
        <v>23</v>
      </c>
      <c r="E5">
        <v>20</v>
      </c>
      <c r="F5">
        <v>26</v>
      </c>
      <c r="G5">
        <v>2</v>
      </c>
      <c r="H5" s="4">
        <v>14</v>
      </c>
      <c r="I5">
        <f>0.5*(77+55)</f>
        <v>66</v>
      </c>
      <c r="J5">
        <v>35</v>
      </c>
      <c r="K5">
        <v>13</v>
      </c>
      <c r="L5">
        <v>17</v>
      </c>
      <c r="M5">
        <v>32</v>
      </c>
      <c r="N5">
        <v>50</v>
      </c>
      <c r="O5">
        <f t="shared" ref="O5:O23" si="0">AVERAGE(J5:N5)</f>
        <v>29.4</v>
      </c>
      <c r="P5">
        <v>4</v>
      </c>
      <c r="Q5">
        <v>10</v>
      </c>
      <c r="R5" s="4">
        <f>AVERAGE(Q5,P5)</f>
        <v>7</v>
      </c>
    </row>
    <row r="6" spans="1:18" x14ac:dyDescent="0.2">
      <c r="A6" t="s">
        <v>24</v>
      </c>
      <c r="B6">
        <v>3</v>
      </c>
      <c r="C6" t="s">
        <v>25</v>
      </c>
      <c r="D6" s="4" t="s">
        <v>26</v>
      </c>
      <c r="E6">
        <v>113</v>
      </c>
      <c r="F6">
        <v>120</v>
      </c>
      <c r="G6">
        <v>2</v>
      </c>
      <c r="H6" s="4">
        <v>20</v>
      </c>
      <c r="I6">
        <v>62</v>
      </c>
      <c r="J6">
        <v>0</v>
      </c>
      <c r="K6">
        <v>3</v>
      </c>
      <c r="L6">
        <v>43</v>
      </c>
      <c r="M6">
        <v>26</v>
      </c>
      <c r="N6" t="s">
        <v>27</v>
      </c>
      <c r="O6">
        <f t="shared" si="0"/>
        <v>18</v>
      </c>
      <c r="P6">
        <f>0.5*(32+37)</f>
        <v>34.5</v>
      </c>
      <c r="Q6">
        <f>0.5*(51+48)</f>
        <v>49.5</v>
      </c>
      <c r="R6" s="4">
        <f>AVERAGE(Q6,P6)</f>
        <v>42</v>
      </c>
    </row>
    <row r="7" spans="1:18" x14ac:dyDescent="0.2">
      <c r="A7" t="s">
        <v>28</v>
      </c>
      <c r="B7">
        <v>4</v>
      </c>
      <c r="C7" t="s">
        <v>29</v>
      </c>
      <c r="D7" s="4" t="s">
        <v>30</v>
      </c>
      <c r="E7">
        <v>5</v>
      </c>
      <c r="F7">
        <v>56</v>
      </c>
      <c r="G7">
        <v>2</v>
      </c>
      <c r="H7" s="4">
        <v>19</v>
      </c>
      <c r="I7">
        <f>0.5*(63+79)</f>
        <v>71</v>
      </c>
      <c r="J7">
        <f>AVERAGE(50,25)</f>
        <v>37.5</v>
      </c>
      <c r="K7">
        <v>29</v>
      </c>
      <c r="L7">
        <v>23</v>
      </c>
      <c r="M7">
        <v>30</v>
      </c>
      <c r="N7">
        <f>0.5*(52+30)</f>
        <v>41</v>
      </c>
      <c r="O7">
        <f t="shared" si="0"/>
        <v>32.1</v>
      </c>
      <c r="P7">
        <f>AVERAGE(36,24)</f>
        <v>30</v>
      </c>
      <c r="Q7">
        <f>AVERAGE(19,10)</f>
        <v>14.5</v>
      </c>
      <c r="R7" s="4">
        <f>AVERAGE(Q7,P7)</f>
        <v>22.25</v>
      </c>
    </row>
    <row r="8" spans="1:18" x14ac:dyDescent="0.2">
      <c r="A8" t="s">
        <v>31</v>
      </c>
      <c r="B8">
        <v>5</v>
      </c>
      <c r="C8" t="s">
        <v>32</v>
      </c>
      <c r="D8" s="4" t="s">
        <v>33</v>
      </c>
      <c r="E8">
        <v>30</v>
      </c>
      <c r="F8">
        <v>50</v>
      </c>
      <c r="G8">
        <v>2</v>
      </c>
      <c r="H8" s="4">
        <v>22</v>
      </c>
      <c r="I8">
        <f>AVERAGE(65,59)</f>
        <v>62</v>
      </c>
      <c r="J8">
        <f>AVERAGE(26,37)</f>
        <v>31.5</v>
      </c>
      <c r="K8">
        <v>50</v>
      </c>
      <c r="L8">
        <v>45</v>
      </c>
      <c r="M8">
        <f>AVERAGE(55,30)</f>
        <v>42.5</v>
      </c>
      <c r="N8" t="s">
        <v>27</v>
      </c>
      <c r="O8">
        <f t="shared" si="0"/>
        <v>42.25</v>
      </c>
      <c r="P8">
        <f>AVERAGE(26,46)</f>
        <v>36</v>
      </c>
      <c r="Q8">
        <f>AVERAGE(35,43)</f>
        <v>39</v>
      </c>
      <c r="R8" s="4">
        <f t="shared" ref="R8:R21" si="1">AVERAGE(Q8,P8)</f>
        <v>37.5</v>
      </c>
    </row>
    <row r="9" spans="1:18" x14ac:dyDescent="0.2">
      <c r="A9" t="s">
        <v>34</v>
      </c>
      <c r="B9">
        <v>6</v>
      </c>
      <c r="C9" t="s">
        <v>35</v>
      </c>
      <c r="D9" s="4" t="s">
        <v>36</v>
      </c>
      <c r="E9">
        <v>23</v>
      </c>
      <c r="F9">
        <v>91</v>
      </c>
      <c r="G9">
        <v>2</v>
      </c>
      <c r="H9" s="4">
        <v>30</v>
      </c>
      <c r="I9">
        <v>80</v>
      </c>
      <c r="J9" t="s">
        <v>27</v>
      </c>
      <c r="K9">
        <v>29</v>
      </c>
      <c r="L9">
        <v>4</v>
      </c>
      <c r="M9">
        <v>29</v>
      </c>
      <c r="N9" t="s">
        <v>27</v>
      </c>
      <c r="O9">
        <f t="shared" si="0"/>
        <v>20.666666666666668</v>
      </c>
      <c r="P9">
        <v>23</v>
      </c>
      <c r="Q9">
        <v>4</v>
      </c>
      <c r="R9" s="4">
        <f>AVERAGE(Q9,P9)</f>
        <v>13.5</v>
      </c>
    </row>
    <row r="10" spans="1:18" x14ac:dyDescent="0.2">
      <c r="A10" t="s">
        <v>37</v>
      </c>
      <c r="B10">
        <v>7</v>
      </c>
      <c r="C10" t="s">
        <v>29</v>
      </c>
      <c r="D10" s="4" t="s">
        <v>38</v>
      </c>
      <c r="E10">
        <v>4</v>
      </c>
      <c r="F10">
        <v>20</v>
      </c>
      <c r="G10">
        <v>2</v>
      </c>
      <c r="H10" s="4">
        <v>30</v>
      </c>
      <c r="I10">
        <v>79</v>
      </c>
      <c r="J10" t="s">
        <v>27</v>
      </c>
      <c r="K10" t="s">
        <v>27</v>
      </c>
      <c r="L10">
        <v>8</v>
      </c>
      <c r="M10">
        <v>29</v>
      </c>
      <c r="N10" t="s">
        <v>27</v>
      </c>
      <c r="O10">
        <f>AVERAGE(J10:N10)</f>
        <v>18.5</v>
      </c>
      <c r="P10">
        <v>26</v>
      </c>
      <c r="Q10">
        <v>22</v>
      </c>
      <c r="R10" s="4">
        <f t="shared" si="1"/>
        <v>24</v>
      </c>
    </row>
    <row r="11" spans="1:18" x14ac:dyDescent="0.2">
      <c r="A11" t="s">
        <v>39</v>
      </c>
      <c r="B11">
        <v>8</v>
      </c>
      <c r="C11" t="s">
        <v>40</v>
      </c>
      <c r="D11" s="4" t="s">
        <v>41</v>
      </c>
      <c r="E11">
        <v>50</v>
      </c>
      <c r="F11">
        <v>83</v>
      </c>
      <c r="G11">
        <v>2</v>
      </c>
      <c r="H11" s="4">
        <v>30</v>
      </c>
      <c r="I11">
        <v>93</v>
      </c>
      <c r="J11" t="s">
        <v>27</v>
      </c>
      <c r="K11" t="s">
        <v>27</v>
      </c>
      <c r="L11" t="s">
        <v>27</v>
      </c>
      <c r="M11">
        <v>32</v>
      </c>
      <c r="N11" t="s">
        <v>27</v>
      </c>
      <c r="O11">
        <f t="shared" si="0"/>
        <v>32</v>
      </c>
      <c r="P11">
        <v>0</v>
      </c>
      <c r="Q11">
        <v>39</v>
      </c>
      <c r="R11" s="4">
        <f t="shared" si="1"/>
        <v>19.5</v>
      </c>
    </row>
    <row r="12" spans="1:18" x14ac:dyDescent="0.2">
      <c r="A12" t="s">
        <v>42</v>
      </c>
      <c r="B12">
        <v>9</v>
      </c>
      <c r="C12" t="s">
        <v>43</v>
      </c>
      <c r="D12" s="4" t="s">
        <v>44</v>
      </c>
      <c r="E12">
        <v>39</v>
      </c>
      <c r="F12">
        <v>69</v>
      </c>
      <c r="G12">
        <v>2</v>
      </c>
      <c r="H12" s="4">
        <v>30</v>
      </c>
      <c r="I12">
        <v>96</v>
      </c>
      <c r="J12" t="s">
        <v>27</v>
      </c>
      <c r="K12" t="s">
        <v>27</v>
      </c>
      <c r="L12" t="s">
        <v>27</v>
      </c>
      <c r="M12">
        <v>15</v>
      </c>
      <c r="N12" t="s">
        <v>27</v>
      </c>
      <c r="O12">
        <f t="shared" si="0"/>
        <v>15</v>
      </c>
      <c r="P12">
        <v>28</v>
      </c>
      <c r="Q12">
        <v>41</v>
      </c>
      <c r="R12" s="4">
        <f t="shared" si="1"/>
        <v>34.5</v>
      </c>
    </row>
    <row r="13" spans="1:18" x14ac:dyDescent="0.2">
      <c r="A13" t="s">
        <v>45</v>
      </c>
      <c r="B13">
        <v>10</v>
      </c>
      <c r="C13" t="s">
        <v>46</v>
      </c>
      <c r="D13" s="4" t="s">
        <v>47</v>
      </c>
      <c r="E13">
        <v>10</v>
      </c>
      <c r="F13">
        <v>47</v>
      </c>
      <c r="G13">
        <v>2</v>
      </c>
      <c r="H13" s="4">
        <v>30</v>
      </c>
      <c r="I13">
        <v>67</v>
      </c>
      <c r="J13" t="s">
        <v>27</v>
      </c>
      <c r="K13" t="s">
        <v>27</v>
      </c>
      <c r="L13">
        <v>18</v>
      </c>
      <c r="M13" t="s">
        <v>27</v>
      </c>
      <c r="N13" t="s">
        <v>27</v>
      </c>
      <c r="O13">
        <f t="shared" si="0"/>
        <v>18</v>
      </c>
      <c r="P13">
        <v>0</v>
      </c>
      <c r="Q13">
        <v>0</v>
      </c>
      <c r="R13" s="4">
        <f t="shared" si="1"/>
        <v>0</v>
      </c>
    </row>
    <row r="14" spans="1:18" x14ac:dyDescent="0.2">
      <c r="A14" t="s">
        <v>48</v>
      </c>
      <c r="B14">
        <v>11</v>
      </c>
      <c r="C14" t="s">
        <v>49</v>
      </c>
      <c r="D14" s="4" t="s">
        <v>50</v>
      </c>
      <c r="E14">
        <v>16</v>
      </c>
      <c r="F14">
        <v>26</v>
      </c>
      <c r="G14">
        <v>4</v>
      </c>
      <c r="H14" s="4">
        <v>14</v>
      </c>
      <c r="I14">
        <f>AVERAGE(78,75)</f>
        <v>76.5</v>
      </c>
      <c r="J14">
        <v>28</v>
      </c>
      <c r="K14">
        <v>56</v>
      </c>
      <c r="L14">
        <v>36</v>
      </c>
      <c r="M14">
        <f>AVERAGE(19,20)</f>
        <v>19.5</v>
      </c>
      <c r="N14">
        <v>21</v>
      </c>
      <c r="O14">
        <f t="shared" si="0"/>
        <v>32.1</v>
      </c>
      <c r="P14">
        <v>3</v>
      </c>
      <c r="Q14">
        <f>AVERAGE(0,10)</f>
        <v>5</v>
      </c>
      <c r="R14" s="4">
        <f t="shared" si="1"/>
        <v>4</v>
      </c>
    </row>
    <row r="15" spans="1:18" x14ac:dyDescent="0.2">
      <c r="A15" t="s">
        <v>51</v>
      </c>
      <c r="B15">
        <v>12</v>
      </c>
      <c r="C15" t="s">
        <v>52</v>
      </c>
      <c r="D15" s="4" t="s">
        <v>53</v>
      </c>
      <c r="E15">
        <v>16</v>
      </c>
      <c r="F15">
        <v>21</v>
      </c>
      <c r="G15">
        <v>5</v>
      </c>
      <c r="H15" s="4">
        <v>12</v>
      </c>
      <c r="I15">
        <f>AVERAGE(69,63)</f>
        <v>66</v>
      </c>
      <c r="J15">
        <f>AVERAGE(10,15)</f>
        <v>12.5</v>
      </c>
      <c r="K15">
        <v>37</v>
      </c>
      <c r="L15">
        <v>40</v>
      </c>
      <c r="M15">
        <v>38</v>
      </c>
      <c r="N15" t="s">
        <v>27</v>
      </c>
      <c r="O15">
        <f t="shared" si="0"/>
        <v>31.875</v>
      </c>
      <c r="P15">
        <f>AVERAGE(14,11)</f>
        <v>12.5</v>
      </c>
      <c r="Q15">
        <f>AVERAGE(5,11)</f>
        <v>8</v>
      </c>
      <c r="R15" s="4">
        <f t="shared" si="1"/>
        <v>10.25</v>
      </c>
    </row>
    <row r="16" spans="1:18" x14ac:dyDescent="0.2">
      <c r="A16" t="s">
        <v>54</v>
      </c>
      <c r="B16">
        <v>13</v>
      </c>
      <c r="C16" t="s">
        <v>55</v>
      </c>
      <c r="D16" s="4" t="s">
        <v>56</v>
      </c>
      <c r="E16">
        <v>30</v>
      </c>
      <c r="F16">
        <v>36</v>
      </c>
      <c r="G16">
        <v>2</v>
      </c>
      <c r="H16" s="4">
        <v>15</v>
      </c>
      <c r="I16">
        <f>AVERAGE(83,68)</f>
        <v>75.5</v>
      </c>
      <c r="J16">
        <v>50</v>
      </c>
      <c r="K16">
        <f>AVERAGE(17,16)</f>
        <v>16.5</v>
      </c>
      <c r="L16">
        <v>21</v>
      </c>
      <c r="M16">
        <v>30</v>
      </c>
      <c r="N16" t="s">
        <v>27</v>
      </c>
      <c r="O16">
        <f t="shared" si="0"/>
        <v>29.375</v>
      </c>
      <c r="P16">
        <v>25</v>
      </c>
      <c r="Q16">
        <v>7</v>
      </c>
      <c r="R16" s="4">
        <f t="shared" si="1"/>
        <v>16</v>
      </c>
    </row>
    <row r="17" spans="1:18" x14ac:dyDescent="0.2">
      <c r="A17" t="s">
        <v>57</v>
      </c>
      <c r="B17">
        <v>14</v>
      </c>
      <c r="C17" t="s">
        <v>58</v>
      </c>
      <c r="D17" s="4" t="s">
        <v>59</v>
      </c>
      <c r="E17">
        <v>64</v>
      </c>
      <c r="F17">
        <v>82</v>
      </c>
      <c r="G17">
        <v>2</v>
      </c>
      <c r="H17" s="4">
        <v>16</v>
      </c>
      <c r="I17">
        <f>AVERAGE(68,63,59)</f>
        <v>63.333333333333336</v>
      </c>
      <c r="J17">
        <v>19</v>
      </c>
      <c r="K17">
        <v>48</v>
      </c>
      <c r="L17">
        <v>28</v>
      </c>
      <c r="M17">
        <f>AVERAGE(15,14)</f>
        <v>14.5</v>
      </c>
      <c r="N17" t="s">
        <v>27</v>
      </c>
      <c r="O17">
        <f>AVERAGE(K17:N17)</f>
        <v>30.166666666666668</v>
      </c>
      <c r="P17">
        <v>0</v>
      </c>
      <c r="Q17">
        <v>28</v>
      </c>
      <c r="R17" s="4">
        <f t="shared" si="1"/>
        <v>14</v>
      </c>
    </row>
    <row r="18" spans="1:18" x14ac:dyDescent="0.2">
      <c r="A18" t="s">
        <v>60</v>
      </c>
      <c r="B18">
        <v>15</v>
      </c>
      <c r="C18" t="s">
        <v>61</v>
      </c>
      <c r="D18" s="4" t="s">
        <v>62</v>
      </c>
      <c r="E18">
        <v>1</v>
      </c>
      <c r="F18">
        <v>8</v>
      </c>
      <c r="G18">
        <v>2</v>
      </c>
      <c r="H18" s="4">
        <v>10</v>
      </c>
      <c r="I18">
        <f>AVERAGE(50,53)</f>
        <v>51.5</v>
      </c>
      <c r="J18">
        <v>18</v>
      </c>
      <c r="K18">
        <v>20</v>
      </c>
      <c r="L18">
        <v>6</v>
      </c>
      <c r="M18">
        <v>9</v>
      </c>
      <c r="N18">
        <v>3</v>
      </c>
      <c r="O18">
        <f t="shared" si="0"/>
        <v>11.2</v>
      </c>
      <c r="P18">
        <v>16</v>
      </c>
      <c r="Q18">
        <f>AVERAGE(11,16)</f>
        <v>13.5</v>
      </c>
      <c r="R18" s="4">
        <f t="shared" si="1"/>
        <v>14.75</v>
      </c>
    </row>
    <row r="19" spans="1:18" x14ac:dyDescent="0.2">
      <c r="A19" t="s">
        <v>63</v>
      </c>
      <c r="B19">
        <v>16</v>
      </c>
      <c r="C19" t="s">
        <v>64</v>
      </c>
      <c r="D19" s="4" t="s">
        <v>65</v>
      </c>
      <c r="E19">
        <v>1</v>
      </c>
      <c r="F19">
        <v>61</v>
      </c>
      <c r="G19">
        <v>2</v>
      </c>
      <c r="H19" s="4">
        <v>16</v>
      </c>
      <c r="I19">
        <v>82</v>
      </c>
      <c r="J19">
        <f>AVERAGE(45,28)</f>
        <v>36.5</v>
      </c>
      <c r="K19">
        <f>AVERAGE(40,32)</f>
        <v>36</v>
      </c>
      <c r="L19">
        <v>48</v>
      </c>
      <c r="M19">
        <v>50</v>
      </c>
      <c r="N19">
        <v>47</v>
      </c>
      <c r="O19">
        <f t="shared" si="0"/>
        <v>43.5</v>
      </c>
      <c r="P19">
        <v>10</v>
      </c>
      <c r="Q19">
        <v>10</v>
      </c>
      <c r="R19" s="4">
        <f t="shared" si="1"/>
        <v>10</v>
      </c>
    </row>
    <row r="20" spans="1:18" x14ac:dyDescent="0.2">
      <c r="A20" t="s">
        <v>66</v>
      </c>
      <c r="B20">
        <v>17</v>
      </c>
      <c r="C20" t="s">
        <v>67</v>
      </c>
      <c r="D20" s="4" t="s">
        <v>68</v>
      </c>
      <c r="E20">
        <v>46</v>
      </c>
      <c r="F20">
        <v>51</v>
      </c>
      <c r="G20">
        <v>2</v>
      </c>
      <c r="H20" s="4">
        <v>19</v>
      </c>
      <c r="I20">
        <v>69</v>
      </c>
      <c r="J20">
        <v>17</v>
      </c>
      <c r="K20">
        <v>37</v>
      </c>
      <c r="L20">
        <v>16</v>
      </c>
      <c r="M20">
        <v>22</v>
      </c>
      <c r="N20">
        <v>3</v>
      </c>
      <c r="O20">
        <f t="shared" si="0"/>
        <v>19</v>
      </c>
      <c r="P20">
        <v>6</v>
      </c>
      <c r="Q20">
        <v>3</v>
      </c>
      <c r="R20" s="4">
        <f t="shared" si="1"/>
        <v>4.5</v>
      </c>
    </row>
    <row r="21" spans="1:18" x14ac:dyDescent="0.2">
      <c r="A21" t="s">
        <v>69</v>
      </c>
      <c r="B21">
        <v>18</v>
      </c>
      <c r="C21" t="s">
        <v>70</v>
      </c>
      <c r="D21" s="4" t="s">
        <v>71</v>
      </c>
      <c r="E21">
        <v>18</v>
      </c>
      <c r="F21">
        <v>44</v>
      </c>
      <c r="G21">
        <v>2</v>
      </c>
      <c r="H21" s="4">
        <v>26</v>
      </c>
      <c r="I21">
        <v>64</v>
      </c>
      <c r="J21">
        <v>31</v>
      </c>
      <c r="K21">
        <v>6</v>
      </c>
      <c r="L21">
        <v>27</v>
      </c>
      <c r="M21">
        <v>30</v>
      </c>
      <c r="N21">
        <v>41</v>
      </c>
      <c r="O21">
        <f t="shared" si="0"/>
        <v>27</v>
      </c>
      <c r="P21">
        <v>0</v>
      </c>
      <c r="Q21">
        <v>0</v>
      </c>
      <c r="R21" s="4">
        <f t="shared" si="1"/>
        <v>0</v>
      </c>
    </row>
    <row r="22" spans="1:18" x14ac:dyDescent="0.2">
      <c r="A22" t="s">
        <v>72</v>
      </c>
      <c r="B22">
        <v>19</v>
      </c>
      <c r="C22" t="s">
        <v>73</v>
      </c>
      <c r="D22" s="4" t="s">
        <v>74</v>
      </c>
      <c r="E22">
        <v>1</v>
      </c>
      <c r="F22">
        <v>11</v>
      </c>
      <c r="G22">
        <v>2</v>
      </c>
      <c r="H22" s="4">
        <v>26</v>
      </c>
      <c r="I22">
        <f>AVERAGE(79,66)</f>
        <v>72.5</v>
      </c>
      <c r="J22">
        <v>48</v>
      </c>
      <c r="K22">
        <f>AVERAGE(48,35)</f>
        <v>41.5</v>
      </c>
      <c r="L22">
        <v>45</v>
      </c>
      <c r="M22">
        <v>43</v>
      </c>
      <c r="N22">
        <f>AVERAGE(31,24)</f>
        <v>27.5</v>
      </c>
      <c r="O22">
        <f>AVERAGE(K22:N22)</f>
        <v>39.25</v>
      </c>
      <c r="P22">
        <v>10</v>
      </c>
      <c r="Q22">
        <v>11</v>
      </c>
      <c r="R22" s="4">
        <f>AVERAGE(Q22,P22)</f>
        <v>10.5</v>
      </c>
    </row>
    <row r="23" spans="1:18" x14ac:dyDescent="0.2">
      <c r="A23" t="s">
        <v>75</v>
      </c>
      <c r="B23">
        <v>20</v>
      </c>
      <c r="C23" t="s">
        <v>76</v>
      </c>
      <c r="D23" s="4" t="s">
        <v>77</v>
      </c>
      <c r="E23">
        <v>9</v>
      </c>
      <c r="F23">
        <v>50</v>
      </c>
      <c r="G23">
        <v>2</v>
      </c>
      <c r="H23" s="4">
        <v>11</v>
      </c>
      <c r="I23">
        <v>64</v>
      </c>
      <c r="J23">
        <v>3</v>
      </c>
      <c r="K23">
        <v>13</v>
      </c>
      <c r="L23">
        <v>44</v>
      </c>
      <c r="M23">
        <v>37</v>
      </c>
      <c r="N23">
        <v>14</v>
      </c>
      <c r="O23">
        <f t="shared" si="0"/>
        <v>22.2</v>
      </c>
      <c r="P23">
        <v>15</v>
      </c>
      <c r="Q23">
        <v>0</v>
      </c>
      <c r="R23" s="4">
        <f>AVERAGE(Q23,P23)</f>
        <v>7.5</v>
      </c>
    </row>
    <row r="24" spans="1:18" x14ac:dyDescent="0.2">
      <c r="A24" s="14" t="s">
        <v>78</v>
      </c>
      <c r="B24" s="1"/>
      <c r="C24" s="17"/>
      <c r="D24" s="18"/>
      <c r="E24" s="13"/>
      <c r="F24" s="13"/>
      <c r="G24" s="16"/>
      <c r="H24" s="19">
        <f t="shared" ref="H24:N24" si="2">AVERAGE(H4:H23)</f>
        <v>20.3</v>
      </c>
      <c r="I24" s="20">
        <f t="shared" si="2"/>
        <v>70.991666666666674</v>
      </c>
      <c r="J24" s="15">
        <f t="shared" si="2"/>
        <v>27.2</v>
      </c>
      <c r="K24" s="15">
        <f t="shared" si="2"/>
        <v>27.71875</v>
      </c>
      <c r="L24" s="15">
        <f t="shared" si="2"/>
        <v>26.388888888888889</v>
      </c>
      <c r="M24" s="15">
        <f t="shared" si="2"/>
        <v>30.184210526315791</v>
      </c>
      <c r="N24" s="15">
        <f t="shared" si="2"/>
        <v>27.45</v>
      </c>
      <c r="O24" s="16">
        <f>AVERAGE(J4:N23)</f>
        <v>27.878205128205128</v>
      </c>
      <c r="P24" s="15">
        <f>AVERAGE(P4:P23)</f>
        <v>13.95</v>
      </c>
      <c r="Q24" s="15">
        <f>AVERAGE(Q4:Q23)</f>
        <v>17.274999999999999</v>
      </c>
      <c r="R24" s="19">
        <f>AVERAGE(P4:Q23)</f>
        <v>15.612500000000001</v>
      </c>
    </row>
    <row r="25" spans="1:18" x14ac:dyDescent="0.2">
      <c r="A25" s="14" t="s">
        <v>79</v>
      </c>
      <c r="B25" s="1"/>
      <c r="C25" s="1"/>
      <c r="D25" s="2"/>
      <c r="F25" s="13"/>
      <c r="G25" s="16"/>
      <c r="H25" s="19">
        <f t="shared" ref="H25:N25" si="3">STDEV(H4:H23)</f>
        <v>7.1311031109462588</v>
      </c>
      <c r="I25" s="21">
        <f t="shared" si="3"/>
        <v>11.071600437936167</v>
      </c>
      <c r="J25" s="15">
        <f t="shared" si="3"/>
        <v>15.183167371420609</v>
      </c>
      <c r="K25" s="15">
        <f t="shared" si="3"/>
        <v>16.758051547440314</v>
      </c>
      <c r="L25" s="15">
        <f t="shared" si="3"/>
        <v>15.347499849616774</v>
      </c>
      <c r="M25" s="15">
        <f t="shared" si="3"/>
        <v>10.977515563788389</v>
      </c>
      <c r="N25" s="15">
        <f t="shared" si="3"/>
        <v>17.244081110147139</v>
      </c>
      <c r="O25" s="16">
        <f>STDEV(J4:N23)</f>
        <v>14.611680503152506</v>
      </c>
      <c r="P25" s="15">
        <f>STDEV(P4:P23)</f>
        <v>12.579118034517197</v>
      </c>
      <c r="Q25" s="15">
        <f>STDEV(Q4:Q23)</f>
        <v>16.27111987864582</v>
      </c>
      <c r="R25" s="19">
        <f>STDEV(P4:Q23)</f>
        <v>14.453500818052209</v>
      </c>
    </row>
  </sheetData>
  <mergeCells count="3">
    <mergeCell ref="I1:R1"/>
    <mergeCell ref="J2:N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2020-02-26T15:15:11Z</dcterms:created>
  <dcterms:modified xsi:type="dcterms:W3CDTF">2020-02-27T14:35:20Z</dcterms:modified>
</cp:coreProperties>
</file>