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kwilkes/Dropbox/Remake/Sailesh/"/>
    </mc:Choice>
  </mc:AlternateContent>
  <xr:revisionPtr revIDLastSave="0" documentId="8_{770A9CDE-9119-9845-93F7-C68871016E5B}" xr6:coauthVersionLast="47" xr6:coauthVersionMax="47" xr10:uidLastSave="{00000000-0000-0000-0000-000000000000}"/>
  <bookViews>
    <workbookView xWindow="1300" yWindow="4340" windowWidth="26800" windowHeight="15300" xr2:uid="{90B4C818-67B2-4B53-ABE0-15B6DBFFF6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M27" i="1" s="1"/>
  <c r="D28" i="1"/>
  <c r="L28" i="1" s="1"/>
  <c r="D26" i="1"/>
  <c r="J26" i="1" s="1"/>
  <c r="F4" i="1"/>
  <c r="Q4" i="1" s="1"/>
  <c r="G4" i="1"/>
  <c r="H4" i="1"/>
  <c r="I4" i="1"/>
  <c r="J4" i="1"/>
  <c r="K4" i="1"/>
  <c r="L4" i="1"/>
  <c r="M4" i="1"/>
  <c r="N4" i="1"/>
  <c r="O4" i="1"/>
  <c r="P4" i="1"/>
  <c r="F5" i="1"/>
  <c r="G5" i="1"/>
  <c r="H5" i="1"/>
  <c r="I5" i="1"/>
  <c r="J5" i="1"/>
  <c r="Q5" i="1" s="1"/>
  <c r="K5" i="1"/>
  <c r="L5" i="1"/>
  <c r="M5" i="1"/>
  <c r="N5" i="1"/>
  <c r="O5" i="1"/>
  <c r="P5" i="1"/>
  <c r="E5" i="1"/>
  <c r="E4" i="1"/>
  <c r="O26" i="1"/>
  <c r="J27" i="1"/>
  <c r="K27" i="1"/>
  <c r="M34" i="1"/>
  <c r="F36" i="1"/>
  <c r="G36" i="1"/>
  <c r="H36" i="1"/>
  <c r="I36" i="1"/>
  <c r="J36" i="1"/>
  <c r="K36" i="1"/>
  <c r="L36" i="1"/>
  <c r="M36" i="1"/>
  <c r="N36" i="1"/>
  <c r="O36" i="1"/>
  <c r="P36" i="1"/>
  <c r="F37" i="1"/>
  <c r="G37" i="1"/>
  <c r="H37" i="1"/>
  <c r="I37" i="1"/>
  <c r="J37" i="1"/>
  <c r="K37" i="1"/>
  <c r="L37" i="1"/>
  <c r="M37" i="1"/>
  <c r="N37" i="1"/>
  <c r="O37" i="1"/>
  <c r="P37" i="1"/>
  <c r="F39" i="1"/>
  <c r="G39" i="1"/>
  <c r="H39" i="1"/>
  <c r="I39" i="1"/>
  <c r="J39" i="1"/>
  <c r="K39" i="1"/>
  <c r="L39" i="1"/>
  <c r="M39" i="1"/>
  <c r="N39" i="1"/>
  <c r="O39" i="1"/>
  <c r="P39" i="1"/>
  <c r="M40" i="1"/>
  <c r="F45" i="1"/>
  <c r="G45" i="1"/>
  <c r="H45" i="1"/>
  <c r="I45" i="1"/>
  <c r="J45" i="1"/>
  <c r="K45" i="1"/>
  <c r="L45" i="1"/>
  <c r="M45" i="1"/>
  <c r="N45" i="1"/>
  <c r="O45" i="1"/>
  <c r="P45" i="1"/>
  <c r="F48" i="1"/>
  <c r="G48" i="1"/>
  <c r="H48" i="1"/>
  <c r="I48" i="1"/>
  <c r="J48" i="1"/>
  <c r="K48" i="1"/>
  <c r="L48" i="1"/>
  <c r="M48" i="1"/>
  <c r="N48" i="1"/>
  <c r="O48" i="1"/>
  <c r="P48" i="1"/>
  <c r="D49" i="1"/>
  <c r="Q49" i="1" s="1"/>
  <c r="E36" i="1"/>
  <c r="E37" i="1"/>
  <c r="E39" i="1"/>
  <c r="E45" i="1"/>
  <c r="E48" i="1"/>
  <c r="D47" i="1"/>
  <c r="I47" i="1" s="1"/>
  <c r="D46" i="1"/>
  <c r="L46" i="1" s="1"/>
  <c r="D43" i="1"/>
  <c r="E43" i="1" s="1"/>
  <c r="D42" i="1"/>
  <c r="E42" i="1" s="1"/>
  <c r="D40" i="1"/>
  <c r="F40" i="1" s="1"/>
  <c r="D38" i="1"/>
  <c r="L38" i="1" s="1"/>
  <c r="D34" i="1"/>
  <c r="E34" i="1" s="1"/>
  <c r="D35" i="1"/>
  <c r="E35" i="1" s="1"/>
  <c r="D33" i="1"/>
  <c r="E33" i="1" s="1"/>
  <c r="D31" i="1"/>
  <c r="E31" i="1" s="1"/>
  <c r="D32" i="1"/>
  <c r="E32" i="1" s="1"/>
  <c r="D30" i="1"/>
  <c r="E30" i="1" s="1"/>
  <c r="C29" i="1"/>
  <c r="D29" i="1" s="1"/>
  <c r="E29" i="1" s="1"/>
  <c r="D25" i="1"/>
  <c r="E25" i="1" s="1"/>
  <c r="C41" i="1"/>
  <c r="D41" i="1" s="1"/>
  <c r="E41" i="1" s="1"/>
  <c r="B25" i="1"/>
  <c r="C44" i="1"/>
  <c r="D44" i="1" s="1"/>
  <c r="C23" i="1"/>
  <c r="C24" i="1" s="1"/>
  <c r="D24" i="1" s="1"/>
  <c r="D8" i="1" s="1"/>
  <c r="F8" i="1" l="1"/>
  <c r="M8" i="1"/>
  <c r="L8" i="1"/>
  <c r="K8" i="1"/>
  <c r="I28" i="1"/>
  <c r="G47" i="1"/>
  <c r="J28" i="1"/>
  <c r="K46" i="1"/>
  <c r="L27" i="1"/>
  <c r="N26" i="1"/>
  <c r="M26" i="1"/>
  <c r="E8" i="1"/>
  <c r="I8" i="1"/>
  <c r="E26" i="1"/>
  <c r="P28" i="1"/>
  <c r="O27" i="1"/>
  <c r="G27" i="1"/>
  <c r="H26" i="1"/>
  <c r="P8" i="1"/>
  <c r="H8" i="1"/>
  <c r="M28" i="1"/>
  <c r="N27" i="1"/>
  <c r="F27" i="1"/>
  <c r="G26" i="1"/>
  <c r="O8" i="1"/>
  <c r="G8" i="1"/>
  <c r="H28" i="1"/>
  <c r="E28" i="1"/>
  <c r="G28" i="1"/>
  <c r="I27" i="1"/>
  <c r="L26" i="1"/>
  <c r="J8" i="1"/>
  <c r="E27" i="1"/>
  <c r="P38" i="1"/>
  <c r="F29" i="1"/>
  <c r="P27" i="1"/>
  <c r="H27" i="1"/>
  <c r="I26" i="1"/>
  <c r="I43" i="1"/>
  <c r="K28" i="1"/>
  <c r="P26" i="1"/>
  <c r="F26" i="1"/>
  <c r="N8" i="1"/>
  <c r="F24" i="1"/>
  <c r="M24" i="1"/>
  <c r="P30" i="1"/>
  <c r="Q36" i="1"/>
  <c r="H30" i="1"/>
  <c r="H43" i="1"/>
  <c r="I30" i="1"/>
  <c r="Q39" i="1"/>
  <c r="M42" i="1"/>
  <c r="G30" i="1"/>
  <c r="F30" i="1"/>
  <c r="Q45" i="1"/>
  <c r="K42" i="1"/>
  <c r="J32" i="1"/>
  <c r="K43" i="1"/>
  <c r="Q37" i="1"/>
  <c r="I32" i="1"/>
  <c r="K26" i="1"/>
  <c r="N42" i="1"/>
  <c r="J33" i="1"/>
  <c r="Q48" i="1"/>
  <c r="L42" i="1"/>
  <c r="P32" i="1"/>
  <c r="L43" i="1"/>
  <c r="J43" i="1"/>
  <c r="L40" i="1"/>
  <c r="H32" i="1"/>
  <c r="O28" i="1"/>
  <c r="N28" i="1"/>
  <c r="F28" i="1"/>
  <c r="G34" i="1"/>
  <c r="K38" i="1"/>
  <c r="F34" i="1"/>
  <c r="K24" i="1"/>
  <c r="E38" i="1"/>
  <c r="L35" i="1"/>
  <c r="N29" i="1"/>
  <c r="J25" i="1"/>
  <c r="P47" i="1"/>
  <c r="P43" i="1"/>
  <c r="G43" i="1"/>
  <c r="G42" i="1"/>
  <c r="I40" i="1"/>
  <c r="H38" i="1"/>
  <c r="K35" i="1"/>
  <c r="M32" i="1"/>
  <c r="N30" i="1"/>
  <c r="M29" i="1"/>
  <c r="I25" i="1"/>
  <c r="I41" i="1"/>
  <c r="L24" i="1"/>
  <c r="P25" i="1"/>
  <c r="J38" i="1"/>
  <c r="J42" i="1"/>
  <c r="O47" i="1"/>
  <c r="O43" i="1"/>
  <c r="F43" i="1"/>
  <c r="F42" i="1"/>
  <c r="O34" i="1"/>
  <c r="L32" i="1"/>
  <c r="K30" i="1"/>
  <c r="L29" i="1"/>
  <c r="H25" i="1"/>
  <c r="K40" i="1"/>
  <c r="O25" i="1"/>
  <c r="J40" i="1"/>
  <c r="I38" i="1"/>
  <c r="O30" i="1"/>
  <c r="H47" i="1"/>
  <c r="N43" i="1"/>
  <c r="O42" i="1"/>
  <c r="J41" i="1"/>
  <c r="N34" i="1"/>
  <c r="K32" i="1"/>
  <c r="J30" i="1"/>
  <c r="K29" i="1"/>
  <c r="G25" i="1"/>
  <c r="E44" i="1"/>
  <c r="J44" i="1"/>
  <c r="L44" i="1"/>
  <c r="N44" i="1"/>
  <c r="O44" i="1"/>
  <c r="K44" i="1"/>
  <c r="M44" i="1"/>
  <c r="F44" i="1"/>
  <c r="G44" i="1"/>
  <c r="P44" i="1"/>
  <c r="I44" i="1"/>
  <c r="H44" i="1"/>
  <c r="P31" i="1"/>
  <c r="I33" i="1"/>
  <c r="O31" i="1"/>
  <c r="G31" i="1"/>
  <c r="P33" i="1"/>
  <c r="J46" i="1"/>
  <c r="F47" i="1"/>
  <c r="I46" i="1"/>
  <c r="H41" i="1"/>
  <c r="H33" i="1"/>
  <c r="F31" i="1"/>
  <c r="M47" i="1"/>
  <c r="O41" i="1"/>
  <c r="L34" i="1"/>
  <c r="G33" i="1"/>
  <c r="M31" i="1"/>
  <c r="J24" i="1"/>
  <c r="E47" i="1"/>
  <c r="L47" i="1"/>
  <c r="N41" i="1"/>
  <c r="P35" i="1"/>
  <c r="E46" i="1"/>
  <c r="P40" i="1"/>
  <c r="H24" i="1"/>
  <c r="N47" i="1"/>
  <c r="J35" i="1"/>
  <c r="N31" i="1"/>
  <c r="H46" i="1"/>
  <c r="G41" i="1"/>
  <c r="I35" i="1"/>
  <c r="O46" i="1"/>
  <c r="G38" i="1"/>
  <c r="K47" i="1"/>
  <c r="N46" i="1"/>
  <c r="F46" i="1"/>
  <c r="M41" i="1"/>
  <c r="H40" i="1"/>
  <c r="F38" i="1"/>
  <c r="G35" i="1"/>
  <c r="M25" i="1"/>
  <c r="J47" i="1"/>
  <c r="M46" i="1"/>
  <c r="I42" i="1"/>
  <c r="L41" i="1"/>
  <c r="O40" i="1"/>
  <c r="G40" i="1"/>
  <c r="M38" i="1"/>
  <c r="N35" i="1"/>
  <c r="F35" i="1"/>
  <c r="I34" i="1"/>
  <c r="L33" i="1"/>
  <c r="O32" i="1"/>
  <c r="G32" i="1"/>
  <c r="J31" i="1"/>
  <c r="M30" i="1"/>
  <c r="P29" i="1"/>
  <c r="H29" i="1"/>
  <c r="L25" i="1"/>
  <c r="O24" i="1"/>
  <c r="G24" i="1"/>
  <c r="H31" i="1"/>
  <c r="P41" i="1"/>
  <c r="P46" i="1"/>
  <c r="O33" i="1"/>
  <c r="G46" i="1"/>
  <c r="F41" i="1"/>
  <c r="O38" i="1"/>
  <c r="H35" i="1"/>
  <c r="K34" i="1"/>
  <c r="N33" i="1"/>
  <c r="F33" i="1"/>
  <c r="L31" i="1"/>
  <c r="J29" i="1"/>
  <c r="N25" i="1"/>
  <c r="F25" i="1"/>
  <c r="I24" i="1"/>
  <c r="N38" i="1"/>
  <c r="O35" i="1"/>
  <c r="J34" i="1"/>
  <c r="M33" i="1"/>
  <c r="K31" i="1"/>
  <c r="I29" i="1"/>
  <c r="P24" i="1"/>
  <c r="E40" i="1"/>
  <c r="M43" i="1"/>
  <c r="P42" i="1"/>
  <c r="H42" i="1"/>
  <c r="K41" i="1"/>
  <c r="N40" i="1"/>
  <c r="M35" i="1"/>
  <c r="P34" i="1"/>
  <c r="H34" i="1"/>
  <c r="K33" i="1"/>
  <c r="N32" i="1"/>
  <c r="F32" i="1"/>
  <c r="I31" i="1"/>
  <c r="L30" i="1"/>
  <c r="O29" i="1"/>
  <c r="G29" i="1"/>
  <c r="K25" i="1"/>
  <c r="N24" i="1"/>
  <c r="E24" i="1"/>
  <c r="D50" i="1"/>
  <c r="Q26" i="1" l="1"/>
  <c r="Q27" i="1"/>
  <c r="O51" i="1"/>
  <c r="Q28" i="1"/>
  <c r="Q42" i="1"/>
  <c r="Q35" i="1"/>
  <c r="Q41" i="1"/>
  <c r="Q25" i="1"/>
  <c r="Q34" i="1"/>
  <c r="Q24" i="1"/>
  <c r="Q30" i="1"/>
  <c r="H50" i="1"/>
  <c r="Q32" i="1"/>
  <c r="Q33" i="1"/>
  <c r="Q40" i="1"/>
  <c r="M50" i="1"/>
  <c r="D51" i="1"/>
  <c r="Q46" i="1"/>
  <c r="K51" i="1"/>
  <c r="K50" i="1"/>
  <c r="I51" i="1"/>
  <c r="Q44" i="1"/>
  <c r="Q38" i="1"/>
  <c r="G51" i="1"/>
  <c r="L50" i="1"/>
  <c r="Q31" i="1"/>
  <c r="Q29" i="1"/>
  <c r="J50" i="1"/>
  <c r="N51" i="1"/>
  <c r="O50" i="1"/>
  <c r="Q47" i="1"/>
  <c r="Q43" i="1"/>
  <c r="P51" i="1"/>
  <c r="L51" i="1"/>
  <c r="P50" i="1"/>
  <c r="F50" i="1"/>
  <c r="N50" i="1"/>
  <c r="G50" i="1"/>
  <c r="I50" i="1"/>
  <c r="H51" i="1"/>
  <c r="F51" i="1"/>
  <c r="M51" i="1"/>
  <c r="J51" i="1"/>
  <c r="E50" i="1"/>
  <c r="E51" i="1"/>
  <c r="Q50" i="1" l="1"/>
  <c r="D53" i="1"/>
  <c r="Q51" i="1"/>
  <c r="I3" i="1"/>
  <c r="I6" i="1"/>
  <c r="I53" i="1" s="1"/>
  <c r="I9" i="1"/>
  <c r="I10" i="1" s="1"/>
  <c r="L3" i="1"/>
  <c r="L6" i="1" s="1"/>
  <c r="K3" i="1"/>
  <c r="K6" i="1"/>
  <c r="K53" i="1" s="1"/>
  <c r="K9" i="1"/>
  <c r="K10" i="1"/>
  <c r="H3" i="1"/>
  <c r="H6" i="1" s="1"/>
  <c r="G3" i="1"/>
  <c r="G6" i="1" s="1"/>
  <c r="N3" i="1"/>
  <c r="N6" i="1" s="1"/>
  <c r="F3" i="1"/>
  <c r="F6" i="1"/>
  <c r="F53" i="1" s="1"/>
  <c r="F9" i="1"/>
  <c r="F10" i="1"/>
  <c r="J3" i="1"/>
  <c r="J6" i="1" s="1"/>
  <c r="P3" i="1"/>
  <c r="P6" i="1"/>
  <c r="P53" i="1" s="1"/>
  <c r="O3" i="1"/>
  <c r="O6" i="1"/>
  <c r="O53" i="1" s="1"/>
  <c r="M3" i="1"/>
  <c r="M6" i="1"/>
  <c r="M53" i="1" s="1"/>
  <c r="E3" i="1"/>
  <c r="E6" i="1" s="1"/>
  <c r="C3" i="1"/>
  <c r="G9" i="1" l="1"/>
  <c r="G10" i="1" s="1"/>
  <c r="G53" i="1"/>
  <c r="E53" i="1"/>
  <c r="E54" i="1" s="1"/>
  <c r="Q6" i="1"/>
  <c r="Q53" i="1" s="1"/>
  <c r="E9" i="1"/>
  <c r="O9" i="1"/>
  <c r="O10" i="1" s="1"/>
  <c r="H9" i="1"/>
  <c r="H10" i="1" s="1"/>
  <c r="H53" i="1"/>
  <c r="N9" i="1"/>
  <c r="N10" i="1" s="1"/>
  <c r="N53" i="1"/>
  <c r="F54" i="1"/>
  <c r="G54" i="1" s="1"/>
  <c r="L53" i="1"/>
  <c r="L9" i="1"/>
  <c r="L10" i="1" s="1"/>
  <c r="J9" i="1"/>
  <c r="J10" i="1" s="1"/>
  <c r="J53" i="1"/>
  <c r="M9" i="1"/>
  <c r="M10" i="1" s="1"/>
  <c r="P9" i="1"/>
  <c r="P10" i="1" s="1"/>
  <c r="Q9" i="1" l="1"/>
  <c r="E10" i="1"/>
  <c r="Q10" i="1" s="1"/>
  <c r="H54" i="1"/>
  <c r="I54" i="1" s="1"/>
  <c r="J54" i="1" s="1"/>
  <c r="K54" i="1" s="1"/>
  <c r="L54" i="1" s="1"/>
  <c r="M54" i="1" s="1"/>
  <c r="N54" i="1" s="1"/>
  <c r="O54" i="1" s="1"/>
  <c r="P54" i="1" s="1"/>
</calcChain>
</file>

<file path=xl/sharedStrings.xml><?xml version="1.0" encoding="utf-8"?>
<sst xmlns="http://schemas.openxmlformats.org/spreadsheetml/2006/main" count="103" uniqueCount="90">
  <si>
    <t>Category</t>
  </si>
  <si>
    <t>Year 1</t>
  </si>
  <si>
    <t>Year 2</t>
  </si>
  <si>
    <t>Year 3</t>
  </si>
  <si>
    <t>Total</t>
  </si>
  <si>
    <t>Income</t>
  </si>
  <si>
    <t>Rental Income (Property 1)</t>
  </si>
  <si>
    <t>Rental Income (Property 2)</t>
  </si>
  <si>
    <t>Rental Income (Property 3)</t>
  </si>
  <si>
    <t>Expenses</t>
  </si>
  <si>
    <t>Insurance</t>
  </si>
  <si>
    <t>Maintenance &amp; Repairs</t>
  </si>
  <si>
    <t>N/A</t>
  </si>
  <si>
    <t>Management Fees</t>
  </si>
  <si>
    <t>Utilities</t>
  </si>
  <si>
    <t>Total Expenses (1 Property)</t>
  </si>
  <si>
    <t>Total Expenses (3 Properties)</t>
  </si>
  <si>
    <t>Net Cash Flow (</t>
  </si>
  <si>
    <t xml:space="preserve">Net Operating Income 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</si>
  <si>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</si>
  <si>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</si>
  <si>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</si>
  <si>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</si>
  <si>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</si>
  <si>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</si>
  <si>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</si>
  <si>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</si>
  <si>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</si>
  <si>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</si>
  <si>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</si>
  <si>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</si>
  <si>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Second Stage Investment </t>
  </si>
  <si>
    <t>Property 4</t>
  </si>
  <si>
    <t>Property 5</t>
  </si>
  <si>
    <t>Property 6</t>
  </si>
  <si>
    <t>Property 7</t>
  </si>
  <si>
    <t>Property 8</t>
  </si>
  <si>
    <t>Property 9</t>
  </si>
  <si>
    <t>Property 10</t>
  </si>
  <si>
    <t xml:space="preserve">Business set up cost </t>
  </si>
  <si>
    <t xml:space="preserve">Item </t>
  </si>
  <si>
    <t xml:space="preserve">Value </t>
  </si>
  <si>
    <t xml:space="preserve">Property cost </t>
  </si>
  <si>
    <t>Kitchen, floor,s paint , plumbing  (5% of purchase price) safety, gas/electric</t>
  </si>
  <si>
    <t xml:space="preserve">Utensils </t>
  </si>
  <si>
    <t xml:space="preserve">Fridge/Washing machine/Dishawasher </t>
  </si>
  <si>
    <t>TV. Common area</t>
  </si>
  <si>
    <t>HMO</t>
  </si>
  <si>
    <t>Cleaning</t>
  </si>
  <si>
    <t>Gas, water, electricity</t>
  </si>
  <si>
    <t xml:space="preserve">Internet </t>
  </si>
  <si>
    <t>Sheets ad Towels</t>
  </si>
  <si>
    <t xml:space="preserve">Nice to have </t>
  </si>
  <si>
    <t>Valuation feee</t>
  </si>
  <si>
    <t>Legal fees</t>
  </si>
  <si>
    <t>Per house</t>
  </si>
  <si>
    <t>Survey costs</t>
  </si>
  <si>
    <t>Furniture</t>
  </si>
  <si>
    <t>Bathroom</t>
  </si>
  <si>
    <t>Refurbishment HMO standard</t>
  </si>
  <si>
    <t>Licence cost (very 5 years)</t>
  </si>
  <si>
    <t>Travel</t>
  </si>
  <si>
    <t xml:space="preserve">End of tenancy </t>
  </si>
  <si>
    <t xml:space="preserve">every 6 months </t>
  </si>
  <si>
    <t>see https://www.commercialtrust.co.uk/calculator-results/?calc=RateTable</t>
  </si>
  <si>
    <t>Cost of money ( Setup per month )</t>
  </si>
  <si>
    <t xml:space="preserve">Depoist ( Loan from the directors) ( over 5 years) </t>
  </si>
  <si>
    <t>Interest paid on directors loan</t>
  </si>
  <si>
    <t xml:space="preserve">Stamp Duty ( see https://www.tax.service.gov.uk/calculate-stamp-duty-land-tax/#!/result). Over 3 years </t>
  </si>
  <si>
    <t xml:space="preserve">Total buying/legal costs  ( over 36 months) </t>
  </si>
  <si>
    <t>Refubishment every 5 years</t>
  </si>
  <si>
    <t xml:space="preserve">White goods replaced every 36 month </t>
  </si>
  <si>
    <t xml:space="preserve">Mortgage product fee ( remortgage every 24 months) </t>
  </si>
  <si>
    <t xml:space="preserve">5% of house cost every 36 month </t>
  </si>
  <si>
    <t>Accountancy fees</t>
  </si>
  <si>
    <t>assumes£70K directors loan for one property</t>
  </si>
  <si>
    <t>room rate assuming  4 rooms</t>
  </si>
  <si>
    <t xml:space="preserve">Margin by room </t>
  </si>
  <si>
    <t>Total Rental from Nacro Income plus non Nacro contribution  (3 Properties)</t>
  </si>
  <si>
    <t>( addition contribution from tenants  is needed )</t>
  </si>
  <si>
    <t>assumoiing 12 rooms 100% occupied</t>
  </si>
  <si>
    <t xml:space="preserve">Per house ( over 36 months) </t>
  </si>
  <si>
    <t>Mortgage Interest (8.5%) remortgage every 36 months</t>
  </si>
  <si>
    <t xml:space="preserve">Repaid Directors loan </t>
  </si>
  <si>
    <t xml:space="preserve">interest paid back from company </t>
  </si>
  <si>
    <t xml:space="preserve">Income </t>
  </si>
  <si>
    <t xml:space="preserve">To be reclaculated </t>
  </si>
  <si>
    <t xml:space="preserve">Grants </t>
  </si>
  <si>
    <t xml:space="preserve">Sources to be fiound </t>
  </si>
  <si>
    <t>Second stage etc need to be planned in  the appropriate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</si>
</sst>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_);[Red]\(&quot;£&quot;#,##0\)"/>
    <numFmt numFmtId="8" formatCode="&quot;£&quot;#,##0.00_);[Red]\(&quot;£&quot;#,##0.00\)"/>
    <numFmt numFmtId="164" formatCode="&quot;£&quot;#,##0;[Red]\-&quot;£&quot;#,##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Display"/>
      <family val="2"/>
      <scheme val="major"/>
    </font>
    <font>
      <sz val="14"/>
      <color theme="1"/>
      <name val="Aptos Narrow"/>
      <family val="2"/>
      <scheme val="minor"/>
    </font>
    <font>
      <sz val="14"/>
      <color theme="1"/>
      <name val="Aptos Displa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6" fontId="3" fillId="0" borderId="0" xfId="0" applyNumberFormat="1" applyFont="1" applyAlignment="1">
      <alignment vertical="center" wrapText="1"/>
    </xf>
    <xf numFmtId="9" fontId="3" fillId="0" borderId="0" xfId="0" applyNumberFormat="1" applyFont="1" applyAlignment="1">
      <alignment vertical="center" wrapText="1"/>
    </xf>
    <xf numFmtId="0" fontId="1" fillId="0" borderId="0" xfId="0" applyFont="1"/>
    <xf numFmtId="6" fontId="5" fillId="0" borderId="0" xfId="0" applyNumberFormat="1" applyFont="1" applyAlignment="1">
      <alignment vertical="center" wrapText="1"/>
    </xf>
    <xf numFmtId="8" fontId="5" fillId="0" borderId="0" xfId="0" applyNumberFormat="1" applyFont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164" fontId="5" fillId="2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C328-CFB8-44D5-827C-B32CDA39531B}">
  <dimension ref="A1:T67"/>
  <sheetViews>
    <sheetView tabSelected="1"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B36" sqref="B36"/>
    </sheetView>
  </sheetViews>
  <sheetFormatPr baseColWidth="10" defaultColWidth="32.5" defaultRowHeight="19" x14ac:dyDescent="0.25"/>
  <cols>
    <col min="1" max="16384" width="32.5" style="2"/>
  </cols>
  <sheetData>
    <row r="1" spans="1:20" ht="38" x14ac:dyDescent="0.25">
      <c r="A1" s="1" t="s">
        <v>0</v>
      </c>
      <c r="B1" s="1" t="s">
        <v>40</v>
      </c>
      <c r="C1" s="1" t="s">
        <v>41</v>
      </c>
      <c r="D1" s="1" t="s">
        <v>65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1</v>
      </c>
      <c r="R1" s="12" t="s">
        <v>2</v>
      </c>
      <c r="S1" s="12" t="s">
        <v>3</v>
      </c>
      <c r="T1" s="12" t="s">
        <v>4</v>
      </c>
    </row>
    <row r="2" spans="1:20" x14ac:dyDescent="0.25">
      <c r="A2" s="3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13" t="s">
        <v>86</v>
      </c>
      <c r="S2" s="13" t="s">
        <v>86</v>
      </c>
      <c r="T2" s="13" t="s">
        <v>86</v>
      </c>
    </row>
    <row r="3" spans="1:20" x14ac:dyDescent="0.25">
      <c r="A3" s="4" t="s">
        <v>6</v>
      </c>
      <c r="B3" s="4" t="s">
        <v>76</v>
      </c>
      <c r="C3" s="5">
        <f>E3/4</f>
        <v>341</v>
      </c>
      <c r="D3" s="4"/>
      <c r="E3" s="5">
        <f>$Q3/12</f>
        <v>1364</v>
      </c>
      <c r="F3" s="5">
        <f>$Q3/12</f>
        <v>1364</v>
      </c>
      <c r="G3" s="5">
        <f>$Q3/12</f>
        <v>1364</v>
      </c>
      <c r="H3" s="5">
        <f>$Q3/12</f>
        <v>1364</v>
      </c>
      <c r="I3" s="5">
        <f>$Q3/12</f>
        <v>1364</v>
      </c>
      <c r="J3" s="5">
        <f>$Q3/12</f>
        <v>1364</v>
      </c>
      <c r="K3" s="5">
        <f>$Q3/12</f>
        <v>1364</v>
      </c>
      <c r="L3" s="5">
        <f>$Q3/12</f>
        <v>1364</v>
      </c>
      <c r="M3" s="5">
        <f>$Q3/12</f>
        <v>1364</v>
      </c>
      <c r="N3" s="5">
        <f>$Q3/12</f>
        <v>1364</v>
      </c>
      <c r="O3" s="5">
        <f>$Q3/12</f>
        <v>1364</v>
      </c>
      <c r="P3" s="5">
        <f>$Q3/12</f>
        <v>1364</v>
      </c>
      <c r="Q3" s="5">
        <v>16368</v>
      </c>
      <c r="R3" s="14">
        <v>16368</v>
      </c>
      <c r="S3" s="14">
        <v>16368</v>
      </c>
      <c r="T3" s="14">
        <v>49104</v>
      </c>
    </row>
    <row r="4" spans="1:20" x14ac:dyDescent="0.25">
      <c r="A4" s="4" t="s">
        <v>7</v>
      </c>
      <c r="B4" s="4" t="s">
        <v>76</v>
      </c>
      <c r="C4" s="4">
        <v>500</v>
      </c>
      <c r="D4" s="4"/>
      <c r="E4" s="5">
        <f>$C4*4</f>
        <v>2000</v>
      </c>
      <c r="F4" s="5">
        <f t="shared" ref="F4:P5" si="0">$C4*4</f>
        <v>2000</v>
      </c>
      <c r="G4" s="5">
        <f t="shared" si="0"/>
        <v>2000</v>
      </c>
      <c r="H4" s="5">
        <f t="shared" si="0"/>
        <v>2000</v>
      </c>
      <c r="I4" s="5">
        <f t="shared" si="0"/>
        <v>2000</v>
      </c>
      <c r="J4" s="5">
        <f t="shared" si="0"/>
        <v>2000</v>
      </c>
      <c r="K4" s="5">
        <f t="shared" si="0"/>
        <v>2000</v>
      </c>
      <c r="L4" s="5">
        <f t="shared" si="0"/>
        <v>2000</v>
      </c>
      <c r="M4" s="5">
        <f t="shared" si="0"/>
        <v>2000</v>
      </c>
      <c r="N4" s="5">
        <f t="shared" si="0"/>
        <v>2000</v>
      </c>
      <c r="O4" s="5">
        <f t="shared" si="0"/>
        <v>2000</v>
      </c>
      <c r="P4" s="5">
        <f t="shared" si="0"/>
        <v>2000</v>
      </c>
      <c r="Q4" s="5">
        <f>SUM(E4:P4)</f>
        <v>24000</v>
      </c>
      <c r="R4" s="14">
        <v>16368</v>
      </c>
      <c r="S4" s="14">
        <v>16368</v>
      </c>
      <c r="T4" s="14">
        <v>49104</v>
      </c>
    </row>
    <row r="5" spans="1:20" x14ac:dyDescent="0.25">
      <c r="A5" s="4" t="s">
        <v>8</v>
      </c>
      <c r="B5" s="4" t="s">
        <v>76</v>
      </c>
      <c r="C5" s="4">
        <v>550</v>
      </c>
      <c r="D5" s="4"/>
      <c r="E5" s="5">
        <f>$C5*4</f>
        <v>2200</v>
      </c>
      <c r="F5" s="5">
        <f t="shared" si="0"/>
        <v>2200</v>
      </c>
      <c r="G5" s="5">
        <f t="shared" si="0"/>
        <v>2200</v>
      </c>
      <c r="H5" s="5">
        <f t="shared" si="0"/>
        <v>2200</v>
      </c>
      <c r="I5" s="5">
        <f t="shared" si="0"/>
        <v>2200</v>
      </c>
      <c r="J5" s="5">
        <f t="shared" si="0"/>
        <v>2200</v>
      </c>
      <c r="K5" s="5">
        <f t="shared" si="0"/>
        <v>2200</v>
      </c>
      <c r="L5" s="5">
        <f t="shared" si="0"/>
        <v>2200</v>
      </c>
      <c r="M5" s="5">
        <f t="shared" si="0"/>
        <v>2200</v>
      </c>
      <c r="N5" s="5">
        <f t="shared" si="0"/>
        <v>2200</v>
      </c>
      <c r="O5" s="5">
        <f t="shared" si="0"/>
        <v>2200</v>
      </c>
      <c r="P5" s="5">
        <f t="shared" si="0"/>
        <v>2200</v>
      </c>
      <c r="Q5" s="5">
        <f>SUM(E5:P5)</f>
        <v>26400</v>
      </c>
      <c r="R5" s="14">
        <v>16368</v>
      </c>
      <c r="S5" s="14">
        <v>16368</v>
      </c>
      <c r="T5" s="14">
        <v>49104</v>
      </c>
    </row>
    <row r="6" spans="1:20" ht="57" x14ac:dyDescent="0.25">
      <c r="A6" s="3" t="s">
        <v>78</v>
      </c>
      <c r="B6" s="3" t="s">
        <v>79</v>
      </c>
      <c r="C6" s="3"/>
      <c r="D6" s="3"/>
      <c r="E6" s="6">
        <f>SUM(E3:E5)</f>
        <v>5564</v>
      </c>
      <c r="F6" s="6">
        <f t="shared" ref="F6:O6" si="1">SUM(F3:F5)</f>
        <v>5564</v>
      </c>
      <c r="G6" s="6">
        <f t="shared" si="1"/>
        <v>5564</v>
      </c>
      <c r="H6" s="6">
        <f t="shared" si="1"/>
        <v>5564</v>
      </c>
      <c r="I6" s="6">
        <f t="shared" si="1"/>
        <v>5564</v>
      </c>
      <c r="J6" s="6">
        <f t="shared" si="1"/>
        <v>5564</v>
      </c>
      <c r="K6" s="6">
        <f t="shared" si="1"/>
        <v>5564</v>
      </c>
      <c r="L6" s="6">
        <f t="shared" si="1"/>
        <v>5564</v>
      </c>
      <c r="M6" s="6">
        <f t="shared" si="1"/>
        <v>5564</v>
      </c>
      <c r="N6" s="6">
        <f t="shared" si="1"/>
        <v>5564</v>
      </c>
      <c r="O6" s="6">
        <f t="shared" si="1"/>
        <v>5564</v>
      </c>
      <c r="P6" s="6">
        <f t="shared" ref="P6" si="2">SUM(P3:P5)</f>
        <v>5564</v>
      </c>
      <c r="Q6" s="5">
        <f>SUM(E6:P6)</f>
        <v>66768</v>
      </c>
      <c r="R6" s="14">
        <v>49104</v>
      </c>
      <c r="S6" s="14">
        <v>49104</v>
      </c>
      <c r="T6" s="14">
        <v>147312</v>
      </c>
    </row>
    <row r="7" spans="1:20" x14ac:dyDescent="0.25">
      <c r="A7" s="3" t="s">
        <v>87</v>
      </c>
      <c r="B7" s="15" t="s">
        <v>88</v>
      </c>
      <c r="C7" s="3"/>
      <c r="D7" s="3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5"/>
      <c r="R7" s="14"/>
      <c r="S7" s="14"/>
      <c r="T7" s="14"/>
    </row>
    <row r="8" spans="1:20" ht="38" x14ac:dyDescent="0.25">
      <c r="A8" s="3" t="s">
        <v>83</v>
      </c>
      <c r="B8" s="3" t="s">
        <v>84</v>
      </c>
      <c r="C8" s="3"/>
      <c r="D8" s="7">
        <f>D24</f>
        <v>525</v>
      </c>
      <c r="E8" s="6">
        <f>$D8</f>
        <v>525</v>
      </c>
      <c r="F8" s="6">
        <f t="shared" ref="F8:P8" si="3">$D8</f>
        <v>525</v>
      </c>
      <c r="G8" s="6">
        <f t="shared" si="3"/>
        <v>525</v>
      </c>
      <c r="H8" s="6">
        <f t="shared" si="3"/>
        <v>525</v>
      </c>
      <c r="I8" s="6">
        <f t="shared" si="3"/>
        <v>525</v>
      </c>
      <c r="J8" s="6">
        <f t="shared" si="3"/>
        <v>525</v>
      </c>
      <c r="K8" s="6">
        <f t="shared" si="3"/>
        <v>525</v>
      </c>
      <c r="L8" s="6">
        <f t="shared" si="3"/>
        <v>525</v>
      </c>
      <c r="M8" s="6">
        <f t="shared" si="3"/>
        <v>525</v>
      </c>
      <c r="N8" s="6">
        <f t="shared" si="3"/>
        <v>525</v>
      </c>
      <c r="O8" s="6">
        <f t="shared" si="3"/>
        <v>525</v>
      </c>
      <c r="P8" s="6">
        <f t="shared" si="3"/>
        <v>525</v>
      </c>
      <c r="Q8" s="5"/>
      <c r="R8" s="14"/>
      <c r="S8" s="14"/>
      <c r="T8" s="14"/>
    </row>
    <row r="9" spans="1:20" ht="38" x14ac:dyDescent="0.25">
      <c r="A9" s="3" t="s">
        <v>77</v>
      </c>
      <c r="B9" s="3" t="s">
        <v>80</v>
      </c>
      <c r="C9" s="3"/>
      <c r="D9" s="3"/>
      <c r="E9" s="6">
        <f>E6/12 -E51/12</f>
        <v>-295.36111111111114</v>
      </c>
      <c r="F9" s="6">
        <f t="shared" ref="F9:P9" si="4">F6/12 -F51/12</f>
        <v>-295.36111111111114</v>
      </c>
      <c r="G9" s="6">
        <f t="shared" si="4"/>
        <v>-295.36111111111114</v>
      </c>
      <c r="H9" s="6">
        <f t="shared" si="4"/>
        <v>-295.36111111111114</v>
      </c>
      <c r="I9" s="6">
        <f t="shared" si="4"/>
        <v>-295.36111111111114</v>
      </c>
      <c r="J9" s="6">
        <f t="shared" si="4"/>
        <v>-295.36111111111114</v>
      </c>
      <c r="K9" s="6">
        <f t="shared" si="4"/>
        <v>-295.36111111111114</v>
      </c>
      <c r="L9" s="6">
        <f t="shared" si="4"/>
        <v>-295.36111111111114</v>
      </c>
      <c r="M9" s="6">
        <f t="shared" si="4"/>
        <v>-295.36111111111114</v>
      </c>
      <c r="N9" s="6">
        <f t="shared" si="4"/>
        <v>-295.36111111111114</v>
      </c>
      <c r="O9" s="6">
        <f t="shared" si="4"/>
        <v>-295.36111111111114</v>
      </c>
      <c r="P9" s="6">
        <f t="shared" si="4"/>
        <v>-295.36111111111114</v>
      </c>
      <c r="Q9" s="5">
        <f>SUM(E9:P9)</f>
        <v>-3544.3333333333344</v>
      </c>
      <c r="R9" s="14"/>
      <c r="S9" s="14"/>
      <c r="T9" s="14"/>
    </row>
    <row r="10" spans="1:20" x14ac:dyDescent="0.25">
      <c r="A10" s="3" t="s">
        <v>85</v>
      </c>
      <c r="B10" s="3"/>
      <c r="C10" s="3"/>
      <c r="D10" s="3"/>
      <c r="E10" s="6">
        <f>E9+E8</f>
        <v>229.63888888888886</v>
      </c>
      <c r="F10" s="6">
        <f t="shared" ref="F10:P10" si="5">F9+F8</f>
        <v>229.63888888888886</v>
      </c>
      <c r="G10" s="6">
        <f t="shared" si="5"/>
        <v>229.63888888888886</v>
      </c>
      <c r="H10" s="6">
        <f t="shared" si="5"/>
        <v>229.63888888888886</v>
      </c>
      <c r="I10" s="6">
        <f t="shared" si="5"/>
        <v>229.63888888888886</v>
      </c>
      <c r="J10" s="6">
        <f t="shared" si="5"/>
        <v>229.63888888888886</v>
      </c>
      <c r="K10" s="6">
        <f t="shared" si="5"/>
        <v>229.63888888888886</v>
      </c>
      <c r="L10" s="6">
        <f t="shared" si="5"/>
        <v>229.63888888888886</v>
      </c>
      <c r="M10" s="6">
        <f t="shared" si="5"/>
        <v>229.63888888888886</v>
      </c>
      <c r="N10" s="6">
        <f t="shared" si="5"/>
        <v>229.63888888888886</v>
      </c>
      <c r="O10" s="6">
        <f t="shared" si="5"/>
        <v>229.63888888888886</v>
      </c>
      <c r="P10" s="6">
        <f t="shared" si="5"/>
        <v>229.63888888888886</v>
      </c>
      <c r="Q10" s="5">
        <f>SUM(E10:P10)</f>
        <v>2755.6666666666661</v>
      </c>
      <c r="R10" s="14"/>
      <c r="S10" s="14"/>
      <c r="T10" s="14"/>
    </row>
    <row r="11" spans="1:20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5"/>
      <c r="R11" s="14"/>
      <c r="S11" s="14"/>
      <c r="T11" s="14"/>
    </row>
    <row r="12" spans="1:20" ht="57" x14ac:dyDescent="0.25">
      <c r="A12" s="3" t="s">
        <v>31</v>
      </c>
      <c r="B12" s="3" t="s">
        <v>89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5"/>
      <c r="R12" s="14"/>
      <c r="S12" s="14"/>
      <c r="T12" s="14"/>
    </row>
    <row r="13" spans="1:20" x14ac:dyDescent="0.25">
      <c r="A13" s="3" t="s">
        <v>32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5"/>
      <c r="R13" s="14"/>
      <c r="S13" s="14"/>
      <c r="T13" s="14"/>
    </row>
    <row r="14" spans="1:20" x14ac:dyDescent="0.25">
      <c r="A14" s="3" t="s">
        <v>33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5"/>
      <c r="R14" s="14"/>
      <c r="S14" s="14"/>
      <c r="T14" s="14"/>
    </row>
    <row r="15" spans="1:20" x14ac:dyDescent="0.25">
      <c r="A15" s="3" t="s">
        <v>34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5"/>
      <c r="R15" s="14"/>
      <c r="S15" s="14"/>
      <c r="T15" s="14"/>
    </row>
    <row r="16" spans="1:20" x14ac:dyDescent="0.25">
      <c r="A16" s="3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5"/>
      <c r="R16" s="14"/>
      <c r="S16" s="14"/>
      <c r="T16" s="14"/>
    </row>
    <row r="17" spans="1:20" x14ac:dyDescent="0.25">
      <c r="A17" s="3" t="s">
        <v>36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5"/>
      <c r="R17" s="14"/>
      <c r="S17" s="14"/>
      <c r="T17" s="14"/>
    </row>
    <row r="18" spans="1:20" x14ac:dyDescent="0.25">
      <c r="A18" s="3" t="s">
        <v>37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5"/>
      <c r="R18" s="14"/>
      <c r="S18" s="14"/>
      <c r="T18" s="14"/>
    </row>
    <row r="19" spans="1:20" x14ac:dyDescent="0.25">
      <c r="A19" s="3" t="s">
        <v>38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5"/>
      <c r="R19" s="14"/>
      <c r="S19" s="14"/>
      <c r="T19" s="14"/>
    </row>
    <row r="20" spans="1:2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5"/>
      <c r="R20" s="14"/>
      <c r="S20" s="14"/>
      <c r="T20" s="14"/>
    </row>
    <row r="21" spans="1:20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13"/>
      <c r="S21" s="13"/>
      <c r="T21" s="13"/>
    </row>
    <row r="22" spans="1:20" x14ac:dyDescent="0.25">
      <c r="A22" s="3" t="s">
        <v>39</v>
      </c>
      <c r="B22" s="3" t="s">
        <v>42</v>
      </c>
      <c r="C22" s="7">
        <v>200000</v>
      </c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4"/>
      <c r="R22" s="13"/>
      <c r="S22" s="13"/>
      <c r="T22" s="13"/>
    </row>
    <row r="23" spans="1:20" ht="38" x14ac:dyDescent="0.25">
      <c r="A23" s="3" t="s">
        <v>66</v>
      </c>
      <c r="B23" s="8">
        <v>0.35</v>
      </c>
      <c r="C23" s="7">
        <f>C22*B23</f>
        <v>70000</v>
      </c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4"/>
      <c r="R23" s="13"/>
      <c r="S23" s="13"/>
      <c r="T23" s="13"/>
    </row>
    <row r="24" spans="1:20" x14ac:dyDescent="0.25">
      <c r="A24" s="3" t="s">
        <v>67</v>
      </c>
      <c r="B24" s="8">
        <v>0.09</v>
      </c>
      <c r="C24" s="7">
        <f>C23*B24</f>
        <v>6300</v>
      </c>
      <c r="D24" s="7">
        <f>C24/12</f>
        <v>525</v>
      </c>
      <c r="E24" s="7">
        <f>$D24</f>
        <v>525</v>
      </c>
      <c r="F24" s="7">
        <f t="shared" ref="F24:P24" si="6">$D24</f>
        <v>525</v>
      </c>
      <c r="G24" s="7">
        <f t="shared" si="6"/>
        <v>525</v>
      </c>
      <c r="H24" s="7">
        <f t="shared" si="6"/>
        <v>525</v>
      </c>
      <c r="I24" s="7">
        <f t="shared" si="6"/>
        <v>525</v>
      </c>
      <c r="J24" s="7">
        <f t="shared" si="6"/>
        <v>525</v>
      </c>
      <c r="K24" s="7">
        <f t="shared" si="6"/>
        <v>525</v>
      </c>
      <c r="L24" s="7">
        <f t="shared" si="6"/>
        <v>525</v>
      </c>
      <c r="M24" s="7">
        <f t="shared" si="6"/>
        <v>525</v>
      </c>
      <c r="N24" s="7">
        <f t="shared" si="6"/>
        <v>525</v>
      </c>
      <c r="O24" s="7">
        <f t="shared" si="6"/>
        <v>525</v>
      </c>
      <c r="P24" s="7">
        <f t="shared" si="6"/>
        <v>525</v>
      </c>
      <c r="Q24" s="10">
        <f>SUM(D24:P24)</f>
        <v>6825</v>
      </c>
      <c r="R24" s="13"/>
      <c r="S24" s="13"/>
      <c r="T24" s="13"/>
    </row>
    <row r="25" spans="1:20" ht="76" x14ac:dyDescent="0.25">
      <c r="A25" s="3" t="s">
        <v>68</v>
      </c>
      <c r="B25" s="8">
        <f>C25/C22</f>
        <v>5.7500000000000002E-2</v>
      </c>
      <c r="C25" s="7">
        <v>11500</v>
      </c>
      <c r="D25" s="7">
        <f>C25/36</f>
        <v>319.44444444444446</v>
      </c>
      <c r="E25" s="7">
        <f t="shared" ref="E25:P48" si="7">$D25</f>
        <v>319.44444444444446</v>
      </c>
      <c r="F25" s="7">
        <f t="shared" si="7"/>
        <v>319.44444444444446</v>
      </c>
      <c r="G25" s="7">
        <f t="shared" si="7"/>
        <v>319.44444444444446</v>
      </c>
      <c r="H25" s="7">
        <f t="shared" si="7"/>
        <v>319.44444444444446</v>
      </c>
      <c r="I25" s="7">
        <f t="shared" si="7"/>
        <v>319.44444444444446</v>
      </c>
      <c r="J25" s="7">
        <f t="shared" si="7"/>
        <v>319.44444444444446</v>
      </c>
      <c r="K25" s="7">
        <f t="shared" si="7"/>
        <v>319.44444444444446</v>
      </c>
      <c r="L25" s="7">
        <f t="shared" si="7"/>
        <v>319.44444444444446</v>
      </c>
      <c r="M25" s="7">
        <f t="shared" si="7"/>
        <v>319.44444444444446</v>
      </c>
      <c r="N25" s="7">
        <f t="shared" si="7"/>
        <v>319.44444444444446</v>
      </c>
      <c r="O25" s="7">
        <f t="shared" si="7"/>
        <v>319.44444444444446</v>
      </c>
      <c r="P25" s="7">
        <f t="shared" si="7"/>
        <v>319.44444444444446</v>
      </c>
      <c r="Q25" s="10">
        <f t="shared" ref="Q25:Q51" si="8">SUM(D25:P25)</f>
        <v>4152.7777777777774</v>
      </c>
      <c r="R25" s="13"/>
      <c r="S25" s="13"/>
      <c r="T25" s="13"/>
    </row>
    <row r="26" spans="1:20" x14ac:dyDescent="0.25">
      <c r="A26" s="3" t="s">
        <v>53</v>
      </c>
      <c r="B26" s="8" t="s">
        <v>81</v>
      </c>
      <c r="C26" s="7">
        <v>1500</v>
      </c>
      <c r="D26" s="7">
        <f>C26/36</f>
        <v>41.666666666666664</v>
      </c>
      <c r="E26" s="7">
        <f t="shared" si="7"/>
        <v>41.666666666666664</v>
      </c>
      <c r="F26" s="7">
        <f t="shared" si="7"/>
        <v>41.666666666666664</v>
      </c>
      <c r="G26" s="7">
        <f t="shared" si="7"/>
        <v>41.666666666666664</v>
      </c>
      <c r="H26" s="7">
        <f t="shared" si="7"/>
        <v>41.666666666666664</v>
      </c>
      <c r="I26" s="7">
        <f t="shared" si="7"/>
        <v>41.666666666666664</v>
      </c>
      <c r="J26" s="7">
        <f t="shared" si="7"/>
        <v>41.666666666666664</v>
      </c>
      <c r="K26" s="7">
        <f t="shared" si="7"/>
        <v>41.666666666666664</v>
      </c>
      <c r="L26" s="7">
        <f t="shared" si="7"/>
        <v>41.666666666666664</v>
      </c>
      <c r="M26" s="7">
        <f t="shared" si="7"/>
        <v>41.666666666666664</v>
      </c>
      <c r="N26" s="7">
        <f t="shared" si="7"/>
        <v>41.666666666666664</v>
      </c>
      <c r="O26" s="7">
        <f t="shared" si="7"/>
        <v>41.666666666666664</v>
      </c>
      <c r="P26" s="7">
        <f t="shared" si="7"/>
        <v>41.666666666666664</v>
      </c>
      <c r="Q26" s="10">
        <f t="shared" si="8"/>
        <v>541.66666666666674</v>
      </c>
      <c r="R26" s="13"/>
      <c r="S26" s="13"/>
      <c r="T26" s="13"/>
    </row>
    <row r="27" spans="1:20" x14ac:dyDescent="0.25">
      <c r="A27" s="3" t="s">
        <v>54</v>
      </c>
      <c r="B27" s="8" t="s">
        <v>55</v>
      </c>
      <c r="C27" s="7">
        <v>3000</v>
      </c>
      <c r="D27" s="7">
        <f t="shared" ref="D27:D28" si="9">C27/36</f>
        <v>83.333333333333329</v>
      </c>
      <c r="E27" s="7">
        <f t="shared" si="7"/>
        <v>83.333333333333329</v>
      </c>
      <c r="F27" s="7">
        <f t="shared" si="7"/>
        <v>83.333333333333329</v>
      </c>
      <c r="G27" s="7">
        <f t="shared" si="7"/>
        <v>83.333333333333329</v>
      </c>
      <c r="H27" s="7">
        <f t="shared" si="7"/>
        <v>83.333333333333329</v>
      </c>
      <c r="I27" s="7">
        <f t="shared" si="7"/>
        <v>83.333333333333329</v>
      </c>
      <c r="J27" s="7">
        <f t="shared" si="7"/>
        <v>83.333333333333329</v>
      </c>
      <c r="K27" s="7">
        <f t="shared" si="7"/>
        <v>83.333333333333329</v>
      </c>
      <c r="L27" s="7">
        <f t="shared" si="7"/>
        <v>83.333333333333329</v>
      </c>
      <c r="M27" s="7">
        <f t="shared" si="7"/>
        <v>83.333333333333329</v>
      </c>
      <c r="N27" s="7">
        <f t="shared" si="7"/>
        <v>83.333333333333329</v>
      </c>
      <c r="O27" s="7">
        <f t="shared" si="7"/>
        <v>83.333333333333329</v>
      </c>
      <c r="P27" s="7">
        <f t="shared" si="7"/>
        <v>83.333333333333329</v>
      </c>
      <c r="Q27" s="10">
        <f t="shared" si="8"/>
        <v>1083.3333333333335</v>
      </c>
      <c r="R27" s="13"/>
      <c r="S27" s="13"/>
      <c r="T27" s="13"/>
    </row>
    <row r="28" spans="1:20" x14ac:dyDescent="0.25">
      <c r="A28" s="3" t="s">
        <v>56</v>
      </c>
      <c r="B28" s="8" t="s">
        <v>55</v>
      </c>
      <c r="C28" s="7">
        <v>500</v>
      </c>
      <c r="D28" s="7">
        <f t="shared" si="9"/>
        <v>13.888888888888889</v>
      </c>
      <c r="E28" s="7">
        <f t="shared" si="7"/>
        <v>13.888888888888889</v>
      </c>
      <c r="F28" s="7">
        <f t="shared" si="7"/>
        <v>13.888888888888889</v>
      </c>
      <c r="G28" s="7">
        <f t="shared" si="7"/>
        <v>13.888888888888889</v>
      </c>
      <c r="H28" s="7">
        <f t="shared" si="7"/>
        <v>13.888888888888889</v>
      </c>
      <c r="I28" s="7">
        <f t="shared" si="7"/>
        <v>13.888888888888889</v>
      </c>
      <c r="J28" s="7">
        <f t="shared" si="7"/>
        <v>13.888888888888889</v>
      </c>
      <c r="K28" s="7">
        <f t="shared" si="7"/>
        <v>13.888888888888889</v>
      </c>
      <c r="L28" s="7">
        <f t="shared" si="7"/>
        <v>13.888888888888889</v>
      </c>
      <c r="M28" s="7">
        <f t="shared" si="7"/>
        <v>13.888888888888889</v>
      </c>
      <c r="N28" s="7">
        <f t="shared" si="7"/>
        <v>13.888888888888889</v>
      </c>
      <c r="O28" s="7">
        <f t="shared" si="7"/>
        <v>13.888888888888889</v>
      </c>
      <c r="P28" s="7">
        <f t="shared" si="7"/>
        <v>13.888888888888889</v>
      </c>
      <c r="Q28" s="10">
        <f t="shared" si="8"/>
        <v>180.55555555555554</v>
      </c>
      <c r="R28" s="13"/>
      <c r="S28" s="13"/>
      <c r="T28" s="13"/>
    </row>
    <row r="29" spans="1:20" ht="38" x14ac:dyDescent="0.25">
      <c r="A29" s="3" t="s">
        <v>69</v>
      </c>
      <c r="B29" s="8"/>
      <c r="C29" s="7">
        <f>SUM(C26:C28)</f>
        <v>5000</v>
      </c>
      <c r="D29" s="7">
        <f>C29/36</f>
        <v>138.88888888888889</v>
      </c>
      <c r="E29" s="7">
        <f t="shared" si="7"/>
        <v>138.88888888888889</v>
      </c>
      <c r="F29" s="7">
        <f t="shared" si="7"/>
        <v>138.88888888888889</v>
      </c>
      <c r="G29" s="7">
        <f t="shared" si="7"/>
        <v>138.88888888888889</v>
      </c>
      <c r="H29" s="7">
        <f t="shared" si="7"/>
        <v>138.88888888888889</v>
      </c>
      <c r="I29" s="7">
        <f t="shared" si="7"/>
        <v>138.88888888888889</v>
      </c>
      <c r="J29" s="7">
        <f t="shared" si="7"/>
        <v>138.88888888888889</v>
      </c>
      <c r="K29" s="7">
        <f t="shared" si="7"/>
        <v>138.88888888888889</v>
      </c>
      <c r="L29" s="7">
        <f t="shared" si="7"/>
        <v>138.88888888888889</v>
      </c>
      <c r="M29" s="7">
        <f t="shared" si="7"/>
        <v>138.88888888888889</v>
      </c>
      <c r="N29" s="7">
        <f t="shared" si="7"/>
        <v>138.88888888888889</v>
      </c>
      <c r="O29" s="7">
        <f t="shared" si="7"/>
        <v>138.88888888888889</v>
      </c>
      <c r="P29" s="7">
        <f t="shared" si="7"/>
        <v>138.88888888888889</v>
      </c>
      <c r="Q29" s="10">
        <f t="shared" si="8"/>
        <v>1805.5555555555557</v>
      </c>
      <c r="R29" s="13"/>
      <c r="S29" s="13"/>
      <c r="T29" s="13"/>
    </row>
    <row r="30" spans="1:20" ht="57" x14ac:dyDescent="0.25">
      <c r="A30" s="3" t="s">
        <v>70</v>
      </c>
      <c r="B30" s="8" t="s">
        <v>43</v>
      </c>
      <c r="C30" s="7">
        <v>4000</v>
      </c>
      <c r="D30" s="7">
        <f>C30/60</f>
        <v>66.666666666666671</v>
      </c>
      <c r="E30" s="7">
        <f t="shared" si="7"/>
        <v>66.666666666666671</v>
      </c>
      <c r="F30" s="7">
        <f t="shared" si="7"/>
        <v>66.666666666666671</v>
      </c>
      <c r="G30" s="7">
        <f t="shared" si="7"/>
        <v>66.666666666666671</v>
      </c>
      <c r="H30" s="7">
        <f t="shared" si="7"/>
        <v>66.666666666666671</v>
      </c>
      <c r="I30" s="7">
        <f t="shared" si="7"/>
        <v>66.666666666666671</v>
      </c>
      <c r="J30" s="7">
        <f t="shared" si="7"/>
        <v>66.666666666666671</v>
      </c>
      <c r="K30" s="7">
        <f t="shared" si="7"/>
        <v>66.666666666666671</v>
      </c>
      <c r="L30" s="7">
        <f t="shared" si="7"/>
        <v>66.666666666666671</v>
      </c>
      <c r="M30" s="7">
        <f t="shared" si="7"/>
        <v>66.666666666666671</v>
      </c>
      <c r="N30" s="7">
        <f t="shared" si="7"/>
        <v>66.666666666666671</v>
      </c>
      <c r="O30" s="7">
        <f t="shared" si="7"/>
        <v>66.666666666666671</v>
      </c>
      <c r="P30" s="7">
        <f t="shared" si="7"/>
        <v>66.666666666666671</v>
      </c>
      <c r="Q30" s="10">
        <f t="shared" si="8"/>
        <v>866.66666666666652</v>
      </c>
      <c r="R30" s="13"/>
      <c r="S30" s="13"/>
      <c r="T30" s="13"/>
    </row>
    <row r="31" spans="1:20" x14ac:dyDescent="0.25">
      <c r="A31" s="3"/>
      <c r="B31" s="8" t="s">
        <v>59</v>
      </c>
      <c r="C31" s="7">
        <v>2000</v>
      </c>
      <c r="D31" s="7">
        <f t="shared" ref="D31:D32" si="10">C31/60</f>
        <v>33.333333333333336</v>
      </c>
      <c r="E31" s="7">
        <f t="shared" si="7"/>
        <v>33.333333333333336</v>
      </c>
      <c r="F31" s="7">
        <f t="shared" si="7"/>
        <v>33.333333333333336</v>
      </c>
      <c r="G31" s="7">
        <f t="shared" si="7"/>
        <v>33.333333333333336</v>
      </c>
      <c r="H31" s="7">
        <f t="shared" si="7"/>
        <v>33.333333333333336</v>
      </c>
      <c r="I31" s="7">
        <f t="shared" si="7"/>
        <v>33.333333333333336</v>
      </c>
      <c r="J31" s="7">
        <f t="shared" si="7"/>
        <v>33.333333333333336</v>
      </c>
      <c r="K31" s="7">
        <f t="shared" si="7"/>
        <v>33.333333333333336</v>
      </c>
      <c r="L31" s="7">
        <f t="shared" si="7"/>
        <v>33.333333333333336</v>
      </c>
      <c r="M31" s="7">
        <f t="shared" si="7"/>
        <v>33.333333333333336</v>
      </c>
      <c r="N31" s="7">
        <f t="shared" si="7"/>
        <v>33.333333333333336</v>
      </c>
      <c r="O31" s="7">
        <f t="shared" si="7"/>
        <v>33.333333333333336</v>
      </c>
      <c r="P31" s="7">
        <f t="shared" si="7"/>
        <v>33.333333333333336</v>
      </c>
      <c r="Q31" s="10">
        <f t="shared" si="8"/>
        <v>433.33333333333326</v>
      </c>
      <c r="R31" s="13"/>
      <c r="S31" s="13"/>
      <c r="T31" s="13"/>
    </row>
    <row r="32" spans="1:20" x14ac:dyDescent="0.25">
      <c r="A32" s="3"/>
      <c r="B32" s="8" t="s">
        <v>58</v>
      </c>
      <c r="C32" s="7">
        <v>6000</v>
      </c>
      <c r="D32" s="7">
        <f t="shared" si="10"/>
        <v>100</v>
      </c>
      <c r="E32" s="7">
        <f t="shared" si="7"/>
        <v>100</v>
      </c>
      <c r="F32" s="7">
        <f t="shared" si="7"/>
        <v>100</v>
      </c>
      <c r="G32" s="7">
        <f t="shared" si="7"/>
        <v>100</v>
      </c>
      <c r="H32" s="7">
        <f t="shared" si="7"/>
        <v>100</v>
      </c>
      <c r="I32" s="7">
        <f t="shared" si="7"/>
        <v>100</v>
      </c>
      <c r="J32" s="7">
        <f t="shared" si="7"/>
        <v>100</v>
      </c>
      <c r="K32" s="7">
        <f t="shared" si="7"/>
        <v>100</v>
      </c>
      <c r="L32" s="7">
        <f t="shared" si="7"/>
        <v>100</v>
      </c>
      <c r="M32" s="7">
        <f t="shared" si="7"/>
        <v>100</v>
      </c>
      <c r="N32" s="7">
        <f t="shared" si="7"/>
        <v>100</v>
      </c>
      <c r="O32" s="7">
        <f t="shared" si="7"/>
        <v>100</v>
      </c>
      <c r="P32" s="7">
        <f t="shared" si="7"/>
        <v>100</v>
      </c>
      <c r="Q32" s="10">
        <f t="shared" si="8"/>
        <v>1300</v>
      </c>
      <c r="R32" s="13"/>
      <c r="S32" s="13"/>
      <c r="T32" s="13"/>
    </row>
    <row r="33" spans="1:20" ht="38" x14ac:dyDescent="0.25">
      <c r="A33" s="3" t="s">
        <v>71</v>
      </c>
      <c r="B33" s="8" t="s">
        <v>45</v>
      </c>
      <c r="C33" s="7">
        <v>1500</v>
      </c>
      <c r="D33" s="7">
        <f>C33/36</f>
        <v>41.666666666666664</v>
      </c>
      <c r="E33" s="7">
        <f t="shared" si="7"/>
        <v>41.666666666666664</v>
      </c>
      <c r="F33" s="7">
        <f t="shared" si="7"/>
        <v>41.666666666666664</v>
      </c>
      <c r="G33" s="7">
        <f t="shared" si="7"/>
        <v>41.666666666666664</v>
      </c>
      <c r="H33" s="7">
        <f t="shared" si="7"/>
        <v>41.666666666666664</v>
      </c>
      <c r="I33" s="7">
        <f t="shared" si="7"/>
        <v>41.666666666666664</v>
      </c>
      <c r="J33" s="7">
        <f t="shared" si="7"/>
        <v>41.666666666666664</v>
      </c>
      <c r="K33" s="7">
        <f t="shared" si="7"/>
        <v>41.666666666666664</v>
      </c>
      <c r="L33" s="7">
        <f t="shared" si="7"/>
        <v>41.666666666666664</v>
      </c>
      <c r="M33" s="7">
        <f t="shared" si="7"/>
        <v>41.666666666666664</v>
      </c>
      <c r="N33" s="7">
        <f t="shared" si="7"/>
        <v>41.666666666666664</v>
      </c>
      <c r="O33" s="7">
        <f t="shared" si="7"/>
        <v>41.666666666666664</v>
      </c>
      <c r="P33" s="7">
        <f t="shared" si="7"/>
        <v>41.666666666666664</v>
      </c>
      <c r="Q33" s="10">
        <f t="shared" si="8"/>
        <v>541.66666666666674</v>
      </c>
      <c r="R33" s="13"/>
      <c r="S33" s="13"/>
      <c r="T33" s="13"/>
    </row>
    <row r="34" spans="1:20" x14ac:dyDescent="0.25">
      <c r="A34" s="3" t="s">
        <v>57</v>
      </c>
      <c r="B34" s="8" t="s">
        <v>46</v>
      </c>
      <c r="C34" s="7">
        <v>2000</v>
      </c>
      <c r="D34" s="7">
        <f t="shared" ref="D34:D35" si="11">C34/36</f>
        <v>55.555555555555557</v>
      </c>
      <c r="E34" s="7">
        <f t="shared" si="7"/>
        <v>55.555555555555557</v>
      </c>
      <c r="F34" s="7">
        <f t="shared" si="7"/>
        <v>55.555555555555557</v>
      </c>
      <c r="G34" s="7">
        <f t="shared" si="7"/>
        <v>55.555555555555557</v>
      </c>
      <c r="H34" s="7">
        <f t="shared" si="7"/>
        <v>55.555555555555557</v>
      </c>
      <c r="I34" s="7">
        <f t="shared" si="7"/>
        <v>55.555555555555557</v>
      </c>
      <c r="J34" s="7">
        <f t="shared" si="7"/>
        <v>55.555555555555557</v>
      </c>
      <c r="K34" s="7">
        <f t="shared" si="7"/>
        <v>55.555555555555557</v>
      </c>
      <c r="L34" s="7">
        <f t="shared" si="7"/>
        <v>55.555555555555557</v>
      </c>
      <c r="M34" s="7">
        <f t="shared" si="7"/>
        <v>55.555555555555557</v>
      </c>
      <c r="N34" s="7">
        <f t="shared" si="7"/>
        <v>55.555555555555557</v>
      </c>
      <c r="O34" s="7">
        <f t="shared" si="7"/>
        <v>55.555555555555557</v>
      </c>
      <c r="P34" s="7">
        <f t="shared" si="7"/>
        <v>55.555555555555557</v>
      </c>
      <c r="Q34" s="10">
        <f t="shared" si="8"/>
        <v>722.22222222222217</v>
      </c>
      <c r="R34" s="13"/>
      <c r="S34" s="13"/>
      <c r="T34" s="13"/>
    </row>
    <row r="35" spans="1:20" x14ac:dyDescent="0.25">
      <c r="A35" s="3" t="s">
        <v>44</v>
      </c>
      <c r="B35" s="8"/>
      <c r="C35" s="7">
        <v>200</v>
      </c>
      <c r="D35" s="7">
        <f t="shared" si="11"/>
        <v>5.5555555555555554</v>
      </c>
      <c r="E35" s="7">
        <f t="shared" si="7"/>
        <v>5.5555555555555554</v>
      </c>
      <c r="F35" s="7">
        <f t="shared" si="7"/>
        <v>5.5555555555555554</v>
      </c>
      <c r="G35" s="7">
        <f t="shared" si="7"/>
        <v>5.5555555555555554</v>
      </c>
      <c r="H35" s="7">
        <f t="shared" si="7"/>
        <v>5.5555555555555554</v>
      </c>
      <c r="I35" s="7">
        <f t="shared" si="7"/>
        <v>5.5555555555555554</v>
      </c>
      <c r="J35" s="7">
        <f t="shared" si="7"/>
        <v>5.5555555555555554</v>
      </c>
      <c r="K35" s="7">
        <f t="shared" si="7"/>
        <v>5.5555555555555554</v>
      </c>
      <c r="L35" s="7">
        <f t="shared" si="7"/>
        <v>5.5555555555555554</v>
      </c>
      <c r="M35" s="7">
        <f t="shared" si="7"/>
        <v>5.5555555555555554</v>
      </c>
      <c r="N35" s="7">
        <f t="shared" si="7"/>
        <v>5.5555555555555554</v>
      </c>
      <c r="O35" s="7">
        <f t="shared" si="7"/>
        <v>5.5555555555555554</v>
      </c>
      <c r="P35" s="7">
        <f t="shared" si="7"/>
        <v>5.5555555555555554</v>
      </c>
      <c r="Q35" s="10">
        <f t="shared" si="8"/>
        <v>72.222222222222229</v>
      </c>
      <c r="R35" s="13"/>
      <c r="S35" s="13"/>
      <c r="T35" s="13"/>
    </row>
    <row r="36" spans="1:20" x14ac:dyDescent="0.25">
      <c r="A36" s="3" t="s">
        <v>47</v>
      </c>
      <c r="B36" s="8" t="s">
        <v>60</v>
      </c>
      <c r="C36" s="7">
        <v>1300</v>
      </c>
      <c r="D36" s="7"/>
      <c r="E36" s="7">
        <f t="shared" si="7"/>
        <v>0</v>
      </c>
      <c r="F36" s="7">
        <f t="shared" si="7"/>
        <v>0</v>
      </c>
      <c r="G36" s="7">
        <f t="shared" si="7"/>
        <v>0</v>
      </c>
      <c r="H36" s="7">
        <f t="shared" si="7"/>
        <v>0</v>
      </c>
      <c r="I36" s="7">
        <f t="shared" si="7"/>
        <v>0</v>
      </c>
      <c r="J36" s="7">
        <f t="shared" si="7"/>
        <v>0</v>
      </c>
      <c r="K36" s="7">
        <f t="shared" si="7"/>
        <v>0</v>
      </c>
      <c r="L36" s="7">
        <f t="shared" si="7"/>
        <v>0</v>
      </c>
      <c r="M36" s="7">
        <f t="shared" si="7"/>
        <v>0</v>
      </c>
      <c r="N36" s="7">
        <f t="shared" si="7"/>
        <v>0</v>
      </c>
      <c r="O36" s="7">
        <f t="shared" si="7"/>
        <v>0</v>
      </c>
      <c r="P36" s="7">
        <f t="shared" si="7"/>
        <v>0</v>
      </c>
      <c r="Q36" s="10">
        <f t="shared" si="8"/>
        <v>0</v>
      </c>
      <c r="R36" s="13"/>
      <c r="S36" s="13"/>
      <c r="T36" s="13"/>
    </row>
    <row r="37" spans="1:20" x14ac:dyDescent="0.25">
      <c r="A37" s="3" t="s">
        <v>51</v>
      </c>
      <c r="B37" s="8" t="s">
        <v>52</v>
      </c>
      <c r="C37" s="7"/>
      <c r="D37" s="7"/>
      <c r="E37" s="7">
        <f t="shared" si="7"/>
        <v>0</v>
      </c>
      <c r="F37" s="7">
        <f t="shared" si="7"/>
        <v>0</v>
      </c>
      <c r="G37" s="7">
        <f t="shared" si="7"/>
        <v>0</v>
      </c>
      <c r="H37" s="7">
        <f t="shared" si="7"/>
        <v>0</v>
      </c>
      <c r="I37" s="7">
        <f t="shared" si="7"/>
        <v>0</v>
      </c>
      <c r="J37" s="7">
        <f t="shared" si="7"/>
        <v>0</v>
      </c>
      <c r="K37" s="7">
        <f t="shared" si="7"/>
        <v>0</v>
      </c>
      <c r="L37" s="7">
        <f t="shared" si="7"/>
        <v>0</v>
      </c>
      <c r="M37" s="7">
        <f t="shared" si="7"/>
        <v>0</v>
      </c>
      <c r="N37" s="7">
        <f t="shared" si="7"/>
        <v>0</v>
      </c>
      <c r="O37" s="7">
        <f t="shared" si="7"/>
        <v>0</v>
      </c>
      <c r="P37" s="7">
        <f t="shared" si="7"/>
        <v>0</v>
      </c>
      <c r="Q37" s="10">
        <f t="shared" si="8"/>
        <v>0</v>
      </c>
      <c r="R37" s="13"/>
      <c r="S37" s="13"/>
      <c r="T37" s="13"/>
    </row>
    <row r="38" spans="1:20" x14ac:dyDescent="0.25">
      <c r="A38" s="3" t="s">
        <v>62</v>
      </c>
      <c r="B38" s="8" t="s">
        <v>63</v>
      </c>
      <c r="C38" s="7">
        <v>1000</v>
      </c>
      <c r="D38" s="7">
        <f>C38/6</f>
        <v>166.66666666666666</v>
      </c>
      <c r="E38" s="7">
        <f t="shared" si="7"/>
        <v>166.66666666666666</v>
      </c>
      <c r="F38" s="7">
        <f t="shared" si="7"/>
        <v>166.66666666666666</v>
      </c>
      <c r="G38" s="7">
        <f t="shared" si="7"/>
        <v>166.66666666666666</v>
      </c>
      <c r="H38" s="7">
        <f t="shared" si="7"/>
        <v>166.66666666666666</v>
      </c>
      <c r="I38" s="7">
        <f t="shared" si="7"/>
        <v>166.66666666666666</v>
      </c>
      <c r="J38" s="7">
        <f t="shared" si="7"/>
        <v>166.66666666666666</v>
      </c>
      <c r="K38" s="7">
        <f t="shared" si="7"/>
        <v>166.66666666666666</v>
      </c>
      <c r="L38" s="7">
        <f t="shared" si="7"/>
        <v>166.66666666666666</v>
      </c>
      <c r="M38" s="7">
        <f t="shared" si="7"/>
        <v>166.66666666666666</v>
      </c>
      <c r="N38" s="7">
        <f t="shared" si="7"/>
        <v>166.66666666666666</v>
      </c>
      <c r="O38" s="7">
        <f t="shared" si="7"/>
        <v>166.66666666666666</v>
      </c>
      <c r="P38" s="7">
        <f t="shared" si="7"/>
        <v>166.66666666666666</v>
      </c>
      <c r="Q38" s="10">
        <f t="shared" si="8"/>
        <v>2166.666666666667</v>
      </c>
      <c r="R38" s="13"/>
      <c r="S38" s="13"/>
      <c r="T38" s="13"/>
    </row>
    <row r="39" spans="1:20" x14ac:dyDescent="0.25">
      <c r="A39" s="3" t="s">
        <v>9</v>
      </c>
      <c r="B39" s="3"/>
      <c r="C39" s="3"/>
      <c r="D39" s="3"/>
      <c r="E39" s="7">
        <f t="shared" si="7"/>
        <v>0</v>
      </c>
      <c r="F39" s="7">
        <f t="shared" si="7"/>
        <v>0</v>
      </c>
      <c r="G39" s="7">
        <f t="shared" si="7"/>
        <v>0</v>
      </c>
      <c r="H39" s="7">
        <f t="shared" si="7"/>
        <v>0</v>
      </c>
      <c r="I39" s="7">
        <f t="shared" si="7"/>
        <v>0</v>
      </c>
      <c r="J39" s="7">
        <f t="shared" si="7"/>
        <v>0</v>
      </c>
      <c r="K39" s="7">
        <f t="shared" si="7"/>
        <v>0</v>
      </c>
      <c r="L39" s="7">
        <f t="shared" si="7"/>
        <v>0</v>
      </c>
      <c r="M39" s="7">
        <f t="shared" si="7"/>
        <v>0</v>
      </c>
      <c r="N39" s="7">
        <f t="shared" si="7"/>
        <v>0</v>
      </c>
      <c r="O39" s="7">
        <f t="shared" si="7"/>
        <v>0</v>
      </c>
      <c r="P39" s="7">
        <f t="shared" si="7"/>
        <v>0</v>
      </c>
      <c r="Q39" s="10">
        <f t="shared" si="8"/>
        <v>0</v>
      </c>
      <c r="R39" s="13"/>
      <c r="S39" s="13"/>
      <c r="T39" s="13"/>
    </row>
    <row r="40" spans="1:20" x14ac:dyDescent="0.25">
      <c r="A40" s="3" t="s">
        <v>61</v>
      </c>
      <c r="B40" s="3"/>
      <c r="C40" s="3">
        <v>1500</v>
      </c>
      <c r="D40" s="3">
        <f>C40/12</f>
        <v>125</v>
      </c>
      <c r="E40" s="7">
        <f t="shared" si="7"/>
        <v>125</v>
      </c>
      <c r="F40" s="7">
        <f t="shared" si="7"/>
        <v>125</v>
      </c>
      <c r="G40" s="7">
        <f t="shared" si="7"/>
        <v>125</v>
      </c>
      <c r="H40" s="7">
        <f t="shared" si="7"/>
        <v>125</v>
      </c>
      <c r="I40" s="7">
        <f t="shared" si="7"/>
        <v>125</v>
      </c>
      <c r="J40" s="7">
        <f t="shared" si="7"/>
        <v>125</v>
      </c>
      <c r="K40" s="7">
        <f t="shared" si="7"/>
        <v>125</v>
      </c>
      <c r="L40" s="7">
        <f t="shared" si="7"/>
        <v>125</v>
      </c>
      <c r="M40" s="7">
        <f t="shared" si="7"/>
        <v>125</v>
      </c>
      <c r="N40" s="7">
        <f t="shared" si="7"/>
        <v>125</v>
      </c>
      <c r="O40" s="7">
        <f t="shared" si="7"/>
        <v>125</v>
      </c>
      <c r="P40" s="7">
        <f t="shared" si="7"/>
        <v>125</v>
      </c>
      <c r="Q40" s="10">
        <f t="shared" si="8"/>
        <v>1625</v>
      </c>
      <c r="R40" s="13"/>
      <c r="S40" s="13"/>
      <c r="T40" s="13"/>
    </row>
    <row r="41" spans="1:20" ht="76" x14ac:dyDescent="0.25">
      <c r="A41" s="4" t="s">
        <v>82</v>
      </c>
      <c r="B41" s="4" t="s">
        <v>64</v>
      </c>
      <c r="C41" s="11">
        <f>450 *12</f>
        <v>5400</v>
      </c>
      <c r="D41" s="11">
        <f>C41/12</f>
        <v>450</v>
      </c>
      <c r="E41" s="7">
        <f t="shared" si="7"/>
        <v>450</v>
      </c>
      <c r="F41" s="7">
        <f t="shared" si="7"/>
        <v>450</v>
      </c>
      <c r="G41" s="7">
        <f t="shared" si="7"/>
        <v>450</v>
      </c>
      <c r="H41" s="7">
        <f t="shared" si="7"/>
        <v>450</v>
      </c>
      <c r="I41" s="7">
        <f t="shared" si="7"/>
        <v>450</v>
      </c>
      <c r="J41" s="7">
        <f t="shared" si="7"/>
        <v>450</v>
      </c>
      <c r="K41" s="7">
        <f t="shared" si="7"/>
        <v>450</v>
      </c>
      <c r="L41" s="7">
        <f t="shared" si="7"/>
        <v>450</v>
      </c>
      <c r="M41" s="7">
        <f t="shared" si="7"/>
        <v>450</v>
      </c>
      <c r="N41" s="7">
        <f t="shared" si="7"/>
        <v>450</v>
      </c>
      <c r="O41" s="7">
        <f t="shared" si="7"/>
        <v>450</v>
      </c>
      <c r="P41" s="7">
        <f t="shared" si="7"/>
        <v>450</v>
      </c>
      <c r="Q41" s="10">
        <f t="shared" si="8"/>
        <v>5850</v>
      </c>
      <c r="R41" s="14">
        <v>7650</v>
      </c>
      <c r="S41" s="14">
        <v>7650</v>
      </c>
      <c r="T41" s="14">
        <v>22950</v>
      </c>
    </row>
    <row r="42" spans="1:20" ht="38" x14ac:dyDescent="0.25">
      <c r="A42" s="4" t="s">
        <v>72</v>
      </c>
      <c r="B42" s="4"/>
      <c r="C42" s="11">
        <v>7500</v>
      </c>
      <c r="D42" s="11">
        <f>C42/24</f>
        <v>312.5</v>
      </c>
      <c r="E42" s="7">
        <f t="shared" si="7"/>
        <v>312.5</v>
      </c>
      <c r="F42" s="7">
        <f t="shared" si="7"/>
        <v>312.5</v>
      </c>
      <c r="G42" s="7">
        <f t="shared" si="7"/>
        <v>312.5</v>
      </c>
      <c r="H42" s="7">
        <f t="shared" si="7"/>
        <v>312.5</v>
      </c>
      <c r="I42" s="7">
        <f t="shared" si="7"/>
        <v>312.5</v>
      </c>
      <c r="J42" s="7">
        <f t="shared" si="7"/>
        <v>312.5</v>
      </c>
      <c r="K42" s="7">
        <f t="shared" si="7"/>
        <v>312.5</v>
      </c>
      <c r="L42" s="7">
        <f t="shared" si="7"/>
        <v>312.5</v>
      </c>
      <c r="M42" s="7">
        <f t="shared" si="7"/>
        <v>312.5</v>
      </c>
      <c r="N42" s="7">
        <f t="shared" si="7"/>
        <v>312.5</v>
      </c>
      <c r="O42" s="7">
        <f t="shared" si="7"/>
        <v>312.5</v>
      </c>
      <c r="P42" s="7">
        <f t="shared" si="7"/>
        <v>312.5</v>
      </c>
      <c r="Q42" s="10">
        <f t="shared" si="8"/>
        <v>4062.5</v>
      </c>
      <c r="R42" s="14"/>
      <c r="S42" s="14"/>
      <c r="T42" s="14"/>
    </row>
    <row r="43" spans="1:20" x14ac:dyDescent="0.25">
      <c r="A43" s="4" t="s">
        <v>10</v>
      </c>
      <c r="B43" s="4"/>
      <c r="C43" s="4">
        <v>750</v>
      </c>
      <c r="D43" s="4">
        <f>C43/12</f>
        <v>62.5</v>
      </c>
      <c r="E43" s="7">
        <f t="shared" si="7"/>
        <v>62.5</v>
      </c>
      <c r="F43" s="7">
        <f t="shared" si="7"/>
        <v>62.5</v>
      </c>
      <c r="G43" s="7">
        <f t="shared" si="7"/>
        <v>62.5</v>
      </c>
      <c r="H43" s="7">
        <f t="shared" si="7"/>
        <v>62.5</v>
      </c>
      <c r="I43" s="7">
        <f t="shared" si="7"/>
        <v>62.5</v>
      </c>
      <c r="J43" s="7">
        <f t="shared" si="7"/>
        <v>62.5</v>
      </c>
      <c r="K43" s="7">
        <f t="shared" si="7"/>
        <v>62.5</v>
      </c>
      <c r="L43" s="7">
        <f t="shared" si="7"/>
        <v>62.5</v>
      </c>
      <c r="M43" s="7">
        <f t="shared" si="7"/>
        <v>62.5</v>
      </c>
      <c r="N43" s="7">
        <f t="shared" si="7"/>
        <v>62.5</v>
      </c>
      <c r="O43" s="7">
        <f t="shared" si="7"/>
        <v>62.5</v>
      </c>
      <c r="P43" s="7">
        <f t="shared" si="7"/>
        <v>62.5</v>
      </c>
      <c r="Q43" s="10">
        <f t="shared" si="8"/>
        <v>812.5</v>
      </c>
      <c r="R43" s="14">
        <v>500</v>
      </c>
      <c r="S43" s="14">
        <v>500</v>
      </c>
      <c r="T43" s="14">
        <v>1500</v>
      </c>
    </row>
    <row r="44" spans="1:20" ht="38" x14ac:dyDescent="0.25">
      <c r="A44" s="4" t="s">
        <v>11</v>
      </c>
      <c r="B44" s="4" t="s">
        <v>73</v>
      </c>
      <c r="C44" s="10">
        <f>C22*5%</f>
        <v>10000</v>
      </c>
      <c r="D44" s="10">
        <f>C44/36</f>
        <v>277.77777777777777</v>
      </c>
      <c r="E44" s="7">
        <f t="shared" si="7"/>
        <v>277.77777777777777</v>
      </c>
      <c r="F44" s="7">
        <f t="shared" si="7"/>
        <v>277.77777777777777</v>
      </c>
      <c r="G44" s="7">
        <f t="shared" si="7"/>
        <v>277.77777777777777</v>
      </c>
      <c r="H44" s="7">
        <f t="shared" si="7"/>
        <v>277.77777777777777</v>
      </c>
      <c r="I44" s="7">
        <f t="shared" si="7"/>
        <v>277.77777777777777</v>
      </c>
      <c r="J44" s="7">
        <f t="shared" si="7"/>
        <v>277.77777777777777</v>
      </c>
      <c r="K44" s="7">
        <f t="shared" si="7"/>
        <v>277.77777777777777</v>
      </c>
      <c r="L44" s="7">
        <f t="shared" si="7"/>
        <v>277.77777777777777</v>
      </c>
      <c r="M44" s="7">
        <f t="shared" si="7"/>
        <v>277.77777777777777</v>
      </c>
      <c r="N44" s="7">
        <f t="shared" si="7"/>
        <v>277.77777777777777</v>
      </c>
      <c r="O44" s="7">
        <f t="shared" si="7"/>
        <v>277.77777777777777</v>
      </c>
      <c r="P44" s="7">
        <f t="shared" si="7"/>
        <v>277.77777777777777</v>
      </c>
      <c r="Q44" s="10">
        <f t="shared" si="8"/>
        <v>3611.1111111111113</v>
      </c>
      <c r="R44" s="13" t="s">
        <v>12</v>
      </c>
      <c r="S44" s="13" t="s">
        <v>12</v>
      </c>
      <c r="T44" s="13" t="s">
        <v>12</v>
      </c>
    </row>
    <row r="45" spans="1:20" x14ac:dyDescent="0.25">
      <c r="A45" s="4" t="s">
        <v>13</v>
      </c>
      <c r="B45" s="4"/>
      <c r="C45" s="4"/>
      <c r="D45" s="4"/>
      <c r="E45" s="7">
        <f t="shared" si="7"/>
        <v>0</v>
      </c>
      <c r="F45" s="7">
        <f t="shared" si="7"/>
        <v>0</v>
      </c>
      <c r="G45" s="7">
        <f t="shared" si="7"/>
        <v>0</v>
      </c>
      <c r="H45" s="7">
        <f t="shared" si="7"/>
        <v>0</v>
      </c>
      <c r="I45" s="7">
        <f t="shared" si="7"/>
        <v>0</v>
      </c>
      <c r="J45" s="7">
        <f t="shared" si="7"/>
        <v>0</v>
      </c>
      <c r="K45" s="7">
        <f t="shared" si="7"/>
        <v>0</v>
      </c>
      <c r="L45" s="7">
        <f t="shared" si="7"/>
        <v>0</v>
      </c>
      <c r="M45" s="7">
        <f t="shared" si="7"/>
        <v>0</v>
      </c>
      <c r="N45" s="7">
        <f t="shared" si="7"/>
        <v>0</v>
      </c>
      <c r="O45" s="7">
        <f t="shared" si="7"/>
        <v>0</v>
      </c>
      <c r="P45" s="7">
        <f t="shared" si="7"/>
        <v>0</v>
      </c>
      <c r="Q45" s="10">
        <f t="shared" si="8"/>
        <v>0</v>
      </c>
      <c r="R45" s="13" t="s">
        <v>12</v>
      </c>
      <c r="S45" s="13" t="s">
        <v>12</v>
      </c>
      <c r="T45" s="13" t="s">
        <v>12</v>
      </c>
    </row>
    <row r="46" spans="1:20" x14ac:dyDescent="0.25">
      <c r="A46" s="4" t="s">
        <v>14</v>
      </c>
      <c r="B46" s="4" t="s">
        <v>49</v>
      </c>
      <c r="C46" s="4">
        <v>1500</v>
      </c>
      <c r="D46" s="4">
        <f>C46/12</f>
        <v>125</v>
      </c>
      <c r="E46" s="7">
        <f t="shared" si="7"/>
        <v>125</v>
      </c>
      <c r="F46" s="7">
        <f t="shared" ref="F46:P48" si="12">$D46</f>
        <v>125</v>
      </c>
      <c r="G46" s="7">
        <f t="shared" si="12"/>
        <v>125</v>
      </c>
      <c r="H46" s="7">
        <f t="shared" si="12"/>
        <v>125</v>
      </c>
      <c r="I46" s="7">
        <f t="shared" si="12"/>
        <v>125</v>
      </c>
      <c r="J46" s="7">
        <f t="shared" si="12"/>
        <v>125</v>
      </c>
      <c r="K46" s="7">
        <f t="shared" si="12"/>
        <v>125</v>
      </c>
      <c r="L46" s="7">
        <f t="shared" si="12"/>
        <v>125</v>
      </c>
      <c r="M46" s="7">
        <f t="shared" si="12"/>
        <v>125</v>
      </c>
      <c r="N46" s="7">
        <f t="shared" si="12"/>
        <v>125</v>
      </c>
      <c r="O46" s="7">
        <f t="shared" si="12"/>
        <v>125</v>
      </c>
      <c r="P46" s="7">
        <f t="shared" si="12"/>
        <v>125</v>
      </c>
      <c r="Q46" s="10">
        <f t="shared" si="8"/>
        <v>1625</v>
      </c>
      <c r="R46" s="13" t="s">
        <v>12</v>
      </c>
      <c r="S46" s="13" t="s">
        <v>12</v>
      </c>
      <c r="T46" s="13" t="s">
        <v>12</v>
      </c>
    </row>
    <row r="47" spans="1:20" x14ac:dyDescent="0.25">
      <c r="A47" s="4"/>
      <c r="B47" s="4" t="s">
        <v>50</v>
      </c>
      <c r="C47" s="4">
        <v>600</v>
      </c>
      <c r="D47" s="4">
        <f>C47/12</f>
        <v>50</v>
      </c>
      <c r="E47" s="7">
        <f t="shared" si="7"/>
        <v>50</v>
      </c>
      <c r="F47" s="7">
        <f t="shared" si="12"/>
        <v>50</v>
      </c>
      <c r="G47" s="7">
        <f t="shared" si="12"/>
        <v>50</v>
      </c>
      <c r="H47" s="7">
        <f t="shared" si="12"/>
        <v>50</v>
      </c>
      <c r="I47" s="7">
        <f t="shared" si="12"/>
        <v>50</v>
      </c>
      <c r="J47" s="7">
        <f t="shared" si="12"/>
        <v>50</v>
      </c>
      <c r="K47" s="7">
        <f t="shared" si="12"/>
        <v>50</v>
      </c>
      <c r="L47" s="7">
        <f t="shared" si="12"/>
        <v>50</v>
      </c>
      <c r="M47" s="7">
        <f t="shared" si="12"/>
        <v>50</v>
      </c>
      <c r="N47" s="7">
        <f t="shared" si="12"/>
        <v>50</v>
      </c>
      <c r="O47" s="7">
        <f t="shared" si="12"/>
        <v>50</v>
      </c>
      <c r="P47" s="7">
        <f t="shared" si="12"/>
        <v>50</v>
      </c>
      <c r="Q47" s="10">
        <f t="shared" si="8"/>
        <v>650</v>
      </c>
      <c r="R47" s="13"/>
      <c r="S47" s="13"/>
      <c r="T47" s="13"/>
    </row>
    <row r="48" spans="1:20" x14ac:dyDescent="0.25">
      <c r="A48" s="4"/>
      <c r="B48" s="4" t="s">
        <v>48</v>
      </c>
      <c r="C48" s="4">
        <v>1000</v>
      </c>
      <c r="D48" s="4"/>
      <c r="E48" s="7">
        <f t="shared" si="7"/>
        <v>0</v>
      </c>
      <c r="F48" s="7">
        <f t="shared" si="12"/>
        <v>0</v>
      </c>
      <c r="G48" s="7">
        <f t="shared" si="12"/>
        <v>0</v>
      </c>
      <c r="H48" s="7">
        <f t="shared" si="12"/>
        <v>0</v>
      </c>
      <c r="I48" s="7">
        <f t="shared" si="12"/>
        <v>0</v>
      </c>
      <c r="J48" s="7">
        <f t="shared" si="12"/>
        <v>0</v>
      </c>
      <c r="K48" s="7">
        <f t="shared" si="12"/>
        <v>0</v>
      </c>
      <c r="L48" s="7">
        <f t="shared" si="12"/>
        <v>0</v>
      </c>
      <c r="M48" s="7">
        <f t="shared" si="12"/>
        <v>0</v>
      </c>
      <c r="N48" s="7">
        <f t="shared" si="12"/>
        <v>0</v>
      </c>
      <c r="O48" s="7">
        <f t="shared" si="12"/>
        <v>0</v>
      </c>
      <c r="P48" s="7">
        <f t="shared" si="12"/>
        <v>0</v>
      </c>
      <c r="Q48" s="10">
        <f t="shared" si="8"/>
        <v>0</v>
      </c>
      <c r="R48" s="13"/>
      <c r="S48" s="13"/>
      <c r="T48" s="13"/>
    </row>
    <row r="49" spans="1:20" x14ac:dyDescent="0.25">
      <c r="A49" s="4" t="s">
        <v>74</v>
      </c>
      <c r="B49" s="4"/>
      <c r="C49" s="4">
        <v>1500</v>
      </c>
      <c r="D49" s="4">
        <f>C49/12</f>
        <v>125</v>
      </c>
      <c r="E49" s="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10">
        <f t="shared" si="8"/>
        <v>125</v>
      </c>
      <c r="R49" s="13"/>
      <c r="S49" s="13"/>
      <c r="T49" s="13"/>
    </row>
    <row r="50" spans="1:20" x14ac:dyDescent="0.25">
      <c r="A50" s="3" t="s">
        <v>15</v>
      </c>
      <c r="B50" s="3"/>
      <c r="C50" s="3"/>
      <c r="D50" s="7">
        <f>SUM(D24:D48)</f>
        <v>2994.4444444444448</v>
      </c>
      <c r="E50" s="7">
        <f>SUM(E24:E48)+$D$49</f>
        <v>3119.4444444444448</v>
      </c>
      <c r="F50" s="7">
        <f>SUM(F24:F48)+$D$49</f>
        <v>3119.4444444444448</v>
      </c>
      <c r="G50" s="7">
        <f>SUM(G24:G48)+$D$49</f>
        <v>3119.4444444444448</v>
      </c>
      <c r="H50" s="7">
        <f>SUM(H24:H48)+$D$49</f>
        <v>3119.4444444444448</v>
      </c>
      <c r="I50" s="7">
        <f>SUM(I24:I48)+$D$49</f>
        <v>3119.4444444444448</v>
      </c>
      <c r="J50" s="7">
        <f>SUM(J24:J48)+$D$49</f>
        <v>3119.4444444444448</v>
      </c>
      <c r="K50" s="7">
        <f>SUM(K24:K48)+$D$49</f>
        <v>3119.4444444444448</v>
      </c>
      <c r="L50" s="7">
        <f>SUM(L24:L48)+$D$49</f>
        <v>3119.4444444444448</v>
      </c>
      <c r="M50" s="7">
        <f>SUM(M24:M48)+$D$49</f>
        <v>3119.4444444444448</v>
      </c>
      <c r="N50" s="7">
        <f>SUM(N24:N48)+$D$49</f>
        <v>3119.4444444444448</v>
      </c>
      <c r="O50" s="7">
        <f>SUM(O24:O48)+$D$49</f>
        <v>3119.4444444444448</v>
      </c>
      <c r="P50" s="7">
        <f>SUM(P24:P48)+$D$49</f>
        <v>3119.4444444444448</v>
      </c>
      <c r="Q50" s="10">
        <f t="shared" si="8"/>
        <v>40427.777777777781</v>
      </c>
      <c r="R50" s="14">
        <v>8150</v>
      </c>
      <c r="S50" s="14">
        <v>8150</v>
      </c>
      <c r="T50" s="14">
        <v>24450</v>
      </c>
    </row>
    <row r="51" spans="1:20" ht="38" x14ac:dyDescent="0.25">
      <c r="A51" s="3" t="s">
        <v>16</v>
      </c>
      <c r="B51" s="3" t="s">
        <v>75</v>
      </c>
      <c r="C51" s="3"/>
      <c r="D51" s="7">
        <f>D50*3</f>
        <v>8983.3333333333339</v>
      </c>
      <c r="E51" s="7">
        <f>SUM(E24:E49)*3+$D$49</f>
        <v>9108.3333333333339</v>
      </c>
      <c r="F51" s="7">
        <f>SUM(F24:F49)*3+$D$49</f>
        <v>9108.3333333333339</v>
      </c>
      <c r="G51" s="7">
        <f>SUM(G24:G49)*3+$D$49</f>
        <v>9108.3333333333339</v>
      </c>
      <c r="H51" s="7">
        <f>SUM(H24:H49)*3+$D$49</f>
        <v>9108.3333333333339</v>
      </c>
      <c r="I51" s="7">
        <f>SUM(I24:I49)*3+$D$49</f>
        <v>9108.3333333333339</v>
      </c>
      <c r="J51" s="7">
        <f>SUM(J24:J49)*3+$D$49</f>
        <v>9108.3333333333339</v>
      </c>
      <c r="K51" s="7">
        <f>SUM(K24:K49)*3+$D$49</f>
        <v>9108.3333333333339</v>
      </c>
      <c r="L51" s="7">
        <f>SUM(L24:L49)*3+$D$49</f>
        <v>9108.3333333333339</v>
      </c>
      <c r="M51" s="7">
        <f>SUM(M24:M49)*3+$D$49</f>
        <v>9108.3333333333339</v>
      </c>
      <c r="N51" s="7">
        <f>SUM(N24:N49)*3+$D$49</f>
        <v>9108.3333333333339</v>
      </c>
      <c r="O51" s="7">
        <f>SUM(O24:O49)*3+$D$49</f>
        <v>9108.3333333333339</v>
      </c>
      <c r="P51" s="7">
        <f>SUM(P24:P49)*3+$D$49</f>
        <v>9108.3333333333339</v>
      </c>
      <c r="Q51" s="10">
        <f t="shared" si="8"/>
        <v>118283.33333333331</v>
      </c>
      <c r="R51" s="14">
        <v>24450</v>
      </c>
      <c r="S51" s="14">
        <v>24450</v>
      </c>
      <c r="T51" s="14">
        <v>73350</v>
      </c>
    </row>
    <row r="52" spans="1:20" x14ac:dyDescent="0.25">
      <c r="A52" s="4"/>
      <c r="B52" s="4"/>
      <c r="C52" s="4"/>
      <c r="D52" s="4"/>
      <c r="E52" s="4"/>
      <c r="F52" s="9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13"/>
      <c r="S52" s="13"/>
      <c r="T52" s="13"/>
    </row>
    <row r="53" spans="1:20" x14ac:dyDescent="0.25">
      <c r="A53" s="3" t="s">
        <v>18</v>
      </c>
      <c r="B53" s="3"/>
      <c r="C53" s="3"/>
      <c r="D53" s="7">
        <f>D6-D51</f>
        <v>-8983.3333333333339</v>
      </c>
      <c r="E53" s="7">
        <f t="shared" ref="E53:Q53" si="13">E6-E51</f>
        <v>-3544.3333333333339</v>
      </c>
      <c r="F53" s="7">
        <f t="shared" si="13"/>
        <v>-3544.3333333333339</v>
      </c>
      <c r="G53" s="7">
        <f t="shared" si="13"/>
        <v>-3544.3333333333339</v>
      </c>
      <c r="H53" s="7">
        <f t="shared" si="13"/>
        <v>-3544.3333333333339</v>
      </c>
      <c r="I53" s="7">
        <f t="shared" si="13"/>
        <v>-3544.3333333333339</v>
      </c>
      <c r="J53" s="7">
        <f t="shared" si="13"/>
        <v>-3544.3333333333339</v>
      </c>
      <c r="K53" s="7">
        <f t="shared" si="13"/>
        <v>-3544.3333333333339</v>
      </c>
      <c r="L53" s="7">
        <f t="shared" si="13"/>
        <v>-3544.3333333333339</v>
      </c>
      <c r="M53" s="7">
        <f t="shared" si="13"/>
        <v>-3544.3333333333339</v>
      </c>
      <c r="N53" s="7">
        <f t="shared" si="13"/>
        <v>-3544.3333333333339</v>
      </c>
      <c r="O53" s="7">
        <f t="shared" si="13"/>
        <v>-3544.3333333333339</v>
      </c>
      <c r="P53" s="7">
        <f t="shared" si="13"/>
        <v>-3544.3333333333339</v>
      </c>
      <c r="Q53" s="7">
        <f t="shared" si="13"/>
        <v>-51515.333333333314</v>
      </c>
      <c r="R53" s="14">
        <v>24654</v>
      </c>
      <c r="S53" s="14">
        <v>24654</v>
      </c>
      <c r="T53" s="14">
        <v>73962</v>
      </c>
    </row>
    <row r="54" spans="1:20" x14ac:dyDescent="0.25">
      <c r="A54" s="3" t="s">
        <v>17</v>
      </c>
      <c r="B54" s="3"/>
      <c r="C54" s="3"/>
      <c r="D54" s="3"/>
      <c r="E54" s="7">
        <f>D53+E53</f>
        <v>-12527.666666666668</v>
      </c>
      <c r="F54" s="7">
        <f>E54+F53</f>
        <v>-16072.000000000002</v>
      </c>
      <c r="G54" s="7">
        <f t="shared" ref="G54:P54" si="14">F54+G53</f>
        <v>-19616.333333333336</v>
      </c>
      <c r="H54" s="7">
        <f t="shared" si="14"/>
        <v>-23160.666666666672</v>
      </c>
      <c r="I54" s="7">
        <f t="shared" si="14"/>
        <v>-26705.000000000007</v>
      </c>
      <c r="J54" s="7">
        <f t="shared" si="14"/>
        <v>-30249.333333333343</v>
      </c>
      <c r="K54" s="7">
        <f t="shared" si="14"/>
        <v>-33793.666666666679</v>
      </c>
      <c r="L54" s="7">
        <f t="shared" si="14"/>
        <v>-37338.000000000015</v>
      </c>
      <c r="M54" s="7">
        <f t="shared" si="14"/>
        <v>-40882.33333333335</v>
      </c>
      <c r="N54" s="7">
        <f t="shared" si="14"/>
        <v>-44426.666666666686</v>
      </c>
      <c r="O54" s="7">
        <f t="shared" si="14"/>
        <v>-47971.000000000022</v>
      </c>
      <c r="P54" s="7">
        <f t="shared" si="14"/>
        <v>-51515.333333333358</v>
      </c>
      <c r="Q54" s="5"/>
      <c r="R54" s="14">
        <v>24654</v>
      </c>
      <c r="S54" s="14">
        <v>24654</v>
      </c>
      <c r="T54" s="14">
        <v>73962</v>
      </c>
    </row>
    <row r="55" spans="1:20" x14ac:dyDescent="0.25">
      <c r="F55" s="9"/>
    </row>
    <row r="56" spans="1:20" x14ac:dyDescent="0.25">
      <c r="F56" s="9"/>
    </row>
    <row r="57" spans="1:20" x14ac:dyDescent="0.25">
      <c r="F57" s="9"/>
    </row>
    <row r="58" spans="1:20" x14ac:dyDescent="0.25">
      <c r="F58" s="9"/>
    </row>
    <row r="59" spans="1:20" x14ac:dyDescent="0.25">
      <c r="F59" s="9"/>
    </row>
    <row r="60" spans="1:20" x14ac:dyDescent="0.25">
      <c r="F60" s="9"/>
    </row>
    <row r="61" spans="1:20" x14ac:dyDescent="0.25">
      <c r="F61" s="9"/>
    </row>
    <row r="62" spans="1:20" x14ac:dyDescent="0.25">
      <c r="F62" s="9"/>
    </row>
    <row r="63" spans="1:20" x14ac:dyDescent="0.25">
      <c r="F63" s="9"/>
    </row>
    <row r="64" spans="1:20" x14ac:dyDescent="0.25">
      <c r="F64" s="9"/>
    </row>
    <row r="65" spans="6:6" x14ac:dyDescent="0.25">
      <c r="F65" s="9"/>
    </row>
    <row r="66" spans="6:6" x14ac:dyDescent="0.25">
      <c r="F66" s="9"/>
    </row>
    <row r="67" spans="6:6" x14ac:dyDescent="0.25">
      <c r="F67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budabase88@hotmail.com</dc:creator>
  <cp:lastModifiedBy>Mark Wilkes</cp:lastModifiedBy>
  <dcterms:created xsi:type="dcterms:W3CDTF">2025-03-09T16:56:30Z</dcterms:created>
  <dcterms:modified xsi:type="dcterms:W3CDTF">2025-03-10T07:25:49Z</dcterms:modified>
</cp:coreProperties>
</file>